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2'!$A$1:$S$94</definedName>
    <definedName name="_xlnm.Print_Area" localSheetId="3">'Tables 5 to 7'!$A$1:$O$101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<sst xmlns="http://schemas.openxmlformats.org/spreadsheetml/2006/main" count="516" uniqueCount="206">
  <si>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</si>
  <si>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</si>
  <si>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</si>
  <si>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</si>
  <si>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</si>
  <si>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</si>
  <si>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</si>
  <si>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</si>
  <si>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</si>
  <si>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</si>
  <si>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</si>
  <si>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</si>
  <si>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</si>
  <si>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</si>
  <si>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</si>
  <si>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</si>
  <si>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</si>
  <si>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</si>
  <si>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</si>
  <si>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</si>
  <si>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</si>
  <si>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</si>
  <si>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</si>
  <si>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</si>
  <si>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</si>
  <si>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</si>
  <si>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</si>
  <si>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</si>
  <si>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</si>
  <si>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</si>
  <si>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</si>
  <si>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</si>
  <si>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</si>
  <si>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</si>
  <si>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</si>
  <si>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</si>
  <si>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</si>
  <si>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</si>
  <si>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</si>
  <si>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</si>
  <si>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</si>
  <si>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</si>
  <si>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</si>
  <si>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</si>
  <si>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</si>
  <si>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</si>
  <si>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</si>
  <si>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</si>
  <si>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</si>
  <si>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</si>
  <si>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</si>
  <si>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</si>
  <si>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</si>
  <si>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</si>
  <si>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</si>
  <si>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</si>
  <si>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</si>
  <si>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</si>
  <si>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</si>
  <si>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</si>
  <si>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</si>
  <si>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</si>
  <si>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</si>
  <si>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</si>
  <si>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</si>
  <si>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</si>
  <si>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</si>
  <si>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</si>
  <si>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</si>
  <si>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</si>
  <si>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</si>
  <si>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</si>
  <si>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</si>
  <si>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</si>
  <si>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</si>
  <si>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</si>
  <si>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</si>
  <si>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</si>
  <si>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</si>
  <si>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</si>
  <si>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</si>
  <si>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</si>
  <si>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</si>
  <si>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</si>
  <si>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</si>
  <si>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</si>
  <si>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</si>
  <si>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</si>
  <si>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</si>
  <si>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</si>
  <si>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</si>
  <si>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</si>
  <si>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</si>
  <si>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</si>
  <si>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</si>
  <si>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</si>
  <si>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</si>
  <si>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</si>
  <si>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</si>
  <si>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</si>
  <si>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</si>
  <si>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</si>
  <si>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</si>
  <si>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</si>
  <si>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</si>
  <si>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</si>
  <si>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</si>
  <si>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</si>
  <si>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</si>
  <si>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</si>
  <si>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</si>
  <si>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</si>
  <si>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</si>
  <si>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</si>
  <si>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</si>
  <si>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</si>
  <si>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</si>
  <si>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</si>
  <si>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</si>
  <si>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</si>
  <si>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</si>
  <si>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</si>
  <si>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</si>
  <si>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</si>
  <si>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</si>
  <si>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</si>
  <si>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</si>
  <si>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</si>
  <si>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</si>
  <si>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</si>
  <si>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</si>
  <si>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</si>
  <si>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</si>
  <si>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</si>
  <si>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</si>
  <si>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</si>
  <si>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</si>
  <si>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</si>
  <si>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</si>
  <si>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</si>
  <si>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</si>
  <si>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</si>
  <si>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</si>
  <si>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</si>
  <si>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</si>
  <si>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</si>
  <si>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</si>
  <si>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</si>
  <si>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</si>
  <si>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</si>
  <si>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</si>
  <si>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</si>
  <si>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</si>
  <si>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</si>
  <si>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</si>
  <si>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</si>
  <si>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</si>
  <si>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</si>
  <si>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</si>
  <si>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</si>
  <si>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</si>
  <si>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</si>
  <si>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</si>
  <si>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</si>
  <si>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</si>
  <si>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</si>
  <si>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</si>
  <si>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</si>
  <si>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</si>
  <si>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</si>
  <si>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</si>
  <si>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</si>
  <si>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</si>
  <si>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</si>
  <si>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Injury Road Accidents by Severity, 1970 - 2009</t>
  </si>
  <si>
    <t>Casualties by Severity, 1950 - 2009</t>
  </si>
  <si>
    <t>2009 percentage change:</t>
  </si>
  <si>
    <t>on 2008</t>
  </si>
  <si>
    <r>
      <t xml:space="preserve">1.  </t>
    </r>
    <r>
      <rPr>
        <sz val="8"/>
        <rFont val="Arial"/>
        <family val="2"/>
      </rPr>
      <t>Some figures for 2008 and earlier years may have been revised slightly from those published previously</t>
    </r>
  </si>
  <si>
    <t>Table 3    Casualties by built-up and non built-up roads, mode of transport and severity, 2007-2009 &amp; 94-98 average</t>
  </si>
  <si>
    <r>
      <t xml:space="preserve">2009 </t>
    </r>
    <r>
      <rPr>
        <i/>
        <sz val="12"/>
        <rFont val="Arial"/>
        <family val="2"/>
      </rPr>
      <t>prov.</t>
    </r>
  </si>
  <si>
    <t>% change on 2008</t>
  </si>
  <si>
    <t>Table 4    Child casualties by built-up and non built-up roads, mode of transport and severity, 2007-2009 &amp; 94-98 average</t>
  </si>
  <si>
    <r>
      <t xml:space="preserve">NB:  </t>
    </r>
    <r>
      <rPr>
        <sz val="11"/>
        <rFont val="Arial"/>
        <family val="2"/>
      </rPr>
      <t>Some figures for 2008 and earlier years may have been revised slightly from those published previously</t>
    </r>
  </si>
  <si>
    <t>Killed and seriously injured casualties by mode of transport, 1994 - 2009</t>
  </si>
  <si>
    <t>2005-09 average</t>
  </si>
  <si>
    <r>
      <t>2009 % change:</t>
    </r>
    <r>
      <rPr>
        <sz val="12"/>
        <rFont val="Arial"/>
        <family val="2"/>
      </rPr>
      <t xml:space="preserve"> </t>
    </r>
  </si>
  <si>
    <t xml:space="preserve">   on 2008</t>
  </si>
  <si>
    <t>Child killed and seriously injured casualties by mode of transport, 1994 - 2009</t>
  </si>
  <si>
    <t>Slight casualties by mode of transport, 1994 - 2009</t>
  </si>
  <si>
    <r>
      <t xml:space="preserve">2009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</si>
  <si>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Table 8   Accidents by police force area, council and severity, 94-98, 05-09 averages and 2009</t>
  </si>
  <si>
    <t>2009                               (provisional)</t>
  </si>
  <si>
    <t>2005-2009 average (provisional)</t>
  </si>
  <si>
    <t>Table 9   Casualties by police force area, council and severity, 94-98, 05-09 averages and 2009</t>
  </si>
  <si>
    <t>2009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</si>
  <si>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</si>
  <si>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example, data for several accidents in that area had not been added to the Scottish Government road accident statistics database by the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</si>
  <si>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</si>
  <si>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All road</t>
  </si>
  <si>
    <t>users</t>
  </si>
  <si>
    <t>Table 11   Casualties by gender and age, 2001 - 2009</t>
  </si>
  <si>
    <t>Table 10   Casualties by gender and severity, 2001 - 2009</t>
  </si>
  <si>
    <t>2005 - 2009 average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</si>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</sst>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9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9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4" fillId="0" borderId="3" xfId="0" applyNumberFormat="1" applyFont="1" applyBorder="1" applyAlignment="1">
      <alignment/>
    </xf>
    <xf numFmtId="37" fontId="14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5" fillId="0" borderId="3" xfId="0" applyNumberFormat="1" applyFont="1" applyBorder="1" applyAlignment="1">
      <alignment/>
    </xf>
    <xf numFmtId="9" fontId="14" fillId="0" borderId="3" xfId="22" applyFont="1" applyBorder="1" applyAlignment="1">
      <alignment/>
    </xf>
    <xf numFmtId="165" fontId="9" fillId="0" borderId="21" xfId="21" applyFont="1" applyBorder="1" applyAlignment="1">
      <alignment horizontal="centerContinuous"/>
      <protection/>
    </xf>
    <xf numFmtId="165" fontId="9" fillId="0" borderId="22" xfId="21" applyFont="1" applyBorder="1" applyAlignment="1">
      <alignment horizontal="right"/>
      <protection/>
    </xf>
    <xf numFmtId="165" fontId="9" fillId="0" borderId="23" xfId="21" applyFont="1" applyBorder="1">
      <alignment/>
      <protection/>
    </xf>
    <xf numFmtId="3" fontId="13" fillId="0" borderId="3" xfId="15" applyNumberFormat="1" applyFont="1" applyBorder="1" applyAlignment="1">
      <alignment/>
    </xf>
    <xf numFmtId="3" fontId="10" fillId="0" borderId="3" xfId="15" applyNumberFormat="1" applyFont="1" applyBorder="1" applyAlignment="1">
      <alignment/>
    </xf>
    <xf numFmtId="9" fontId="13" fillId="0" borderId="3" xfId="22" applyFont="1" applyBorder="1" applyAlignment="1" applyProtection="1" quotePrefix="1">
      <alignment horizontal="right"/>
      <protection/>
    </xf>
    <xf numFmtId="3" fontId="10" fillId="0" borderId="3" xfId="21" applyNumberFormat="1" applyFont="1" applyBorder="1">
      <alignment/>
      <protection/>
    </xf>
    <xf numFmtId="164" fontId="10" fillId="0" borderId="23" xfId="21" applyNumberFormat="1" applyFont="1" applyBorder="1" applyProtection="1">
      <alignment/>
      <protection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1" fontId="13" fillId="0" borderId="3" xfId="15" applyNumberFormat="1" applyFont="1" applyBorder="1" applyAlignment="1">
      <alignment/>
    </xf>
    <xf numFmtId="171" fontId="10" fillId="0" borderId="3" xfId="15" applyNumberFormat="1" applyFont="1" applyBorder="1" applyAlignment="1">
      <alignment/>
    </xf>
    <xf numFmtId="171" fontId="31" fillId="0" borderId="3" xfId="15" applyNumberFormat="1" applyFont="1" applyBorder="1" applyAlignment="1">
      <alignment/>
    </xf>
    <xf numFmtId="9" fontId="13" fillId="0" borderId="3" xfId="22" applyFont="1" applyBorder="1" applyAlignment="1">
      <alignment/>
    </xf>
    <xf numFmtId="0" fontId="9" fillId="0" borderId="12" xfId="0" applyFont="1" applyBorder="1" applyAlignment="1">
      <alignment horizontal="center" wrapText="1"/>
    </xf>
    <xf numFmtId="9" fontId="13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3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3" fillId="0" borderId="25" xfId="15" applyNumberFormat="1" applyFont="1" applyBorder="1" applyAlignment="1">
      <alignment/>
    </xf>
    <xf numFmtId="171" fontId="10" fillId="0" borderId="25" xfId="15" applyNumberFormat="1" applyFont="1" applyBorder="1" applyAlignment="1">
      <alignment/>
    </xf>
    <xf numFmtId="9" fontId="13" fillId="0" borderId="25" xfId="22" applyFont="1" applyBorder="1" applyAlignment="1">
      <alignment/>
    </xf>
    <xf numFmtId="9" fontId="13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6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2009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charts'!$D$5:$D$64</c:f>
              <c:numCache>
                <c:ptCount val="60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</c:numCache>
            </c:numRef>
          </c:val>
          <c:smooth val="0"/>
        </c:ser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1"/>
        <c:lblOffset val="100"/>
        <c:tickLblSkip val="2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096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1950 - 2009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charts'!$G$5:$G$64</c:f>
              <c:numCache>
                <c:ptCount val="60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2948</c:v>
                </c:pt>
                <c:pt idx="57">
                  <c:v>2666</c:v>
                </c:pt>
                <c:pt idx="58">
                  <c:v>2840</c:v>
                </c:pt>
                <c:pt idx="59">
                  <c:v>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charts'!$H$5:$H$64</c:f>
              <c:numCache>
                <c:ptCount val="60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2634</c:v>
                </c:pt>
                <c:pt idx="57">
                  <c:v>2385</c:v>
                </c:pt>
                <c:pt idx="58">
                  <c:v>2570</c:v>
                </c:pt>
                <c:pt idx="59">
                  <c:v>2269</c:v>
                </c:pt>
              </c:numCache>
            </c:numRef>
          </c:val>
          <c:smooth val="0"/>
        </c:ser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auto val="1"/>
        <c:lblOffset val="100"/>
        <c:tickLblSkip val="2"/>
        <c:noMultiLvlLbl val="0"/>
      </c:catAx>
      <c:valAx>
        <c:axId val="27018881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1950 - 2009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charts'!$K$5:$K$64</c:f>
              <c:numCache>
                <c:ptCount val="6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19910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15588</c:v>
                </c:pt>
                <c:pt idx="59">
                  <c:v>15013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charts'!$L$5:$L$64</c:f>
              <c:numCache>
                <c:ptCount val="6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16152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14934</c:v>
                </c:pt>
                <c:pt idx="56">
                  <c:v>14321</c:v>
                </c:pt>
                <c:pt idx="57">
                  <c:v>13572</c:v>
                </c:pt>
                <c:pt idx="58">
                  <c:v>12748</c:v>
                </c:pt>
                <c:pt idx="59">
                  <c:v>12528</c:v>
                </c:pt>
              </c:numCache>
            </c:numRef>
          </c:val>
          <c:smooth val="0"/>
        </c:ser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auto val="1"/>
        <c:lblOffset val="100"/>
        <c:tickLblSkip val="2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3867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88876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17258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0.50525</cdr:y>
    </cdr:from>
    <cdr:to>
      <cdr:x>0.949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229225" y="2505075"/>
          <a:ext cx="39147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0.718</cdr:x>
      <cdr:y>0.099</cdr:y>
    </cdr:from>
    <cdr:to>
      <cdr:x>0.98875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15150" y="485775"/>
          <a:ext cx="260985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0.2325</cdr:x>
      <cdr:y>0.40725</cdr:y>
    </cdr:from>
    <cdr:to>
      <cdr:x>0.42975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9050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0.138</cdr:y>
    </cdr:from>
    <cdr:to>
      <cdr:x>0.9885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24800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0.47475</cdr:x>
      <cdr:y>0.2025</cdr:y>
    </cdr:from>
    <cdr:to>
      <cdr:x>0.8125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81525" y="1009650"/>
          <a:ext cx="32575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0.20325</cdr:y>
    </cdr:from>
    <cdr:to>
      <cdr:x>0.3425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33475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7"/>
  <sheetViews>
    <sheetView tabSelected="1" workbookViewId="0" topLeftCell="A1">
      <selection activeCell="B2" sqref="B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2">I18+J18</f>
        <v>4432</v>
      </c>
      <c r="M18" s="10"/>
      <c r="N18" s="10">
        <v>12102</v>
      </c>
      <c r="O18" s="10"/>
      <c r="P18" s="249">
        <f aca="true" t="shared" si="1" ref="P18:P32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11574</v>
      </c>
      <c r="P24" s="249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20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  <c r="T27" t="s">
        <v>205</v>
      </c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10923</v>
      </c>
      <c r="P28" s="249">
        <f>L28+N28</f>
        <v>13438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2256</v>
      </c>
      <c r="L29" s="32">
        <f t="shared" si="0"/>
        <v>2549</v>
      </c>
      <c r="N29" s="10">
        <v>10561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2238</v>
      </c>
      <c r="K31" s="8"/>
      <c r="L31" s="32">
        <f>I31+J31</f>
        <v>2483</v>
      </c>
      <c r="M31" s="8"/>
      <c r="N31" s="10">
        <v>9675</v>
      </c>
      <c r="O31" s="8"/>
      <c r="P31" s="249">
        <f>L31+N31</f>
        <v>12158</v>
      </c>
      <c r="Q31" s="9"/>
    </row>
    <row r="32" spans="3:17" ht="12.75">
      <c r="C32" s="11"/>
      <c r="D32" s="12"/>
      <c r="E32" s="12"/>
      <c r="F32" s="12"/>
      <c r="G32" s="12">
        <v>2009</v>
      </c>
      <c r="H32" s="244" t="s">
        <v>27</v>
      </c>
      <c r="I32" s="12">
        <v>196</v>
      </c>
      <c r="J32" s="245">
        <v>1980</v>
      </c>
      <c r="K32" s="12"/>
      <c r="L32" s="246">
        <f t="shared" si="0"/>
        <v>2176</v>
      </c>
      <c r="M32" s="12"/>
      <c r="N32" s="245">
        <v>9361</v>
      </c>
      <c r="O32" s="12"/>
      <c r="P32" s="250">
        <f t="shared" si="1"/>
        <v>11537</v>
      </c>
      <c r="Q32" s="19"/>
    </row>
    <row r="33" spans="3:17" ht="15.75" customHeight="1">
      <c r="C33" s="39" t="s">
        <v>173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5" ht="3.75" customHeight="1"/>
    <row r="36" spans="3:7" ht="12.75">
      <c r="C36" s="3" t="s">
        <v>7</v>
      </c>
      <c r="D36" s="3"/>
      <c r="E36" s="2"/>
      <c r="F36" s="2"/>
      <c r="G36" s="3" t="s">
        <v>175</v>
      </c>
    </row>
    <row r="37" spans="9:16" ht="6" customHeight="1">
      <c r="I37" s="2"/>
      <c r="J37" s="2"/>
      <c r="K37" s="2"/>
      <c r="L37" s="2"/>
      <c r="M37" s="2"/>
      <c r="N37" s="2"/>
      <c r="O37" s="2"/>
      <c r="P37" s="2"/>
    </row>
    <row r="38" spans="3:17" ht="12.75">
      <c r="C38" s="4"/>
      <c r="D38" s="5"/>
      <c r="E38" s="5"/>
      <c r="F38" s="5"/>
      <c r="G38" s="5"/>
      <c r="H38" s="5"/>
      <c r="I38" s="24" t="s">
        <v>102</v>
      </c>
      <c r="J38" s="24" t="s">
        <v>2</v>
      </c>
      <c r="K38" s="6"/>
      <c r="L38" s="24" t="s">
        <v>106</v>
      </c>
      <c r="M38" s="6"/>
      <c r="N38" s="24" t="s">
        <v>4</v>
      </c>
      <c r="O38" s="6"/>
      <c r="P38" s="247" t="s">
        <v>5</v>
      </c>
      <c r="Q38" s="20"/>
    </row>
    <row r="39" spans="3:17" ht="12.75">
      <c r="C39" s="11"/>
      <c r="D39" s="12"/>
      <c r="E39" s="12"/>
      <c r="F39" s="12"/>
      <c r="G39" s="12"/>
      <c r="H39" s="12"/>
      <c r="I39" s="29"/>
      <c r="J39" s="25" t="s">
        <v>105</v>
      </c>
      <c r="K39" s="13"/>
      <c r="L39" s="25" t="s">
        <v>2</v>
      </c>
      <c r="M39" s="13"/>
      <c r="N39" s="25" t="s">
        <v>105</v>
      </c>
      <c r="O39" s="13"/>
      <c r="P39" s="248" t="s">
        <v>6</v>
      </c>
      <c r="Q39" s="19"/>
    </row>
    <row r="40" spans="3:17" ht="6" customHeight="1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9"/>
    </row>
    <row r="41" spans="3:17" ht="12.75">
      <c r="C41" s="7"/>
      <c r="D41" s="8"/>
      <c r="E41" s="8"/>
      <c r="F41" s="8"/>
      <c r="G41" s="17">
        <v>1950</v>
      </c>
      <c r="H41" s="8"/>
      <c r="I41" s="10">
        <v>529</v>
      </c>
      <c r="J41" s="10">
        <v>4553</v>
      </c>
      <c r="K41" s="10"/>
      <c r="L41" s="31">
        <f>SUM(I41:J41)</f>
        <v>5082</v>
      </c>
      <c r="M41" s="10"/>
      <c r="N41" s="10">
        <v>10774</v>
      </c>
      <c r="O41" s="10"/>
      <c r="P41" s="249">
        <f>L41+N41</f>
        <v>15856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251"/>
      <c r="Q42" s="9"/>
    </row>
    <row r="43" spans="3:17" ht="12.75">
      <c r="C43" s="7"/>
      <c r="D43" s="8"/>
      <c r="E43" s="8"/>
      <c r="F43" s="8"/>
      <c r="G43" s="17">
        <v>1955</v>
      </c>
      <c r="H43" s="8"/>
      <c r="I43" s="10">
        <v>610</v>
      </c>
      <c r="J43" s="10">
        <v>5096</v>
      </c>
      <c r="K43" s="10"/>
      <c r="L43" s="31">
        <f>SUM(I43:J43)</f>
        <v>5706</v>
      </c>
      <c r="M43" s="10"/>
      <c r="N43" s="10">
        <v>15193</v>
      </c>
      <c r="O43" s="10"/>
      <c r="P43" s="249">
        <f>L43+N43</f>
        <v>20899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251"/>
      <c r="Q44" s="9"/>
    </row>
    <row r="45" spans="3:17" ht="12.75">
      <c r="C45" s="7"/>
      <c r="D45" s="8"/>
      <c r="E45" s="8"/>
      <c r="F45" s="8"/>
      <c r="G45" s="17">
        <v>1960</v>
      </c>
      <c r="H45" s="8"/>
      <c r="I45" s="10">
        <v>648</v>
      </c>
      <c r="J45" s="10">
        <v>6632</v>
      </c>
      <c r="K45" s="10"/>
      <c r="L45" s="31">
        <f>SUM(I45:J45)</f>
        <v>7280</v>
      </c>
      <c r="M45" s="10"/>
      <c r="N45" s="10">
        <v>19035</v>
      </c>
      <c r="O45" s="10"/>
      <c r="P45" s="249">
        <f>L45+N45</f>
        <v>26315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251"/>
      <c r="Q46" s="9"/>
    </row>
    <row r="47" spans="3:17" ht="12.75">
      <c r="C47" s="7"/>
      <c r="D47" s="8"/>
      <c r="E47" s="8"/>
      <c r="F47" s="8"/>
      <c r="G47" s="17">
        <v>1965</v>
      </c>
      <c r="H47" s="8"/>
      <c r="I47" s="10">
        <v>743</v>
      </c>
      <c r="J47" s="10">
        <v>8744</v>
      </c>
      <c r="K47" s="10"/>
      <c r="L47" s="31">
        <f>SUM(I47:J47)</f>
        <v>9487</v>
      </c>
      <c r="M47" s="10"/>
      <c r="N47" s="10">
        <v>22340</v>
      </c>
      <c r="O47" s="10"/>
      <c r="P47" s="249">
        <f>L47+N47</f>
        <v>31827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251"/>
      <c r="Q48" s="9"/>
    </row>
    <row r="49" spans="3:17" ht="12.75">
      <c r="C49" s="7"/>
      <c r="D49" s="8"/>
      <c r="E49" s="8"/>
      <c r="F49" s="8"/>
      <c r="G49" s="17">
        <v>1970</v>
      </c>
      <c r="H49" s="8"/>
      <c r="I49" s="10">
        <v>815</v>
      </c>
      <c r="J49" s="10">
        <v>10027</v>
      </c>
      <c r="K49" s="10"/>
      <c r="L49" s="31">
        <f>SUM(I49:J49)</f>
        <v>10842</v>
      </c>
      <c r="M49" s="10"/>
      <c r="N49" s="10">
        <v>20398</v>
      </c>
      <c r="O49" s="10"/>
      <c r="P49" s="249">
        <f>L49+N49</f>
        <v>31240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251"/>
      <c r="Q50" s="9"/>
    </row>
    <row r="51" spans="3:17" ht="12.75">
      <c r="C51" s="7"/>
      <c r="D51" s="8"/>
      <c r="E51" s="8"/>
      <c r="F51" s="8"/>
      <c r="G51" s="17">
        <v>1975</v>
      </c>
      <c r="H51" s="8"/>
      <c r="I51" s="10">
        <v>769</v>
      </c>
      <c r="J51" s="10">
        <v>8779</v>
      </c>
      <c r="K51" s="10"/>
      <c r="L51" s="31">
        <f>SUM(I51:J51)</f>
        <v>9548</v>
      </c>
      <c r="M51" s="10"/>
      <c r="N51" s="10">
        <v>19073</v>
      </c>
      <c r="O51" s="10"/>
      <c r="P51" s="249">
        <f>L51+N51</f>
        <v>28621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251"/>
      <c r="Q52" s="9"/>
    </row>
    <row r="53" spans="3:17" ht="12.75">
      <c r="C53" s="7"/>
      <c r="D53" s="8"/>
      <c r="E53" s="8"/>
      <c r="F53" s="8"/>
      <c r="G53" s="17">
        <v>1980</v>
      </c>
      <c r="H53" s="8"/>
      <c r="I53" s="10">
        <v>700</v>
      </c>
      <c r="J53" s="10">
        <v>8839</v>
      </c>
      <c r="K53" s="10"/>
      <c r="L53" s="31">
        <f>SUM(I53:J53)</f>
        <v>9539</v>
      </c>
      <c r="M53" s="10"/>
      <c r="N53" s="10">
        <v>19747</v>
      </c>
      <c r="O53" s="10"/>
      <c r="P53" s="249">
        <f>L53+N53</f>
        <v>29286</v>
      </c>
      <c r="Q53" s="9"/>
    </row>
    <row r="54" spans="3:17" ht="3" customHeight="1">
      <c r="C54" s="7"/>
      <c r="D54" s="8"/>
      <c r="E54" s="8"/>
      <c r="F54" s="8"/>
      <c r="G54" s="17"/>
      <c r="H54" s="8"/>
      <c r="I54" s="10"/>
      <c r="J54" s="10"/>
      <c r="K54" s="10"/>
      <c r="L54" s="32"/>
      <c r="M54" s="10"/>
      <c r="N54" s="10"/>
      <c r="O54" s="10"/>
      <c r="P54" s="251"/>
      <c r="Q54" s="9"/>
    </row>
    <row r="55" spans="3:17" ht="12.75">
      <c r="C55" s="7"/>
      <c r="D55" s="8"/>
      <c r="E55" s="8"/>
      <c r="F55" s="8"/>
      <c r="G55" s="17">
        <v>1985</v>
      </c>
      <c r="H55" s="8"/>
      <c r="I55" s="10">
        <v>602</v>
      </c>
      <c r="J55" s="10">
        <v>7786</v>
      </c>
      <c r="K55" s="10"/>
      <c r="L55" s="31">
        <f aca="true" t="shared" si="2" ref="L55:L79">SUM(I55:J55)</f>
        <v>8388</v>
      </c>
      <c r="M55" s="10"/>
      <c r="N55" s="10">
        <v>18899</v>
      </c>
      <c r="O55" s="10"/>
      <c r="P55" s="249">
        <f aca="true" t="shared" si="3" ref="P55:P71">L55+N55</f>
        <v>27287</v>
      </c>
      <c r="Q55" s="9"/>
    </row>
    <row r="56" spans="3:17" ht="12.75">
      <c r="C56" s="7"/>
      <c r="D56" s="8"/>
      <c r="E56" s="8"/>
      <c r="F56" s="8"/>
      <c r="G56" s="17">
        <v>1986</v>
      </c>
      <c r="H56" s="8"/>
      <c r="I56" s="10">
        <v>601</v>
      </c>
      <c r="J56" s="10">
        <v>7422</v>
      </c>
      <c r="K56" s="10"/>
      <c r="L56" s="31">
        <f t="shared" si="2"/>
        <v>8023</v>
      </c>
      <c r="M56" s="10"/>
      <c r="N56" s="10">
        <v>18094</v>
      </c>
      <c r="O56" s="10"/>
      <c r="P56" s="249">
        <f t="shared" si="3"/>
        <v>26117</v>
      </c>
      <c r="Q56" s="9"/>
    </row>
    <row r="57" spans="3:17" ht="12.75">
      <c r="C57" s="7"/>
      <c r="D57" s="8"/>
      <c r="E57" s="8"/>
      <c r="F57" s="8"/>
      <c r="G57" s="17">
        <v>1987</v>
      </c>
      <c r="H57" s="8"/>
      <c r="I57" s="10">
        <v>556</v>
      </c>
      <c r="J57" s="10">
        <v>6707</v>
      </c>
      <c r="K57" s="10"/>
      <c r="L57" s="31">
        <f t="shared" si="2"/>
        <v>7263</v>
      </c>
      <c r="M57" s="10"/>
      <c r="N57" s="10">
        <v>17485</v>
      </c>
      <c r="O57" s="10"/>
      <c r="P57" s="249">
        <f t="shared" si="3"/>
        <v>24748</v>
      </c>
      <c r="Q57" s="9"/>
    </row>
    <row r="58" spans="3:17" ht="12.75">
      <c r="C58" s="7"/>
      <c r="D58" s="8"/>
      <c r="E58" s="8"/>
      <c r="F58" s="8"/>
      <c r="G58" s="17">
        <v>1988</v>
      </c>
      <c r="H58" s="8"/>
      <c r="I58" s="10">
        <v>554</v>
      </c>
      <c r="J58" s="10">
        <v>6732</v>
      </c>
      <c r="K58" s="10"/>
      <c r="L58" s="31">
        <f t="shared" si="2"/>
        <v>7286</v>
      </c>
      <c r="M58" s="10"/>
      <c r="N58" s="10">
        <v>18139</v>
      </c>
      <c r="O58" s="10"/>
      <c r="P58" s="249">
        <f t="shared" si="3"/>
        <v>25425</v>
      </c>
      <c r="Q58" s="9"/>
    </row>
    <row r="59" spans="3:17" ht="12.75">
      <c r="C59" s="7"/>
      <c r="D59" s="8"/>
      <c r="E59" s="8"/>
      <c r="F59" s="8"/>
      <c r="G59" s="17">
        <v>1989</v>
      </c>
      <c r="H59" s="8"/>
      <c r="I59" s="10">
        <v>553</v>
      </c>
      <c r="J59" s="10">
        <v>6998</v>
      </c>
      <c r="K59" s="10"/>
      <c r="L59" s="31">
        <f t="shared" si="2"/>
        <v>7551</v>
      </c>
      <c r="M59" s="10"/>
      <c r="N59" s="10">
        <v>19981</v>
      </c>
      <c r="O59" s="10"/>
      <c r="P59" s="249">
        <f t="shared" si="3"/>
        <v>27532</v>
      </c>
      <c r="Q59" s="9"/>
    </row>
    <row r="60" spans="3:17" ht="12.75">
      <c r="C60" s="7"/>
      <c r="D60" s="8"/>
      <c r="E60" s="8"/>
      <c r="F60" s="8"/>
      <c r="G60" s="17">
        <v>1990</v>
      </c>
      <c r="H60" s="8"/>
      <c r="I60" s="10">
        <v>546</v>
      </c>
      <c r="J60" s="10">
        <v>6252</v>
      </c>
      <c r="K60" s="10"/>
      <c r="L60" s="31">
        <f t="shared" si="2"/>
        <v>6798</v>
      </c>
      <c r="M60" s="10"/>
      <c r="N60" s="10">
        <v>20430</v>
      </c>
      <c r="O60" s="10"/>
      <c r="P60" s="249">
        <f t="shared" si="3"/>
        <v>27228</v>
      </c>
      <c r="Q60" s="9"/>
    </row>
    <row r="61" spans="3:17" ht="12.75">
      <c r="C61" s="7"/>
      <c r="D61" s="8"/>
      <c r="E61" s="8"/>
      <c r="F61" s="8"/>
      <c r="G61" s="17">
        <v>1991</v>
      </c>
      <c r="H61" s="8"/>
      <c r="I61" s="10">
        <v>491</v>
      </c>
      <c r="J61" s="10">
        <v>5638</v>
      </c>
      <c r="K61" s="10"/>
      <c r="L61" s="31">
        <f t="shared" si="2"/>
        <v>6129</v>
      </c>
      <c r="M61" s="10"/>
      <c r="N61" s="10">
        <v>19217</v>
      </c>
      <c r="O61" s="10"/>
      <c r="P61" s="249">
        <f t="shared" si="3"/>
        <v>25346</v>
      </c>
      <c r="Q61" s="9"/>
    </row>
    <row r="62" spans="3:17" ht="12.75">
      <c r="C62" s="7"/>
      <c r="D62" s="8"/>
      <c r="E62" s="8"/>
      <c r="F62" s="8"/>
      <c r="G62" s="17">
        <v>1992</v>
      </c>
      <c r="H62" s="8"/>
      <c r="I62" s="10">
        <v>463</v>
      </c>
      <c r="J62" s="10">
        <v>5176</v>
      </c>
      <c r="K62" s="10"/>
      <c r="L62" s="31">
        <f t="shared" si="2"/>
        <v>5639</v>
      </c>
      <c r="M62" s="10"/>
      <c r="N62" s="10">
        <v>18534</v>
      </c>
      <c r="O62" s="10"/>
      <c r="P62" s="249">
        <f t="shared" si="3"/>
        <v>24173</v>
      </c>
      <c r="Q62" s="9"/>
    </row>
    <row r="63" spans="3:17" ht="12.75">
      <c r="C63" s="7"/>
      <c r="D63" s="8"/>
      <c r="E63" s="8"/>
      <c r="F63" s="8"/>
      <c r="G63" s="17">
        <v>1993</v>
      </c>
      <c r="H63" s="8"/>
      <c r="I63" s="10">
        <v>399</v>
      </c>
      <c r="J63" s="10">
        <v>4454</v>
      </c>
      <c r="K63" s="10"/>
      <c r="L63" s="31">
        <f t="shared" si="2"/>
        <v>4853</v>
      </c>
      <c r="M63" s="10"/>
      <c r="N63" s="10">
        <v>17561</v>
      </c>
      <c r="O63" s="10"/>
      <c r="P63" s="249">
        <f t="shared" si="3"/>
        <v>22414</v>
      </c>
      <c r="Q63" s="9"/>
    </row>
    <row r="64" spans="3:17" ht="12.75">
      <c r="C64" s="7"/>
      <c r="D64" s="8"/>
      <c r="E64" s="8"/>
      <c r="F64" s="8"/>
      <c r="G64" s="17">
        <v>1994</v>
      </c>
      <c r="H64" s="8"/>
      <c r="I64" s="10">
        <v>363</v>
      </c>
      <c r="J64" s="10">
        <v>5208</v>
      </c>
      <c r="K64" s="10"/>
      <c r="L64" s="31">
        <f t="shared" si="2"/>
        <v>5571</v>
      </c>
      <c r="M64" s="10"/>
      <c r="N64" s="10">
        <v>17002</v>
      </c>
      <c r="O64" s="10"/>
      <c r="P64" s="249">
        <f t="shared" si="3"/>
        <v>22573</v>
      </c>
      <c r="Q64" s="9"/>
    </row>
    <row r="65" spans="3:17" ht="12.75">
      <c r="C65" s="7"/>
      <c r="D65" s="8"/>
      <c r="E65" s="8"/>
      <c r="F65" s="8"/>
      <c r="G65" s="17">
        <v>1995</v>
      </c>
      <c r="H65" s="8"/>
      <c r="I65" s="10">
        <v>409</v>
      </c>
      <c r="J65" s="10">
        <v>4930</v>
      </c>
      <c r="K65" s="10"/>
      <c r="L65" s="31">
        <f t="shared" si="2"/>
        <v>5339</v>
      </c>
      <c r="M65" s="10"/>
      <c r="N65" s="10">
        <v>16855</v>
      </c>
      <c r="O65" s="10"/>
      <c r="P65" s="249">
        <f t="shared" si="3"/>
        <v>22194</v>
      </c>
      <c r="Q65" s="9"/>
    </row>
    <row r="66" spans="3:17" ht="12.75">
      <c r="C66" s="7"/>
      <c r="D66" s="8"/>
      <c r="E66" s="8"/>
      <c r="F66" s="8"/>
      <c r="G66" s="17">
        <v>1996</v>
      </c>
      <c r="H66" s="8"/>
      <c r="I66" s="10">
        <v>357</v>
      </c>
      <c r="J66" s="10">
        <v>4041</v>
      </c>
      <c r="K66" s="10"/>
      <c r="L66" s="31">
        <f t="shared" si="2"/>
        <v>4398</v>
      </c>
      <c r="M66" s="10"/>
      <c r="N66" s="10">
        <v>17318</v>
      </c>
      <c r="O66" s="10"/>
      <c r="P66" s="249">
        <f t="shared" si="3"/>
        <v>21716</v>
      </c>
      <c r="Q66" s="9"/>
    </row>
    <row r="67" spans="3:17" ht="12.75">
      <c r="C67" s="7"/>
      <c r="D67" s="8"/>
      <c r="E67" s="8"/>
      <c r="F67" s="8"/>
      <c r="G67" s="17">
        <v>1997</v>
      </c>
      <c r="H67" s="8"/>
      <c r="I67" s="10">
        <v>377</v>
      </c>
      <c r="J67" s="10">
        <v>4047</v>
      </c>
      <c r="K67" s="10"/>
      <c r="L67" s="31">
        <f t="shared" si="2"/>
        <v>4424</v>
      </c>
      <c r="M67" s="10"/>
      <c r="N67" s="10">
        <v>18205</v>
      </c>
      <c r="O67" s="10"/>
      <c r="P67" s="249">
        <f t="shared" si="3"/>
        <v>22629</v>
      </c>
      <c r="Q67" s="9"/>
    </row>
    <row r="68" spans="3:17" ht="12.75">
      <c r="C68" s="7"/>
      <c r="D68" s="8"/>
      <c r="E68" s="8"/>
      <c r="F68" s="8"/>
      <c r="G68" s="17">
        <v>1998</v>
      </c>
      <c r="I68" s="10">
        <v>385</v>
      </c>
      <c r="J68" s="10">
        <v>4072</v>
      </c>
      <c r="K68" s="10"/>
      <c r="L68" s="31">
        <f t="shared" si="2"/>
        <v>4457</v>
      </c>
      <c r="M68" s="10"/>
      <c r="N68" s="10">
        <v>18010</v>
      </c>
      <c r="O68" s="10"/>
      <c r="P68" s="249">
        <f t="shared" si="3"/>
        <v>22467</v>
      </c>
      <c r="Q68" s="9"/>
    </row>
    <row r="69" spans="3:17" ht="12.75">
      <c r="C69" s="7"/>
      <c r="D69" s="8"/>
      <c r="E69" s="8"/>
      <c r="F69" s="8"/>
      <c r="G69">
        <v>1999</v>
      </c>
      <c r="I69" s="10">
        <v>310</v>
      </c>
      <c r="J69" s="10">
        <v>3765</v>
      </c>
      <c r="K69" s="27"/>
      <c r="L69" s="31">
        <f t="shared" si="2"/>
        <v>4075</v>
      </c>
      <c r="M69" s="27"/>
      <c r="N69" s="10">
        <v>16927</v>
      </c>
      <c r="O69" s="27"/>
      <c r="P69" s="249">
        <f t="shared" si="3"/>
        <v>21002</v>
      </c>
      <c r="Q69" s="9"/>
    </row>
    <row r="70" spans="3:17" ht="12.75">
      <c r="C70" s="7"/>
      <c r="D70" s="8"/>
      <c r="E70" s="8"/>
      <c r="F70" s="8"/>
      <c r="G70">
        <v>2000</v>
      </c>
      <c r="H70" s="30"/>
      <c r="I70" s="10">
        <v>326</v>
      </c>
      <c r="J70" s="10">
        <v>3568</v>
      </c>
      <c r="K70" s="27"/>
      <c r="L70" s="31">
        <f t="shared" si="2"/>
        <v>3894</v>
      </c>
      <c r="M70" s="27"/>
      <c r="N70" s="10">
        <v>16623</v>
      </c>
      <c r="O70" s="27"/>
      <c r="P70" s="249">
        <f t="shared" si="3"/>
        <v>20517</v>
      </c>
      <c r="Q70" s="9"/>
    </row>
    <row r="71" spans="3:17" ht="12.75">
      <c r="C71" s="7"/>
      <c r="D71" s="8"/>
      <c r="E71" s="8"/>
      <c r="F71" s="8"/>
      <c r="G71">
        <v>2001</v>
      </c>
      <c r="H71" s="30"/>
      <c r="I71" s="10">
        <v>348</v>
      </c>
      <c r="J71" s="10">
        <v>3410</v>
      </c>
      <c r="K71" s="27"/>
      <c r="L71" s="31">
        <f t="shared" si="2"/>
        <v>3758</v>
      </c>
      <c r="M71" s="27"/>
      <c r="N71" s="10">
        <v>16152</v>
      </c>
      <c r="O71" s="27"/>
      <c r="P71" s="249">
        <f t="shared" si="3"/>
        <v>19910</v>
      </c>
      <c r="Q71" s="9"/>
    </row>
    <row r="72" spans="3:17" ht="12.75">
      <c r="C72" s="7"/>
      <c r="D72" s="8"/>
      <c r="E72" s="8"/>
      <c r="F72" s="8"/>
      <c r="G72">
        <v>2002</v>
      </c>
      <c r="H72" s="30"/>
      <c r="I72" s="10">
        <v>304</v>
      </c>
      <c r="J72" s="10">
        <v>3229</v>
      </c>
      <c r="K72" s="27"/>
      <c r="L72" s="31">
        <f t="shared" si="2"/>
        <v>3533</v>
      </c>
      <c r="M72" s="27"/>
      <c r="N72" s="10">
        <v>15742</v>
      </c>
      <c r="O72" s="27"/>
      <c r="P72" s="249">
        <f aca="true" t="shared" si="4" ref="P72:P79">L72+N72</f>
        <v>19275</v>
      </c>
      <c r="Q72" s="9"/>
    </row>
    <row r="73" spans="3:17" ht="12.75">
      <c r="C73" s="7"/>
      <c r="D73" s="8"/>
      <c r="E73" s="8"/>
      <c r="F73" s="8"/>
      <c r="G73">
        <v>2003</v>
      </c>
      <c r="H73" s="30"/>
      <c r="I73" s="10">
        <v>336</v>
      </c>
      <c r="J73" s="10">
        <v>2958</v>
      </c>
      <c r="K73" s="27"/>
      <c r="L73" s="31">
        <f t="shared" si="2"/>
        <v>3294</v>
      </c>
      <c r="M73" s="27"/>
      <c r="N73" s="10">
        <v>15463</v>
      </c>
      <c r="O73" s="27"/>
      <c r="P73" s="249">
        <f t="shared" si="4"/>
        <v>18757</v>
      </c>
      <c r="Q73" s="9"/>
    </row>
    <row r="74" spans="3:17" ht="12.75">
      <c r="C74" s="7"/>
      <c r="D74" s="8"/>
      <c r="E74" s="8"/>
      <c r="F74" s="8"/>
      <c r="G74">
        <v>2004</v>
      </c>
      <c r="H74" s="30"/>
      <c r="I74" s="10">
        <v>308</v>
      </c>
      <c r="J74" s="10">
        <v>2766</v>
      </c>
      <c r="K74" s="27"/>
      <c r="L74" s="31">
        <f t="shared" si="2"/>
        <v>3074</v>
      </c>
      <c r="M74" s="27"/>
      <c r="N74" s="10">
        <v>15428</v>
      </c>
      <c r="O74" s="27"/>
      <c r="P74" s="249">
        <f t="shared" si="4"/>
        <v>18502</v>
      </c>
      <c r="Q74" s="9"/>
    </row>
    <row r="75" spans="3:17" ht="12.75">
      <c r="C75" s="7"/>
      <c r="D75" s="8"/>
      <c r="E75" s="8"/>
      <c r="F75" s="8"/>
      <c r="G75">
        <v>2005</v>
      </c>
      <c r="H75" s="30"/>
      <c r="I75" s="10">
        <v>286</v>
      </c>
      <c r="J75" s="10">
        <v>2665</v>
      </c>
      <c r="K75" s="27"/>
      <c r="L75" s="31">
        <f>SUM(I75:J75)</f>
        <v>2951</v>
      </c>
      <c r="M75" s="27"/>
      <c r="N75" s="10">
        <v>14934</v>
      </c>
      <c r="O75" s="27"/>
      <c r="P75" s="249">
        <f t="shared" si="4"/>
        <v>17885</v>
      </c>
      <c r="Q75" s="9"/>
    </row>
    <row r="76" spans="3:17" ht="12.75">
      <c r="C76" s="7"/>
      <c r="D76" s="8"/>
      <c r="E76" s="8"/>
      <c r="F76" s="8"/>
      <c r="G76">
        <v>2006</v>
      </c>
      <c r="H76" s="30"/>
      <c r="I76" s="10">
        <v>314</v>
      </c>
      <c r="J76" s="10">
        <v>2634</v>
      </c>
      <c r="K76" s="27"/>
      <c r="L76" s="31">
        <f t="shared" si="2"/>
        <v>2948</v>
      </c>
      <c r="M76" s="27"/>
      <c r="N76" s="10">
        <v>14321</v>
      </c>
      <c r="O76" s="27"/>
      <c r="P76" s="249">
        <f t="shared" si="4"/>
        <v>17269</v>
      </c>
      <c r="Q76" s="9"/>
    </row>
    <row r="77" spans="3:17" ht="12.75">
      <c r="C77" s="7"/>
      <c r="D77" s="8"/>
      <c r="E77" s="8"/>
      <c r="F77" s="8"/>
      <c r="G77">
        <v>2007</v>
      </c>
      <c r="H77" s="30"/>
      <c r="I77" s="10">
        <v>281</v>
      </c>
      <c r="J77" s="10">
        <v>2385</v>
      </c>
      <c r="K77" s="27"/>
      <c r="L77" s="31">
        <f t="shared" si="2"/>
        <v>2666</v>
      </c>
      <c r="M77" s="27"/>
      <c r="N77" s="10">
        <v>13572</v>
      </c>
      <c r="O77" s="27"/>
      <c r="P77" s="249">
        <f t="shared" si="4"/>
        <v>16238</v>
      </c>
      <c r="Q77" s="9"/>
    </row>
    <row r="78" spans="3:17" ht="12.75">
      <c r="C78" s="7"/>
      <c r="D78" s="8"/>
      <c r="E78" s="8"/>
      <c r="F78" s="8"/>
      <c r="G78">
        <v>2008</v>
      </c>
      <c r="H78" s="30"/>
      <c r="I78" s="10">
        <v>270</v>
      </c>
      <c r="J78" s="10">
        <v>2570</v>
      </c>
      <c r="K78" s="27"/>
      <c r="L78" s="31">
        <f t="shared" si="2"/>
        <v>2840</v>
      </c>
      <c r="M78" s="27"/>
      <c r="N78" s="10">
        <v>12748</v>
      </c>
      <c r="O78" s="27"/>
      <c r="P78" s="249">
        <f t="shared" si="4"/>
        <v>15588</v>
      </c>
      <c r="Q78" s="9"/>
    </row>
    <row r="79" spans="3:17" ht="12.75">
      <c r="C79" s="7"/>
      <c r="D79" s="8"/>
      <c r="E79" s="8"/>
      <c r="F79" s="8"/>
      <c r="G79">
        <v>2009</v>
      </c>
      <c r="H79" s="30" t="s">
        <v>27</v>
      </c>
      <c r="I79" s="10">
        <v>216</v>
      </c>
      <c r="J79" s="10">
        <v>2269</v>
      </c>
      <c r="K79" s="27"/>
      <c r="L79" s="31">
        <f t="shared" si="2"/>
        <v>2485</v>
      </c>
      <c r="M79" s="27"/>
      <c r="N79" s="10">
        <v>12528</v>
      </c>
      <c r="O79" s="27"/>
      <c r="P79" s="249">
        <f t="shared" si="4"/>
        <v>15013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249"/>
      <c r="Q80" s="9"/>
    </row>
    <row r="81" spans="3:17" ht="12.75">
      <c r="C81" s="14"/>
      <c r="D81" s="83" t="s">
        <v>28</v>
      </c>
      <c r="H81" s="15"/>
      <c r="I81" s="33">
        <f>(I64+I65+I66+I67+I68)/5</f>
        <v>378.2</v>
      </c>
      <c r="J81" s="33">
        <f>(J64+J65+J66+J67+J68)/5</f>
        <v>4459.6</v>
      </c>
      <c r="K81" s="15"/>
      <c r="L81" s="33">
        <f>(L64+L65+L66+L67+L68)/5</f>
        <v>4837.8</v>
      </c>
      <c r="M81" s="15"/>
      <c r="N81" s="33">
        <f>(N64+N65+N66+N67+N68)/5</f>
        <v>17478</v>
      </c>
      <c r="O81" s="15"/>
      <c r="P81" s="252">
        <f>(P64+P65+P66+P67+P68)/5</f>
        <v>22315.8</v>
      </c>
      <c r="Q81" s="9"/>
    </row>
    <row r="82" spans="3:17" ht="12.75">
      <c r="C82" s="14"/>
      <c r="D82" s="83" t="s">
        <v>203</v>
      </c>
      <c r="H82" s="15"/>
      <c r="I82" s="33">
        <f>AVERAGE(I75:I79)</f>
        <v>273.4</v>
      </c>
      <c r="J82" s="33">
        <f aca="true" t="shared" si="5" ref="J82:P82">AVERAGE(J75:J79)</f>
        <v>2504.6</v>
      </c>
      <c r="K82" s="33"/>
      <c r="L82" s="33">
        <f t="shared" si="5"/>
        <v>2778</v>
      </c>
      <c r="M82" s="33"/>
      <c r="N82" s="33">
        <f t="shared" si="5"/>
        <v>13620.6</v>
      </c>
      <c r="O82" s="33"/>
      <c r="P82" s="252">
        <f t="shared" si="5"/>
        <v>16398.6</v>
      </c>
      <c r="Q82" s="9"/>
    </row>
    <row r="83" spans="3:17" ht="6" customHeight="1">
      <c r="C83" s="7"/>
      <c r="D83" s="8"/>
      <c r="E83" s="8"/>
      <c r="F83" s="8"/>
      <c r="G83" s="17"/>
      <c r="H83" s="8"/>
      <c r="I83" s="8"/>
      <c r="J83" s="8"/>
      <c r="K83" s="8"/>
      <c r="L83" s="8"/>
      <c r="M83" s="8"/>
      <c r="N83" s="8"/>
      <c r="O83" s="8"/>
      <c r="P83" s="7"/>
      <c r="Q83" s="9"/>
    </row>
    <row r="84" spans="3:17" ht="12.75">
      <c r="C84" s="16"/>
      <c r="D84" s="18" t="s">
        <v>176</v>
      </c>
      <c r="H84" s="8"/>
      <c r="I84" s="8"/>
      <c r="J84" s="8"/>
      <c r="K84" s="8"/>
      <c r="L84" s="8"/>
      <c r="M84" s="8"/>
      <c r="N84" s="8"/>
      <c r="O84" s="8"/>
      <c r="P84" s="7"/>
      <c r="Q84" s="9"/>
    </row>
    <row r="85" spans="3:17" ht="12.75">
      <c r="C85" s="7"/>
      <c r="F85" s="8" t="s">
        <v>177</v>
      </c>
      <c r="H85" s="8"/>
      <c r="I85" s="34">
        <f>(I79-I78)/I78</f>
        <v>-0.2</v>
      </c>
      <c r="J85" s="34">
        <f aca="true" t="shared" si="6" ref="J85:P85">(J79-J78)/J78</f>
        <v>-0.11712062256809339</v>
      </c>
      <c r="K85" s="34"/>
      <c r="L85" s="34">
        <f t="shared" si="6"/>
        <v>-0.125</v>
      </c>
      <c r="M85" s="34"/>
      <c r="N85" s="34">
        <f t="shared" si="6"/>
        <v>-0.01725760903671164</v>
      </c>
      <c r="O85" s="34"/>
      <c r="P85" s="253">
        <f t="shared" si="6"/>
        <v>-0.03688734924300744</v>
      </c>
      <c r="Q85" s="9"/>
    </row>
    <row r="86" spans="3:17" ht="12.75">
      <c r="C86" s="7"/>
      <c r="F86" s="23" t="s">
        <v>29</v>
      </c>
      <c r="H86" s="8"/>
      <c r="I86" s="34">
        <f>(I79-I81)/I81</f>
        <v>-0.4288736118455843</v>
      </c>
      <c r="J86" s="34">
        <f aca="true" t="shared" si="7" ref="J86:P86">(J79-J81)/J81</f>
        <v>-0.4912099739886986</v>
      </c>
      <c r="K86" s="34"/>
      <c r="L86" s="34">
        <f t="shared" si="7"/>
        <v>-0.4863367646450866</v>
      </c>
      <c r="M86" s="34"/>
      <c r="N86" s="34">
        <f t="shared" si="7"/>
        <v>-0.28321318228630277</v>
      </c>
      <c r="O86" s="34"/>
      <c r="P86" s="253">
        <f t="shared" si="7"/>
        <v>-0.3272479588453024</v>
      </c>
      <c r="Q86" s="9"/>
    </row>
    <row r="87" spans="3:17" ht="6" customHeight="1"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9"/>
    </row>
    <row r="88" ht="5.25" customHeight="1"/>
    <row r="89" spans="3:6" ht="12.75">
      <c r="C89" s="21" t="s">
        <v>8</v>
      </c>
      <c r="D89" s="21"/>
      <c r="F89" s="26" t="s">
        <v>178</v>
      </c>
    </row>
    <row r="90" spans="4:6" ht="12.75">
      <c r="D90" s="22"/>
      <c r="F90" s="22" t="s">
        <v>9</v>
      </c>
    </row>
    <row r="91" spans="3:6" ht="12.75">
      <c r="C91" s="22"/>
      <c r="D91" s="22"/>
      <c r="F91" s="26" t="s">
        <v>107</v>
      </c>
    </row>
    <row r="92" spans="4:6" ht="12.75">
      <c r="D92" s="22"/>
      <c r="F92" s="28" t="s">
        <v>10</v>
      </c>
    </row>
    <row r="93" spans="3:4" ht="3" customHeight="1">
      <c r="C93" s="1"/>
      <c r="D93" s="1"/>
    </row>
    <row r="94" spans="3:4" ht="3.75" customHeight="1">
      <c r="C94" s="1"/>
      <c r="D94" s="1"/>
    </row>
    <row r="95" spans="3:4" ht="37.5" customHeight="1">
      <c r="C95" s="1"/>
      <c r="D95" s="1"/>
    </row>
    <row r="96" spans="3:4" ht="35.25" customHeight="1">
      <c r="C96" s="1"/>
      <c r="D96" s="1"/>
    </row>
    <row r="97" spans="3:4" ht="33" customHeight="1">
      <c r="C97" s="1"/>
      <c r="D97" s="1"/>
    </row>
    <row r="99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6">
      <selection activeCell="S69" sqref="S6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37" sqref="T3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113</v>
      </c>
      <c r="I1" s="7"/>
    </row>
    <row r="2" ht="12.75">
      <c r="I2" s="7"/>
    </row>
    <row r="3" spans="2:16" ht="12.75">
      <c r="B3" t="s">
        <v>114</v>
      </c>
      <c r="I3" s="7" t="s">
        <v>115</v>
      </c>
      <c r="P3" t="s">
        <v>116</v>
      </c>
    </row>
    <row r="4" ht="12.75">
      <c r="I4" s="7"/>
    </row>
    <row r="5" spans="2:18" ht="12.75">
      <c r="B5" t="s">
        <v>117</v>
      </c>
      <c r="D5" s="165">
        <v>0.4</v>
      </c>
      <c r="I5" s="7" t="s">
        <v>117</v>
      </c>
      <c r="K5" s="165">
        <v>0.5</v>
      </c>
      <c r="P5" t="s">
        <v>117</v>
      </c>
      <c r="R5" s="166">
        <v>0.1</v>
      </c>
    </row>
    <row r="6" spans="4:9" ht="12.75">
      <c r="D6" s="167"/>
      <c r="I6" s="7"/>
    </row>
    <row r="7" spans="2:20" ht="12.75">
      <c r="B7" t="s">
        <v>118</v>
      </c>
      <c r="D7" s="167"/>
      <c r="F7" s="168">
        <f>1-D5</f>
        <v>0.6</v>
      </c>
      <c r="I7" s="7" t="s">
        <v>118</v>
      </c>
      <c r="M7" s="169">
        <f>1-K5</f>
        <v>0.5</v>
      </c>
      <c r="P7" t="s">
        <v>118</v>
      </c>
      <c r="Q7" s="170"/>
      <c r="T7" s="171">
        <f>1-R5</f>
        <v>0.9</v>
      </c>
    </row>
    <row r="8" ht="12.75">
      <c r="I8" s="7"/>
    </row>
    <row r="9" spans="2:22" ht="12.75">
      <c r="B9" s="297" t="s">
        <v>119</v>
      </c>
      <c r="C9" s="297"/>
      <c r="D9" s="172" t="s">
        <v>120</v>
      </c>
      <c r="E9" s="172" t="s">
        <v>121</v>
      </c>
      <c r="F9" s="172" t="s">
        <v>122</v>
      </c>
      <c r="G9" s="172" t="s">
        <v>123</v>
      </c>
      <c r="H9" s="172" t="s">
        <v>124</v>
      </c>
      <c r="I9" s="173" t="s">
        <v>119</v>
      </c>
      <c r="J9" s="172"/>
      <c r="K9" s="172" t="s">
        <v>120</v>
      </c>
      <c r="L9" s="172" t="s">
        <v>121</v>
      </c>
      <c r="M9" s="172" t="s">
        <v>122</v>
      </c>
      <c r="N9" s="172" t="s">
        <v>123</v>
      </c>
      <c r="O9" s="172" t="s">
        <v>124</v>
      </c>
      <c r="P9" s="174" t="s">
        <v>125</v>
      </c>
      <c r="R9" s="172" t="s">
        <v>120</v>
      </c>
      <c r="S9" s="172" t="s">
        <v>121</v>
      </c>
      <c r="T9" s="172" t="s">
        <v>122</v>
      </c>
      <c r="U9" s="172" t="s">
        <v>123</v>
      </c>
      <c r="V9" s="172" t="s">
        <v>124</v>
      </c>
    </row>
    <row r="10" spans="2:22" ht="12.75">
      <c r="B10" s="175" t="s">
        <v>126</v>
      </c>
      <c r="C10" s="172" t="s">
        <v>126</v>
      </c>
      <c r="D10" t="s">
        <v>127</v>
      </c>
      <c r="E10" t="s">
        <v>128</v>
      </c>
      <c r="F10" t="s">
        <v>129</v>
      </c>
      <c r="G10" t="s">
        <v>38</v>
      </c>
      <c r="H10" t="s">
        <v>130</v>
      </c>
      <c r="I10" s="176" t="s">
        <v>131</v>
      </c>
      <c r="J10" s="17" t="s">
        <v>131</v>
      </c>
      <c r="K10" t="s">
        <v>127</v>
      </c>
      <c r="L10" t="s">
        <v>128</v>
      </c>
      <c r="M10" t="s">
        <v>129</v>
      </c>
      <c r="N10" t="s">
        <v>38</v>
      </c>
      <c r="O10" t="s">
        <v>130</v>
      </c>
      <c r="P10" s="174" t="s">
        <v>126</v>
      </c>
      <c r="R10" t="s">
        <v>127</v>
      </c>
      <c r="S10" t="s">
        <v>128</v>
      </c>
      <c r="T10" t="s">
        <v>129</v>
      </c>
      <c r="U10" t="s">
        <v>132</v>
      </c>
      <c r="V10" t="s">
        <v>130</v>
      </c>
    </row>
    <row r="11" spans="1:22" ht="13.5" thickBot="1">
      <c r="A11" s="177" t="s">
        <v>133</v>
      </c>
      <c r="B11" s="177"/>
      <c r="C11" s="178" t="s">
        <v>134</v>
      </c>
      <c r="D11" s="178" t="s">
        <v>135</v>
      </c>
      <c r="E11" s="178" t="s">
        <v>136</v>
      </c>
      <c r="F11" s="178" t="s">
        <v>137</v>
      </c>
      <c r="G11" s="178" t="s">
        <v>138</v>
      </c>
      <c r="H11" s="178" t="s">
        <v>139</v>
      </c>
      <c r="I11" s="179"/>
      <c r="J11" s="177" t="s">
        <v>134</v>
      </c>
      <c r="K11" s="178" t="s">
        <v>135</v>
      </c>
      <c r="L11" s="178" t="s">
        <v>136</v>
      </c>
      <c r="M11" s="178" t="s">
        <v>137</v>
      </c>
      <c r="N11" s="178" t="s">
        <v>138</v>
      </c>
      <c r="O11" s="178" t="s">
        <v>139</v>
      </c>
      <c r="P11" s="180" t="s">
        <v>140</v>
      </c>
      <c r="Q11" s="177"/>
      <c r="R11" s="178" t="s">
        <v>135</v>
      </c>
      <c r="S11" s="178" t="s">
        <v>136</v>
      </c>
      <c r="T11" s="178" t="s">
        <v>137</v>
      </c>
      <c r="U11" s="178" t="s">
        <v>138</v>
      </c>
      <c r="V11" s="178" t="s">
        <v>139</v>
      </c>
    </row>
    <row r="12" spans="1:23" ht="12.75">
      <c r="A12" t="s">
        <v>141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7'!J37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7'!M70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7'!J39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7'!M72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7'!J40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7'!M73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7'!J41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7'!M74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7'!J42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7'!M75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7'!J43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7'!M76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7'!J44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7'!M77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7'!J45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7'!M78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7'!J46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7'!M79</f>
        <v>40.314893462802246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7'!J47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7'!M80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7'!J48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7'!M81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7'!J49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7'!M82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7'!J50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7'!M83</f>
        <v>34.959631153652374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2948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7'!J51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7'!M84</f>
        <v>32.45920217588395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7'!J52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7'!M85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2840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7'!J53</f>
        <v>298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7'!M86</f>
        <v>28.6665167528671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2485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7'!J54</f>
        <v>257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142</v>
      </c>
      <c r="E30" s="208">
        <v>14</v>
      </c>
      <c r="G30" s="181"/>
      <c r="H30" s="199"/>
      <c r="K30" s="198" t="s">
        <v>142</v>
      </c>
      <c r="L30" s="36">
        <v>14</v>
      </c>
      <c r="N30" s="181"/>
      <c r="R30" s="198" t="s">
        <v>142</v>
      </c>
      <c r="S30" s="36">
        <v>14</v>
      </c>
      <c r="U30" s="181"/>
    </row>
    <row r="31" spans="4:19" ht="12.75">
      <c r="D31" s="198" t="s">
        <v>143</v>
      </c>
      <c r="E31" s="209">
        <f>1/E30</f>
        <v>0.07142857142857142</v>
      </c>
      <c r="K31" s="198" t="s">
        <v>143</v>
      </c>
      <c r="L31" s="200">
        <f>1/L30</f>
        <v>0.07142857142857142</v>
      </c>
      <c r="R31" s="198" t="s">
        <v>143</v>
      </c>
      <c r="S31" s="200">
        <f>1/S30</f>
        <v>0.07142857142857142</v>
      </c>
    </row>
    <row r="32" spans="4:19" ht="12.75">
      <c r="D32" s="198" t="s">
        <v>144</v>
      </c>
      <c r="E32" s="209">
        <f>POWER(E29,E31)</f>
        <v>0.9641701029894991</v>
      </c>
      <c r="K32" s="198" t="s">
        <v>144</v>
      </c>
      <c r="L32" s="200">
        <f>POWER(L29,L31)</f>
        <v>0.9516951530106196</v>
      </c>
      <c r="R32" s="198" t="s">
        <v>144</v>
      </c>
      <c r="S32" s="200">
        <f>POWER(S29,S31)</f>
        <v>0.9925024964407473</v>
      </c>
    </row>
    <row r="33" spans="4:19" ht="12.75">
      <c r="D33" s="198" t="s">
        <v>145</v>
      </c>
      <c r="E33" s="210">
        <f>1-E32</f>
        <v>0.03582989701050088</v>
      </c>
      <c r="F33" s="201"/>
      <c r="K33" s="198" t="s">
        <v>145</v>
      </c>
      <c r="L33" s="202">
        <f>1-L32</f>
        <v>0.04830484698938042</v>
      </c>
      <c r="R33" s="198" t="s">
        <v>145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146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6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97"/>
      <c r="R5" s="92"/>
    </row>
    <row r="6" spans="2:21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  <c r="U6" s="54" t="s">
        <v>204</v>
      </c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14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45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2007</v>
      </c>
      <c r="F11" s="72">
        <v>44</v>
      </c>
      <c r="G11" s="72">
        <v>604</v>
      </c>
      <c r="H11" s="72">
        <v>2588</v>
      </c>
      <c r="I11" s="72"/>
      <c r="J11" s="72">
        <v>16</v>
      </c>
      <c r="K11" s="72">
        <v>50</v>
      </c>
      <c r="L11" s="72">
        <v>115</v>
      </c>
      <c r="M11" s="72"/>
      <c r="N11" s="258">
        <v>60</v>
      </c>
      <c r="O11" s="72">
        <v>654</v>
      </c>
      <c r="P11" s="94">
        <v>2703</v>
      </c>
      <c r="Q11" s="91"/>
      <c r="R11" s="93"/>
    </row>
    <row r="12" spans="2:18" ht="15.75">
      <c r="B12" s="59"/>
      <c r="C12" s="60"/>
      <c r="D12" s="55"/>
      <c r="E12" s="102">
        <v>2008</v>
      </c>
      <c r="F12" s="72">
        <v>43</v>
      </c>
      <c r="G12" s="72">
        <v>644</v>
      </c>
      <c r="H12" s="72">
        <v>2467</v>
      </c>
      <c r="I12" s="72"/>
      <c r="J12" s="72">
        <v>17</v>
      </c>
      <c r="K12" s="72">
        <v>59</v>
      </c>
      <c r="L12" s="72">
        <v>124</v>
      </c>
      <c r="M12" s="72"/>
      <c r="N12" s="258">
        <v>60</v>
      </c>
      <c r="O12" s="72">
        <v>703</v>
      </c>
      <c r="P12" s="94">
        <v>2591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33</v>
      </c>
      <c r="G13" s="72">
        <v>510</v>
      </c>
      <c r="H13" s="72">
        <v>2105</v>
      </c>
      <c r="I13" s="72"/>
      <c r="J13" s="72">
        <v>14</v>
      </c>
      <c r="K13" s="72">
        <v>42</v>
      </c>
      <c r="L13" s="72">
        <v>91</v>
      </c>
      <c r="M13" s="72"/>
      <c r="N13" s="258">
        <v>47</v>
      </c>
      <c r="O13" s="72">
        <v>552</v>
      </c>
      <c r="P13" s="94">
        <v>2196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-0.2080745341614907</v>
      </c>
      <c r="H14" s="89">
        <f>IF(H12&gt;$F$78,(H13-H12)/H12,$F$79)</f>
        <v>-0.14673692744223754</v>
      </c>
      <c r="I14" s="74"/>
      <c r="J14" s="89" t="str">
        <f>IF(J12&gt;$F$78,(J13-J12)/J12,$F$79)</f>
        <v>*</v>
      </c>
      <c r="K14" s="89">
        <f>IF(K12&gt;$F$78,(K13-K12)/K12,$F$79)</f>
        <v>-0.288135593220339</v>
      </c>
      <c r="L14" s="89">
        <f>IF(L12&gt;$F$78,(L13-L12)/L12,$F$79)</f>
        <v>-0.2661290322580645</v>
      </c>
      <c r="M14" s="74"/>
      <c r="N14" s="259">
        <f>IF(N12&gt;$F$78,(N13-N12)/N12,$F$79)</f>
        <v>-0.21666666666666667</v>
      </c>
      <c r="O14" s="89">
        <f>IF(O12&gt;$F$78,(O13-O12)/O12,$F$79)</f>
        <v>-0.2147937411095306</v>
      </c>
      <c r="P14" s="89">
        <f>IF(P12&gt;$F$78,(P13-P12)/P12,$F$79)</f>
        <v>-0.15245079120030877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-0.5429362880886427</v>
      </c>
      <c r="G15" s="89">
        <f>IF(G9&gt;$F$78,(G13-G9)/G9,$F$79)</f>
        <v>-0.593819687798662</v>
      </c>
      <c r="H15" s="89">
        <f>IF(H9&gt;$F$78,(H13-H9)/H9,$F$79)</f>
        <v>-0.49462210698165754</v>
      </c>
      <c r="I15" s="74"/>
      <c r="J15" s="89" t="str">
        <f>IF(J9&gt;$F$78,(J13-J9)/J9,$F$79)</f>
        <v>*</v>
      </c>
      <c r="K15" s="89">
        <f>IF(K9&gt;$F$78,(K13-K9)/K9,$F$79)</f>
        <v>-0.6511627906976745</v>
      </c>
      <c r="L15" s="89">
        <f>IF(L9&gt;$F$78,(L13-L9)/L9,$F$79)</f>
        <v>-0.585232452142206</v>
      </c>
      <c r="M15" s="74"/>
      <c r="N15" s="259">
        <f>IF(N9&gt;$F$78,(N13-N9)/N9,$F$79)</f>
        <v>-0.5489443378119002</v>
      </c>
      <c r="O15" s="89">
        <f>IF(O9&gt;$F$78,(O13-O9)/O9,$F$79)</f>
        <v>-0.5988372093023255</v>
      </c>
      <c r="P15" s="89">
        <f>IF(P9&gt;$F$78,(P13-P9)/P9,$F$79)</f>
        <v>-0.4991561373899558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45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2007</v>
      </c>
      <c r="F20" s="72">
        <v>4</v>
      </c>
      <c r="G20" s="72">
        <v>127</v>
      </c>
      <c r="H20" s="72">
        <v>633</v>
      </c>
      <c r="I20" s="72"/>
      <c r="J20" s="72">
        <v>0</v>
      </c>
      <c r="K20" s="72">
        <v>24</v>
      </c>
      <c r="L20" s="72">
        <v>81</v>
      </c>
      <c r="M20" s="72"/>
      <c r="N20" s="258">
        <v>4</v>
      </c>
      <c r="O20" s="72">
        <v>151</v>
      </c>
      <c r="P20" s="94">
        <v>714</v>
      </c>
      <c r="Q20" s="91"/>
      <c r="R20" s="93"/>
    </row>
    <row r="21" spans="2:18" ht="15.75">
      <c r="B21" s="59"/>
      <c r="C21" s="60"/>
      <c r="D21" s="55"/>
      <c r="E21" s="102">
        <v>2008</v>
      </c>
      <c r="F21" s="72">
        <v>4</v>
      </c>
      <c r="G21" s="72">
        <v>128</v>
      </c>
      <c r="H21" s="72">
        <v>644</v>
      </c>
      <c r="I21" s="72"/>
      <c r="J21" s="72">
        <v>5</v>
      </c>
      <c r="K21" s="72">
        <v>35</v>
      </c>
      <c r="L21" s="72">
        <v>86</v>
      </c>
      <c r="M21" s="72"/>
      <c r="N21" s="258">
        <v>9</v>
      </c>
      <c r="O21" s="72">
        <v>163</v>
      </c>
      <c r="P21" s="94">
        <v>730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3</v>
      </c>
      <c r="G22" s="72">
        <v>125</v>
      </c>
      <c r="H22" s="72">
        <v>703</v>
      </c>
      <c r="I22" s="72"/>
      <c r="J22" s="72">
        <v>2</v>
      </c>
      <c r="K22" s="72">
        <v>31</v>
      </c>
      <c r="L22" s="72">
        <v>100</v>
      </c>
      <c r="M22" s="72"/>
      <c r="N22" s="258">
        <v>5</v>
      </c>
      <c r="O22" s="72">
        <v>156</v>
      </c>
      <c r="P22" s="94">
        <v>803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-0.0234375</v>
      </c>
      <c r="H23" s="89">
        <f>IF(H21&gt;$F$78,(H22-H21)/H21,$F$79)</f>
        <v>0.09161490683229814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0.16279069767441862</v>
      </c>
      <c r="M23" s="74"/>
      <c r="N23" s="259" t="str">
        <f>IF(N21&gt;$F$78,(N22-N21)/N21,$F$79)</f>
        <v>*</v>
      </c>
      <c r="O23" s="89">
        <f>IF(O21&gt;$F$78,(O22-O21)/O21,$F$79)</f>
        <v>-0.04294478527607362</v>
      </c>
      <c r="P23" s="89">
        <f>IF(P21&gt;$F$78,(P22-P21)/P21,$F$79)</f>
        <v>0.1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-0.37798619713325077</v>
      </c>
      <c r="I24" s="74"/>
      <c r="J24" s="89" t="str">
        <f>IF(J18&gt;$F$78,(J22-J18)/J18,$F$79)</f>
        <v>*</v>
      </c>
      <c r="K24" s="89">
        <f>IF(K18&gt;$F$78,(K22-K18)/K18,$F$79)</f>
        <v>-0.41509433962264153</v>
      </c>
      <c r="L24" s="89">
        <f>IF(L18&gt;$F$78,(L22-L18)/L18,$F$79)</f>
        <v>-0.3464052287581699</v>
      </c>
      <c r="M24" s="74"/>
      <c r="N24" s="259" t="str">
        <f>IF(N18&gt;$F$78,(N22-N18)/N18,$F$79)</f>
        <v>*</v>
      </c>
      <c r="O24" s="89">
        <f>IF(O18&gt;$F$78,(O22-O18)/O18,$F$79)</f>
        <v>-0.37299035369774924</v>
      </c>
      <c r="P24" s="89">
        <f>IF(P18&gt;$F$78,(P22-P18)/P18,$F$79)</f>
        <v>-0.3742206982543641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45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2007</v>
      </c>
      <c r="F29" s="72">
        <v>3</v>
      </c>
      <c r="G29" s="72">
        <v>160</v>
      </c>
      <c r="H29" s="72">
        <v>582</v>
      </c>
      <c r="I29" s="72"/>
      <c r="J29" s="72">
        <v>37</v>
      </c>
      <c r="K29" s="72">
        <v>261</v>
      </c>
      <c r="L29" s="72">
        <v>479</v>
      </c>
      <c r="M29" s="72"/>
      <c r="N29" s="258">
        <v>40</v>
      </c>
      <c r="O29" s="72">
        <v>421</v>
      </c>
      <c r="P29" s="94">
        <v>1061</v>
      </c>
      <c r="Q29" s="91"/>
      <c r="R29" s="93"/>
    </row>
    <row r="30" spans="2:18" ht="15.75">
      <c r="B30" s="59"/>
      <c r="C30" s="60"/>
      <c r="D30" s="55"/>
      <c r="E30" s="102">
        <v>2008</v>
      </c>
      <c r="F30" s="72">
        <v>7</v>
      </c>
      <c r="G30" s="72">
        <v>183</v>
      </c>
      <c r="H30" s="72">
        <v>543</v>
      </c>
      <c r="I30" s="72"/>
      <c r="J30" s="72">
        <v>27</v>
      </c>
      <c r="K30" s="72">
        <v>247</v>
      </c>
      <c r="L30" s="72">
        <v>499</v>
      </c>
      <c r="M30" s="72"/>
      <c r="N30" s="258">
        <v>34</v>
      </c>
      <c r="O30" s="72">
        <v>430</v>
      </c>
      <c r="P30" s="94">
        <v>1042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8</v>
      </c>
      <c r="G31" s="72">
        <v>126</v>
      </c>
      <c r="H31" s="72">
        <v>494</v>
      </c>
      <c r="I31" s="72"/>
      <c r="J31" s="72">
        <v>35</v>
      </c>
      <c r="K31" s="72">
        <v>245</v>
      </c>
      <c r="L31" s="72">
        <v>523</v>
      </c>
      <c r="M31" s="72"/>
      <c r="N31" s="258">
        <v>43</v>
      </c>
      <c r="O31" s="72">
        <v>371</v>
      </c>
      <c r="P31" s="94">
        <v>1017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-0.3114754098360656</v>
      </c>
      <c r="H32" s="89">
        <f>IF(H30&gt;$F$78,(H31-H30)/H30,$F$79)</f>
        <v>-0.09023941068139964</v>
      </c>
      <c r="I32" s="74"/>
      <c r="J32" s="89" t="str">
        <f>IF(J30&gt;$F$78,(J31-J30)/J30,$F$79)</f>
        <v>*</v>
      </c>
      <c r="K32" s="89">
        <f>IF(K30&gt;$F$78,(K31-K30)/K30,$F$79)</f>
        <v>-0.008097165991902834</v>
      </c>
      <c r="L32" s="89">
        <f>IF(L30&gt;$F$78,(L31-L30)/L30,$F$79)</f>
        <v>0.04809619238476954</v>
      </c>
      <c r="M32" s="74"/>
      <c r="N32" s="259" t="str">
        <f>IF(N30&gt;$F$78,(N31-N30)/N30,$F$79)</f>
        <v>*</v>
      </c>
      <c r="O32" s="89">
        <f>IF(O30&gt;$F$78,(O31-O30)/O30,$F$79)</f>
        <v>-0.1372093023255814</v>
      </c>
      <c r="P32" s="89">
        <f>IF(P30&gt;$F$78,(P31-P30)/P30,$F$79)</f>
        <v>-0.02399232245681382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-0.14864864864864866</v>
      </c>
      <c r="H33" s="89">
        <f>IF(H27&gt;$F$78,(H31-H27)/H27,$F$79)</f>
        <v>-0.02908805031446543</v>
      </c>
      <c r="I33" s="74"/>
      <c r="J33" s="89" t="str">
        <f>IF(J27&gt;$F$78,(J31-J27)/J27,$F$79)</f>
        <v>*</v>
      </c>
      <c r="K33" s="89">
        <f>IF(K27&gt;$F$78,(K31-K27)/K27,$F$79)</f>
        <v>0.1812921890067502</v>
      </c>
      <c r="L33" s="89">
        <f>IF(L27&gt;$F$78,(L31-L27)/L27,$F$79)</f>
        <v>0.22712341623650872</v>
      </c>
      <c r="M33" s="74"/>
      <c r="N33" s="259" t="str">
        <f>IF(N27&gt;$F$78,(N31-N27)/N27,$F$79)</f>
        <v>*</v>
      </c>
      <c r="O33" s="89">
        <f>IF(O27&gt;$F$78,(O31-O27)/O27,$F$79)</f>
        <v>0.043894203714124995</v>
      </c>
      <c r="P33" s="89">
        <f>IF(P27&gt;$F$78,(P31-P27)/P27,$F$79)</f>
        <v>0.0877005347593583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45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2007</v>
      </c>
      <c r="F38" s="72">
        <v>17</v>
      </c>
      <c r="G38" s="72">
        <v>329</v>
      </c>
      <c r="H38" s="72">
        <v>4614</v>
      </c>
      <c r="I38" s="72"/>
      <c r="J38" s="72">
        <v>143</v>
      </c>
      <c r="K38" s="72">
        <v>941</v>
      </c>
      <c r="L38" s="72">
        <v>5449</v>
      </c>
      <c r="M38" s="72"/>
      <c r="N38" s="258">
        <v>160</v>
      </c>
      <c r="O38" s="72">
        <v>1270</v>
      </c>
      <c r="P38" s="94">
        <v>10063</v>
      </c>
      <c r="Q38" s="91"/>
      <c r="R38" s="93"/>
    </row>
    <row r="39" spans="2:18" ht="15.75">
      <c r="B39" s="59"/>
      <c r="C39" s="60"/>
      <c r="D39" s="55"/>
      <c r="E39" s="102">
        <v>2008</v>
      </c>
      <c r="F39" s="72">
        <v>22</v>
      </c>
      <c r="G39" s="72">
        <v>369</v>
      </c>
      <c r="H39" s="72">
        <v>4323</v>
      </c>
      <c r="I39" s="72"/>
      <c r="J39" s="72">
        <v>131</v>
      </c>
      <c r="K39" s="72">
        <v>986</v>
      </c>
      <c r="L39" s="72">
        <v>5345</v>
      </c>
      <c r="M39" s="72"/>
      <c r="N39" s="258">
        <v>153</v>
      </c>
      <c r="O39" s="72">
        <v>1355</v>
      </c>
      <c r="P39" s="94">
        <v>9668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18</v>
      </c>
      <c r="G40" s="72">
        <v>304</v>
      </c>
      <c r="H40" s="72">
        <v>4250</v>
      </c>
      <c r="I40" s="72"/>
      <c r="J40" s="72">
        <v>98</v>
      </c>
      <c r="K40" s="72">
        <v>938</v>
      </c>
      <c r="L40" s="72">
        <v>5309</v>
      </c>
      <c r="M40" s="72"/>
      <c r="N40" s="258">
        <v>116</v>
      </c>
      <c r="O40" s="72">
        <v>1242</v>
      </c>
      <c r="P40" s="94">
        <v>9559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-0.17615176151761516</v>
      </c>
      <c r="H41" s="89">
        <f>IF(H39&gt;$F$78,(H40-H39)/H39,$F$79)</f>
        <v>-0.01688642146657414</v>
      </c>
      <c r="I41" s="74"/>
      <c r="J41" s="89">
        <f>IF(J39&gt;$F$78,(J40-J39)/J39,$F$79)</f>
        <v>-0.25190839694656486</v>
      </c>
      <c r="K41" s="89">
        <f>IF(K39&gt;$F$78,(K40-K39)/K39,$F$79)</f>
        <v>-0.0486815415821501</v>
      </c>
      <c r="L41" s="89">
        <f>IF(L39&gt;$F$78,(L40-L39)/L39,$F$79)</f>
        <v>-0.006735266604303087</v>
      </c>
      <c r="M41" s="74"/>
      <c r="N41" s="259">
        <f>IF(N39&gt;$F$78,(N40-N39)/N39,$F$79)</f>
        <v>-0.24183006535947713</v>
      </c>
      <c r="O41" s="89">
        <f>IF(O39&gt;$F$78,(O40-O39)/O39,$F$79)</f>
        <v>-0.08339483394833948</v>
      </c>
      <c r="P41" s="89">
        <f>IF(P39&gt;$F$78,(P40-P39)/P39,$F$79)</f>
        <v>-0.011274306992139015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-0.576837416481069</v>
      </c>
      <c r="H42" s="89">
        <f>IF(H36&gt;$F$78,(H40-H36)/H36,$F$79)</f>
        <v>-0.3184515218576606</v>
      </c>
      <c r="I42" s="74"/>
      <c r="J42" s="89">
        <f>IF(J36&gt;$F$78,(J40-J36)/J36,$F$79)</f>
        <v>-0.4591611479028697</v>
      </c>
      <c r="K42" s="89">
        <f>IF(K36&gt;$F$78,(K40-K36)/K36,$F$79)</f>
        <v>-0.4738023112307865</v>
      </c>
      <c r="L42" s="89">
        <f>IF(L36&gt;$F$78,(L40-L36)/L36,$F$79)</f>
        <v>-0.25483535917805916</v>
      </c>
      <c r="M42" s="74"/>
      <c r="N42" s="259">
        <f>IF(N36&gt;$F$78,(N40-N36)/N36,$F$79)</f>
        <v>-0.4449760765550239</v>
      </c>
      <c r="O42" s="89">
        <f>IF(O36&gt;$F$78,(O40-O36)/O36,$F$79)</f>
        <v>-0.5033986405437825</v>
      </c>
      <c r="P42" s="89">
        <f>IF(P36&gt;$F$78,(P40-P36)/P36,$F$79)</f>
        <v>-0.2845274093590012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45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2007</v>
      </c>
      <c r="F47" s="72">
        <v>0</v>
      </c>
      <c r="G47" s="72">
        <v>33</v>
      </c>
      <c r="H47" s="72">
        <v>559</v>
      </c>
      <c r="I47" s="72"/>
      <c r="J47" s="72">
        <v>0</v>
      </c>
      <c r="K47" s="72">
        <v>0</v>
      </c>
      <c r="L47" s="72">
        <v>64</v>
      </c>
      <c r="M47" s="72"/>
      <c r="N47" s="258">
        <v>0</v>
      </c>
      <c r="O47" s="72">
        <v>33</v>
      </c>
      <c r="P47" s="94">
        <v>623</v>
      </c>
      <c r="Q47" s="91"/>
      <c r="R47" s="93"/>
    </row>
    <row r="48" spans="2:18" ht="15.75">
      <c r="B48" s="59"/>
      <c r="C48" s="60"/>
      <c r="D48" s="55"/>
      <c r="E48" s="102">
        <v>2008</v>
      </c>
      <c r="F48" s="72">
        <v>1</v>
      </c>
      <c r="G48" s="72">
        <v>57</v>
      </c>
      <c r="H48" s="72">
        <v>514</v>
      </c>
      <c r="I48" s="72"/>
      <c r="J48" s="72">
        <v>0</v>
      </c>
      <c r="K48" s="72">
        <v>2</v>
      </c>
      <c r="L48" s="72">
        <v>74</v>
      </c>
      <c r="M48" s="72"/>
      <c r="N48" s="258">
        <v>1</v>
      </c>
      <c r="O48" s="72">
        <v>59</v>
      </c>
      <c r="P48" s="94">
        <v>588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0</v>
      </c>
      <c r="G49" s="72">
        <v>32</v>
      </c>
      <c r="H49" s="72">
        <v>426</v>
      </c>
      <c r="I49" s="72"/>
      <c r="J49" s="72">
        <v>0</v>
      </c>
      <c r="K49" s="72">
        <v>4</v>
      </c>
      <c r="L49" s="72">
        <v>45</v>
      </c>
      <c r="M49" s="72"/>
      <c r="N49" s="258">
        <v>0</v>
      </c>
      <c r="O49" s="72">
        <v>36</v>
      </c>
      <c r="P49" s="94">
        <v>471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>
        <f>IF(G48&gt;$F$78,(G49-G48)/G48,$F$79)</f>
        <v>-0.43859649122807015</v>
      </c>
      <c r="H50" s="89">
        <f>IF(H48&gt;$F$78,(H49-H48)/H48,$F$79)</f>
        <v>-0.17120622568093385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-0.3918918918918919</v>
      </c>
      <c r="M50" s="74"/>
      <c r="N50" s="259" t="str">
        <f>IF(N48&gt;$F$78,(N49-N48)/N48,$F$79)</f>
        <v>*</v>
      </c>
      <c r="O50" s="89">
        <f>IF(O48&gt;$F$78,(O49-O48)/O48,$F$79)</f>
        <v>-0.3898305084745763</v>
      </c>
      <c r="P50" s="89">
        <f>IF(P48&gt;$F$78,(P49-P48)/P48,$F$79)</f>
        <v>-0.1989795918367347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-0.574468085106383</v>
      </c>
      <c r="H51" s="89">
        <f>IF(H45&gt;$F$78,(H49-H45)/H45,$F$79)</f>
        <v>-0.48969813128893147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-0.7410817031070196</v>
      </c>
      <c r="M51" s="74"/>
      <c r="N51" s="259" t="str">
        <f>IF(N45&gt;$F$78,(N49-N45)/N45,$F$79)</f>
        <v>*</v>
      </c>
      <c r="O51" s="89">
        <f>IF(O45&gt;$F$78,(O49-O45)/O45,$F$79)</f>
        <v>-0.6265560165975104</v>
      </c>
      <c r="P51" s="89">
        <f>IF(P45&gt;$F$78,(P49-P45)/P45,$F$79)</f>
        <v>-0.5330160618679357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46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45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2007</v>
      </c>
      <c r="F56" s="72">
        <v>3</v>
      </c>
      <c r="G56" s="72">
        <v>38</v>
      </c>
      <c r="H56" s="72">
        <v>472</v>
      </c>
      <c r="I56" s="72"/>
      <c r="J56" s="72">
        <v>14</v>
      </c>
      <c r="K56" s="72">
        <v>99</v>
      </c>
      <c r="L56" s="72">
        <v>602</v>
      </c>
      <c r="M56" s="72"/>
      <c r="N56" s="258">
        <v>17</v>
      </c>
      <c r="O56" s="72">
        <v>137</v>
      </c>
      <c r="P56" s="94">
        <v>1074</v>
      </c>
      <c r="Q56" s="91"/>
      <c r="R56" s="93"/>
    </row>
    <row r="57" spans="2:18" ht="15">
      <c r="B57" s="59"/>
      <c r="C57" s="60"/>
      <c r="D57" s="76"/>
      <c r="E57" s="102">
        <v>2008</v>
      </c>
      <c r="F57" s="72">
        <v>5</v>
      </c>
      <c r="G57" s="72">
        <v>51</v>
      </c>
      <c r="H57" s="72">
        <v>466</v>
      </c>
      <c r="I57" s="72"/>
      <c r="J57" s="72">
        <v>8</v>
      </c>
      <c r="K57" s="72">
        <v>79</v>
      </c>
      <c r="L57" s="72">
        <v>503</v>
      </c>
      <c r="M57" s="72"/>
      <c r="N57" s="258">
        <v>13</v>
      </c>
      <c r="O57" s="72">
        <v>130</v>
      </c>
      <c r="P57" s="94">
        <v>969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1</v>
      </c>
      <c r="G58" s="72">
        <v>33</v>
      </c>
      <c r="H58" s="72">
        <v>434</v>
      </c>
      <c r="I58" s="72"/>
      <c r="J58" s="72">
        <v>4</v>
      </c>
      <c r="K58" s="72">
        <v>95</v>
      </c>
      <c r="L58" s="72">
        <v>533</v>
      </c>
      <c r="M58" s="72"/>
      <c r="N58" s="258">
        <v>5</v>
      </c>
      <c r="O58" s="72">
        <v>128</v>
      </c>
      <c r="P58" s="94">
        <v>967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>
        <f>IF(G57&gt;$F$78,(G58-G57)/G57,$F$79)</f>
        <v>-0.35294117647058826</v>
      </c>
      <c r="H59" s="89">
        <f>IF(H57&gt;$F$78,(H58-H57)/H57,$F$79)</f>
        <v>-0.06866952789699571</v>
      </c>
      <c r="I59" s="74"/>
      <c r="J59" s="89" t="str">
        <f>IF(J57&gt;$F$78,(J58-J57)/J57,$F$79)</f>
        <v>*</v>
      </c>
      <c r="K59" s="89">
        <f>IF(K57&gt;$F$78,(K58-K57)/K57,$F$79)</f>
        <v>0.20253164556962025</v>
      </c>
      <c r="L59" s="89">
        <f>IF(L57&gt;$F$78,(L58-L57)/L57,$F$79)</f>
        <v>0.05964214711729622</v>
      </c>
      <c r="M59" s="74"/>
      <c r="N59" s="259" t="str">
        <f>IF(N57&gt;$F$78,(N58-N57)/N57,$F$79)</f>
        <v>*</v>
      </c>
      <c r="O59" s="89">
        <f>IF(O57&gt;$F$78,(O58-O57)/O57,$F$79)</f>
        <v>-0.015384615384615385</v>
      </c>
      <c r="P59" s="89">
        <f>IF(P57&gt;$F$78,(P58-P57)/P57,$F$79)</f>
        <v>-0.0020639834881320948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-0.5915841584158416</v>
      </c>
      <c r="H60" s="89">
        <f>IF(H54&gt;$F$78,(H58-H54)/H54,$F$79)</f>
        <v>-0.28453676228156943</v>
      </c>
      <c r="I60" s="74"/>
      <c r="J60" s="89" t="str">
        <f>IF(J54&gt;$F$78,(J58-J54)/J54,$F$79)</f>
        <v>*</v>
      </c>
      <c r="K60" s="89">
        <f>IF(K54&gt;$F$78,(K58-K54)/K54,$F$79)</f>
        <v>-0.47045707915273133</v>
      </c>
      <c r="L60" s="89">
        <f>IF(L54&gt;$F$78,(L58-L54)/L54,$F$79)</f>
        <v>-0.27719012747491184</v>
      </c>
      <c r="M60" s="74"/>
      <c r="N60" s="259" t="str">
        <f>IF(N54&gt;$F$78,(N58-N54)/N54,$F$79)</f>
        <v>*</v>
      </c>
      <c r="O60" s="89">
        <f>IF(O54&gt;$F$78,(O58-O54)/O54,$F$79)</f>
        <v>-0.5080707148347425</v>
      </c>
      <c r="P60" s="89">
        <f>IF(P54&gt;$F$78,(P58-P54)/P54,$F$79)</f>
        <v>-0.2805059523809524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45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2007</v>
      </c>
      <c r="F65" s="88">
        <f aca="true" t="shared" si="0" ref="F65:H67">F11+F20+F29+F38+F47+F56</f>
        <v>71</v>
      </c>
      <c r="G65" s="88">
        <f t="shared" si="0"/>
        <v>1291</v>
      </c>
      <c r="H65" s="88">
        <f t="shared" si="0"/>
        <v>9448</v>
      </c>
      <c r="I65" s="72"/>
      <c r="J65" s="88">
        <f aca="true" t="shared" si="1" ref="J65:L67">J11+J20+J29+J38+J47+J56</f>
        <v>210</v>
      </c>
      <c r="K65" s="88">
        <f t="shared" si="1"/>
        <v>1375</v>
      </c>
      <c r="L65" s="88">
        <f t="shared" si="1"/>
        <v>6790</v>
      </c>
      <c r="M65" s="72"/>
      <c r="N65" s="257">
        <f aca="true" t="shared" si="2" ref="N65:P66">F65+J65</f>
        <v>281</v>
      </c>
      <c r="O65" s="88">
        <f t="shared" si="2"/>
        <v>2666</v>
      </c>
      <c r="P65" s="93">
        <f t="shared" si="2"/>
        <v>16238</v>
      </c>
      <c r="Q65" s="91"/>
      <c r="R65" s="93"/>
    </row>
    <row r="66" spans="2:18" ht="15">
      <c r="B66" s="59"/>
      <c r="C66" s="60"/>
      <c r="E66" s="102">
        <v>2008</v>
      </c>
      <c r="F66" s="88">
        <f t="shared" si="0"/>
        <v>82</v>
      </c>
      <c r="G66" s="88">
        <f t="shared" si="0"/>
        <v>1432</v>
      </c>
      <c r="H66" s="88">
        <f t="shared" si="0"/>
        <v>8957</v>
      </c>
      <c r="I66" s="72"/>
      <c r="J66" s="88">
        <f t="shared" si="1"/>
        <v>188</v>
      </c>
      <c r="K66" s="88">
        <f t="shared" si="1"/>
        <v>1408</v>
      </c>
      <c r="L66" s="88">
        <f t="shared" si="1"/>
        <v>6631</v>
      </c>
      <c r="M66" s="72"/>
      <c r="N66" s="257">
        <f t="shared" si="2"/>
        <v>270</v>
      </c>
      <c r="O66" s="88">
        <f t="shared" si="2"/>
        <v>2840</v>
      </c>
      <c r="P66" s="93">
        <f t="shared" si="2"/>
        <v>15588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0"/>
        <v>63</v>
      </c>
      <c r="G67" s="88">
        <f t="shared" si="0"/>
        <v>1130</v>
      </c>
      <c r="H67" s="88">
        <f t="shared" si="0"/>
        <v>8412</v>
      </c>
      <c r="I67" s="72"/>
      <c r="J67" s="88">
        <f t="shared" si="1"/>
        <v>153</v>
      </c>
      <c r="K67" s="88">
        <f t="shared" si="1"/>
        <v>1355</v>
      </c>
      <c r="L67" s="88">
        <f t="shared" si="1"/>
        <v>6601</v>
      </c>
      <c r="M67" s="72"/>
      <c r="N67" s="257">
        <f>F67+J67</f>
        <v>216</v>
      </c>
      <c r="O67" s="88">
        <f>G67+K67</f>
        <v>2485</v>
      </c>
      <c r="P67" s="93">
        <f>H67+L67</f>
        <v>15013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-0.23170731707317074</v>
      </c>
      <c r="G68" s="89">
        <f>IF(G66&gt;$F$78,(G67-G66)/G66,$F$79)</f>
        <v>-0.21089385474860337</v>
      </c>
      <c r="H68" s="89">
        <f>IF(H66&gt;$F$78,(H67-H66)/H66,$F$79)</f>
        <v>-0.06084626549067768</v>
      </c>
      <c r="I68" s="74"/>
      <c r="J68" s="89">
        <f>IF(J66&gt;$F$78,(J67-J66)/J66,$F$79)</f>
        <v>-0.18617021276595744</v>
      </c>
      <c r="K68" s="89">
        <f>IF(K66&gt;$F$78,(K67-K66)/K66,$F$79)</f>
        <v>-0.037642045454545456</v>
      </c>
      <c r="L68" s="89">
        <f>IF(L66&gt;$F$78,(L67-L66)/L66,$F$79)</f>
        <v>-0.004524204494043131</v>
      </c>
      <c r="M68" s="74"/>
      <c r="N68" s="259">
        <f>IF(N66&gt;$F$78,(N67-N66)/N66,$F$79)</f>
        <v>-0.2</v>
      </c>
      <c r="O68" s="89">
        <f>IF(O66&gt;$F$78,(O67-O66)/O66,$F$79)</f>
        <v>-0.125</v>
      </c>
      <c r="P68" s="89">
        <f>IF(P66&gt;$F$78,(P67-P66)/P66,$F$79)</f>
        <v>-0.03688734924300744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-0.4521739130434783</v>
      </c>
      <c r="G69" s="89">
        <f>IF(G63&gt;$F$78,(G67-G63)/G63,$F$79)</f>
        <v>-0.5432128708868946</v>
      </c>
      <c r="H69" s="89">
        <f>IF(H63&gt;$F$78,(H67-H63)/H63,$F$79)</f>
        <v>-0.3760291957808536</v>
      </c>
      <c r="I69" s="74"/>
      <c r="J69" s="89">
        <f>IF(J63&gt;$F$78,(J67-J63)/J63,$F$79)</f>
        <v>-0.418693009118541</v>
      </c>
      <c r="K69" s="89">
        <f>IF(K63&gt;$F$78,(K67-K63)/K63,$F$79)</f>
        <v>-0.42681895093062605</v>
      </c>
      <c r="L69" s="89">
        <f>IF(L63&gt;$F$78,(L67-L63)/L63,$F$79)</f>
        <v>-0.2528072081861814</v>
      </c>
      <c r="M69" s="74"/>
      <c r="N69" s="259">
        <f>IF(N63&gt;$F$78,(N67-N63)/N63,$F$79)</f>
        <v>-0.4288736118455843</v>
      </c>
      <c r="O69" s="89">
        <f>IF(O63&gt;$F$78,(O67-O63)/O63,$F$79)</f>
        <v>-0.4863367646450865</v>
      </c>
      <c r="P69" s="89">
        <f>IF(P63&gt;$F$78,(P67-P63)/P63,$F$79)</f>
        <v>-0.3272479588453025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182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14</v>
      </c>
      <c r="N8" s="59"/>
      <c r="P8" s="60"/>
      <c r="Q8" s="71"/>
    </row>
    <row r="9" spans="2:17" ht="15">
      <c r="B9" s="59"/>
      <c r="C9" s="60"/>
      <c r="D9" s="39"/>
      <c r="E9" s="54" t="s">
        <v>45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2007</v>
      </c>
      <c r="F11" s="72">
        <v>3</v>
      </c>
      <c r="G11" s="72">
        <v>179</v>
      </c>
      <c r="H11" s="72">
        <v>870</v>
      </c>
      <c r="I11" s="72"/>
      <c r="J11" s="72">
        <v>1</v>
      </c>
      <c r="K11" s="72">
        <v>6</v>
      </c>
      <c r="L11" s="72">
        <v>12</v>
      </c>
      <c r="M11" s="72"/>
      <c r="N11" s="257">
        <f aca="true" t="shared" si="0" ref="N11:P12">F11+J11</f>
        <v>4</v>
      </c>
      <c r="O11" s="88">
        <f t="shared" si="0"/>
        <v>185</v>
      </c>
      <c r="P11" s="93">
        <f t="shared" si="0"/>
        <v>882</v>
      </c>
      <c r="Q11" s="71"/>
    </row>
    <row r="12" spans="2:17" ht="15.75">
      <c r="B12" s="59"/>
      <c r="C12" s="60"/>
      <c r="D12" s="55"/>
      <c r="E12" s="102">
        <v>2008</v>
      </c>
      <c r="F12" s="72">
        <v>1</v>
      </c>
      <c r="G12" s="72">
        <v>184</v>
      </c>
      <c r="H12" s="72">
        <v>810</v>
      </c>
      <c r="I12" s="72"/>
      <c r="J12" s="72">
        <v>3</v>
      </c>
      <c r="K12" s="72">
        <v>13</v>
      </c>
      <c r="L12" s="72">
        <v>21</v>
      </c>
      <c r="M12" s="72"/>
      <c r="N12" s="257">
        <f t="shared" si="0"/>
        <v>4</v>
      </c>
      <c r="O12" s="88">
        <f t="shared" si="0"/>
        <v>197</v>
      </c>
      <c r="P12" s="93">
        <f t="shared" si="0"/>
        <v>831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147</v>
      </c>
      <c r="H13" s="72">
        <v>660</v>
      </c>
      <c r="I13" s="72"/>
      <c r="J13" s="72">
        <v>0</v>
      </c>
      <c r="K13" s="72">
        <v>8</v>
      </c>
      <c r="L13" s="72">
        <v>14</v>
      </c>
      <c r="M13" s="72"/>
      <c r="N13" s="257">
        <f>F13+J13</f>
        <v>1</v>
      </c>
      <c r="O13" s="88">
        <f>G13+K13</f>
        <v>155</v>
      </c>
      <c r="P13" s="93">
        <f>H13+L13</f>
        <v>674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-0.20108695652173914</v>
      </c>
      <c r="H14" s="89">
        <f>IF(H12&gt;$F$69,(H13-H12)/H12,$F$70)</f>
        <v>-0.18518518518518517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-0.2131979695431472</v>
      </c>
      <c r="P14" s="89">
        <f>IF(P12&gt;$F$69,(P13-P12)/P12,$F$70)</f>
        <v>-0.18892900120336945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-0.6501272264631044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-0.7297297297297297</v>
      </c>
      <c r="M15" s="89"/>
      <c r="N15" s="259" t="str">
        <f>IF(N9&gt;$F$69,(N13-N9)/N9,$F$70)</f>
        <v>*</v>
      </c>
      <c r="O15" s="89">
        <f>IF(O9&gt;$F$69,(O13-O9)/O9,$F$70)</f>
        <v>-0.7243954480796586</v>
      </c>
      <c r="P15" s="89">
        <f>IF(P9&gt;$F$69,(P13-P9)/P9,$F$70)</f>
        <v>-0.652254669280776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45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2007</v>
      </c>
      <c r="F20" s="72">
        <v>1</v>
      </c>
      <c r="G20" s="72">
        <v>27</v>
      </c>
      <c r="H20" s="72">
        <v>167</v>
      </c>
      <c r="I20" s="72"/>
      <c r="J20" s="72">
        <v>0</v>
      </c>
      <c r="K20" s="72">
        <v>2</v>
      </c>
      <c r="L20" s="72">
        <v>7</v>
      </c>
      <c r="M20" s="72"/>
      <c r="N20" s="257">
        <f aca="true" t="shared" si="1" ref="N20:P22">F20+J20</f>
        <v>1</v>
      </c>
      <c r="O20" s="88">
        <f t="shared" si="1"/>
        <v>29</v>
      </c>
      <c r="P20" s="93">
        <f t="shared" si="1"/>
        <v>174</v>
      </c>
      <c r="Q20" s="71"/>
    </row>
    <row r="21" spans="2:17" ht="15.75">
      <c r="B21" s="59"/>
      <c r="C21" s="60"/>
      <c r="D21" s="55"/>
      <c r="E21" s="102">
        <v>2008</v>
      </c>
      <c r="F21" s="72">
        <v>1</v>
      </c>
      <c r="G21" s="72">
        <v>16</v>
      </c>
      <c r="H21" s="72">
        <v>142</v>
      </c>
      <c r="I21" s="72"/>
      <c r="J21" s="72">
        <v>1</v>
      </c>
      <c r="K21" s="72">
        <v>4</v>
      </c>
      <c r="L21" s="72">
        <v>8</v>
      </c>
      <c r="M21" s="72"/>
      <c r="N21" s="257">
        <f t="shared" si="1"/>
        <v>2</v>
      </c>
      <c r="O21" s="88">
        <f t="shared" si="1"/>
        <v>20</v>
      </c>
      <c r="P21" s="93">
        <f t="shared" si="1"/>
        <v>150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26</v>
      </c>
      <c r="H22" s="72">
        <v>143</v>
      </c>
      <c r="I22" s="72"/>
      <c r="J22" s="72">
        <v>0</v>
      </c>
      <c r="K22" s="72">
        <v>1</v>
      </c>
      <c r="L22" s="72">
        <v>6</v>
      </c>
      <c r="M22" s="72"/>
      <c r="N22" s="257">
        <f t="shared" si="1"/>
        <v>1</v>
      </c>
      <c r="O22" s="88">
        <f t="shared" si="1"/>
        <v>27</v>
      </c>
      <c r="P22" s="93">
        <f t="shared" si="1"/>
        <v>149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0.007042253521126761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-0.006666666666666667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-0.6976744186046512</v>
      </c>
      <c r="H24" s="89">
        <f>IF(H18&gt;$F$69,(H22-H18)/H18,$F$70)</f>
        <v>-0.7120418848167539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-0.7294589178356713</v>
      </c>
      <c r="P24" s="89">
        <f>IF(P18&gt;$F$69,(P22-P18)/P18,$F$70)</f>
        <v>-0.7223257547521431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45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2007</v>
      </c>
      <c r="F29" s="72">
        <v>2</v>
      </c>
      <c r="G29" s="72">
        <v>16</v>
      </c>
      <c r="H29" s="72">
        <v>307</v>
      </c>
      <c r="I29" s="72"/>
      <c r="J29" s="72">
        <v>2</v>
      </c>
      <c r="K29" s="72">
        <v>39</v>
      </c>
      <c r="L29" s="72">
        <v>326</v>
      </c>
      <c r="M29" s="72"/>
      <c r="N29" s="257">
        <f aca="true" t="shared" si="2" ref="N29:P31">F29+J29</f>
        <v>4</v>
      </c>
      <c r="O29" s="88">
        <f t="shared" si="2"/>
        <v>55</v>
      </c>
      <c r="P29" s="93">
        <f t="shared" si="2"/>
        <v>633</v>
      </c>
      <c r="Q29" s="71"/>
    </row>
    <row r="30" spans="2:17" ht="15.75">
      <c r="B30" s="59"/>
      <c r="C30" s="60"/>
      <c r="D30" s="55"/>
      <c r="E30" s="102">
        <v>2008</v>
      </c>
      <c r="F30" s="72">
        <v>0</v>
      </c>
      <c r="G30" s="72">
        <v>19</v>
      </c>
      <c r="H30" s="72">
        <v>266</v>
      </c>
      <c r="I30" s="72"/>
      <c r="J30" s="72">
        <v>13</v>
      </c>
      <c r="K30" s="72">
        <v>50</v>
      </c>
      <c r="L30" s="72">
        <v>303</v>
      </c>
      <c r="M30" s="72"/>
      <c r="N30" s="257">
        <f t="shared" si="2"/>
        <v>13</v>
      </c>
      <c r="O30" s="88">
        <f t="shared" si="2"/>
        <v>69</v>
      </c>
      <c r="P30" s="93">
        <f t="shared" si="2"/>
        <v>569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22</v>
      </c>
      <c r="H31" s="72">
        <v>258</v>
      </c>
      <c r="I31" s="72"/>
      <c r="J31" s="72">
        <v>3</v>
      </c>
      <c r="K31" s="72">
        <v>43</v>
      </c>
      <c r="L31" s="72">
        <v>290</v>
      </c>
      <c r="M31" s="72"/>
      <c r="N31" s="257">
        <f t="shared" si="2"/>
        <v>3</v>
      </c>
      <c r="O31" s="88">
        <f t="shared" si="2"/>
        <v>65</v>
      </c>
      <c r="P31" s="93">
        <f t="shared" si="2"/>
        <v>548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-0.03007518796992481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-0.0429042904290429</v>
      </c>
      <c r="M32" s="89"/>
      <c r="N32" s="259" t="str">
        <f>IF(N30&gt;$F$69,(N31-N30)/N30,$F$70)</f>
        <v>*</v>
      </c>
      <c r="O32" s="89">
        <f>IF(O30&gt;$F$69,(O31-O30)/O30,$F$70)</f>
        <v>-0.057971014492753624</v>
      </c>
      <c r="P32" s="89">
        <f>IF(P30&gt;$F$69,(P31-P30)/P30,$F$70)</f>
        <v>-0.03690685413005272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-0.5617529880478088</v>
      </c>
      <c r="H33" s="89">
        <f>IF(H27&gt;$F$69,(H31-H27)/H27,$F$70)</f>
        <v>-0.5229289940828402</v>
      </c>
      <c r="I33" s="89"/>
      <c r="J33" s="89" t="str">
        <f>IF(J27&gt;$F$69,(J31-J27)/J27,$F$70)</f>
        <v>*</v>
      </c>
      <c r="K33" s="89">
        <f>IF(K27&gt;$F$69,(K31-K27)/K27,$F$70)</f>
        <v>-0.5444915254237288</v>
      </c>
      <c r="L33" s="89">
        <f>IF(L27&gt;$F$69,(L31-L27)/L27,$F$70)</f>
        <v>-0.4755877034358047</v>
      </c>
      <c r="M33" s="89"/>
      <c r="N33" s="259" t="str">
        <f>IF(N27&gt;$F$69,(N31-N27)/N27,$F$70)</f>
        <v>*</v>
      </c>
      <c r="O33" s="89">
        <f>IF(O27&gt;$F$69,(O31-O27)/O27,$F$70)</f>
        <v>-0.5504840940525588</v>
      </c>
      <c r="P33" s="89">
        <f>IF(P27&gt;$F$69,(P31-P27)/P27,$F$70)</f>
        <v>-0.49899433168769425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45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2007</v>
      </c>
      <c r="F38" s="72">
        <v>0</v>
      </c>
      <c r="G38" s="72">
        <v>1</v>
      </c>
      <c r="H38" s="72">
        <v>54</v>
      </c>
      <c r="I38" s="72"/>
      <c r="J38" s="72">
        <v>0</v>
      </c>
      <c r="K38" s="72">
        <v>0</v>
      </c>
      <c r="L38" s="72">
        <v>18</v>
      </c>
      <c r="M38" s="72"/>
      <c r="N38" s="257">
        <f aca="true" t="shared" si="3" ref="N38:P40">F38+J38</f>
        <v>0</v>
      </c>
      <c r="O38" s="88">
        <f t="shared" si="3"/>
        <v>1</v>
      </c>
      <c r="P38" s="93">
        <f t="shared" si="3"/>
        <v>72</v>
      </c>
      <c r="Q38" s="71"/>
    </row>
    <row r="39" spans="2:17" ht="15.75">
      <c r="B39" s="59"/>
      <c r="C39" s="60"/>
      <c r="D39" s="55"/>
      <c r="E39" s="102">
        <v>2008</v>
      </c>
      <c r="F39" s="72">
        <v>0</v>
      </c>
      <c r="G39" s="72">
        <v>2</v>
      </c>
      <c r="H39" s="72">
        <v>51</v>
      </c>
      <c r="I39" s="72"/>
      <c r="J39" s="72">
        <v>0</v>
      </c>
      <c r="K39" s="72">
        <v>0</v>
      </c>
      <c r="L39" s="72">
        <v>32</v>
      </c>
      <c r="M39" s="72"/>
      <c r="N39" s="257">
        <f t="shared" si="3"/>
        <v>0</v>
      </c>
      <c r="O39" s="88">
        <f t="shared" si="3"/>
        <v>2</v>
      </c>
      <c r="P39" s="93">
        <f t="shared" si="3"/>
        <v>83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44</v>
      </c>
      <c r="I40" s="72"/>
      <c r="J40" s="72">
        <v>0</v>
      </c>
      <c r="K40" s="72">
        <v>0</v>
      </c>
      <c r="L40" s="72">
        <v>9</v>
      </c>
      <c r="M40" s="72"/>
      <c r="N40" s="257">
        <f t="shared" si="3"/>
        <v>0</v>
      </c>
      <c r="O40" s="88">
        <f t="shared" si="3"/>
        <v>2</v>
      </c>
      <c r="P40" s="93">
        <f t="shared" si="3"/>
        <v>53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-0.13725490196078433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-0.3614457831325301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-0.6783625730994153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-0.707505518763797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45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2007</v>
      </c>
      <c r="F47" s="72">
        <v>0</v>
      </c>
      <c r="G47" s="72">
        <v>6</v>
      </c>
      <c r="H47" s="72">
        <v>40</v>
      </c>
      <c r="I47" s="72"/>
      <c r="J47" s="72">
        <v>0</v>
      </c>
      <c r="K47" s="72">
        <v>2</v>
      </c>
      <c r="L47" s="72">
        <v>16</v>
      </c>
      <c r="M47" s="72"/>
      <c r="N47" s="257">
        <f aca="true" t="shared" si="4" ref="N47:P49">F47+J47</f>
        <v>0</v>
      </c>
      <c r="O47" s="88">
        <f t="shared" si="4"/>
        <v>8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2008</v>
      </c>
      <c r="F48" s="72">
        <v>1</v>
      </c>
      <c r="G48" s="72">
        <v>8</v>
      </c>
      <c r="H48" s="72">
        <v>35</v>
      </c>
      <c r="I48" s="72"/>
      <c r="J48" s="72">
        <v>0</v>
      </c>
      <c r="K48" s="72">
        <v>2</v>
      </c>
      <c r="L48" s="72">
        <v>21</v>
      </c>
      <c r="M48" s="72"/>
      <c r="N48" s="257">
        <f t="shared" si="4"/>
        <v>1</v>
      </c>
      <c r="O48" s="88">
        <f t="shared" si="4"/>
        <v>10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0</v>
      </c>
      <c r="G49" s="72">
        <v>5</v>
      </c>
      <c r="H49" s="72">
        <v>21</v>
      </c>
      <c r="I49" s="72"/>
      <c r="J49" s="72">
        <v>0</v>
      </c>
      <c r="K49" s="72">
        <v>3</v>
      </c>
      <c r="L49" s="72">
        <v>29</v>
      </c>
      <c r="M49" s="72"/>
      <c r="N49" s="257">
        <f t="shared" si="4"/>
        <v>0</v>
      </c>
      <c r="O49" s="88">
        <f t="shared" si="4"/>
        <v>8</v>
      </c>
      <c r="P49" s="93">
        <f t="shared" si="4"/>
        <v>50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-0.10714285714285714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-0.4548872180451128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-0.5088408644400786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51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45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2007</v>
      </c>
      <c r="F56" s="88">
        <f t="shared" si="5"/>
        <v>6</v>
      </c>
      <c r="G56" s="88">
        <f t="shared" si="5"/>
        <v>229</v>
      </c>
      <c r="H56" s="88">
        <f t="shared" si="5"/>
        <v>1438</v>
      </c>
      <c r="I56" s="72"/>
      <c r="J56" s="88">
        <f aca="true" t="shared" si="6" ref="J56:L58">J11+J20+J29+J38+J47</f>
        <v>3</v>
      </c>
      <c r="K56" s="88">
        <f t="shared" si="6"/>
        <v>49</v>
      </c>
      <c r="L56" s="88">
        <f t="shared" si="6"/>
        <v>379</v>
      </c>
      <c r="M56" s="72"/>
      <c r="N56" s="257">
        <f aca="true" t="shared" si="7" ref="N56:P57">F56+J56</f>
        <v>9</v>
      </c>
      <c r="O56" s="88">
        <f t="shared" si="7"/>
        <v>278</v>
      </c>
      <c r="P56" s="93">
        <f t="shared" si="7"/>
        <v>1817</v>
      </c>
      <c r="Q56" s="71"/>
    </row>
    <row r="57" spans="2:17" ht="15">
      <c r="B57" s="59"/>
      <c r="C57" s="60"/>
      <c r="E57" s="102">
        <v>2008</v>
      </c>
      <c r="F57" s="88">
        <f t="shared" si="5"/>
        <v>3</v>
      </c>
      <c r="G57" s="88">
        <f t="shared" si="5"/>
        <v>229</v>
      </c>
      <c r="H57" s="88">
        <f t="shared" si="5"/>
        <v>1304</v>
      </c>
      <c r="I57" s="72"/>
      <c r="J57" s="88">
        <f t="shared" si="6"/>
        <v>17</v>
      </c>
      <c r="K57" s="88">
        <f t="shared" si="6"/>
        <v>69</v>
      </c>
      <c r="L57" s="88">
        <f t="shared" si="6"/>
        <v>385</v>
      </c>
      <c r="M57" s="72"/>
      <c r="N57" s="257">
        <f t="shared" si="7"/>
        <v>20</v>
      </c>
      <c r="O57" s="88">
        <f t="shared" si="7"/>
        <v>298</v>
      </c>
      <c r="P57" s="93">
        <f t="shared" si="7"/>
        <v>1689</v>
      </c>
      <c r="Q57" s="71"/>
    </row>
    <row r="58" spans="2:17" ht="15">
      <c r="B58" s="59"/>
      <c r="C58" s="60"/>
      <c r="E58" s="102" t="s">
        <v>180</v>
      </c>
      <c r="F58" s="88">
        <f t="shared" si="5"/>
        <v>2</v>
      </c>
      <c r="G58" s="88">
        <f t="shared" si="5"/>
        <v>202</v>
      </c>
      <c r="H58" s="88">
        <f t="shared" si="5"/>
        <v>1126</v>
      </c>
      <c r="I58" s="72"/>
      <c r="J58" s="88">
        <f t="shared" si="6"/>
        <v>3</v>
      </c>
      <c r="K58" s="88">
        <f t="shared" si="6"/>
        <v>55</v>
      </c>
      <c r="L58" s="88">
        <f t="shared" si="6"/>
        <v>348</v>
      </c>
      <c r="M58" s="72"/>
      <c r="N58" s="257">
        <f>F58+J58</f>
        <v>5</v>
      </c>
      <c r="O58" s="88">
        <f>G58+K58</f>
        <v>257</v>
      </c>
      <c r="P58" s="93">
        <f>H58+L58</f>
        <v>1474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-0.11790393013100436</v>
      </c>
      <c r="H59" s="89">
        <f>IF(H57&gt;$F$69,(H58-H57)/H57,$F$70)</f>
        <v>-0.13650306748466257</v>
      </c>
      <c r="I59" s="89"/>
      <c r="J59" s="89" t="str">
        <f>IF(J57&gt;$F$69,(J58-J57)/J57,$F$70)</f>
        <v>*</v>
      </c>
      <c r="K59" s="89">
        <f>IF(K57&gt;$F$69,(K58-K57)/K57,$F$70)</f>
        <v>-0.2028985507246377</v>
      </c>
      <c r="L59" s="89">
        <f>IF(L57&gt;$F$69,(L58-L57)/L57,$F$70)</f>
        <v>-0.09610389610389611</v>
      </c>
      <c r="M59" s="89"/>
      <c r="N59" s="259" t="str">
        <f>IF(N57&gt;$F$69,(N58-N57)/N57,$F$70)</f>
        <v>*</v>
      </c>
      <c r="O59" s="89">
        <f>IF(O57&gt;$F$69,(O58-O57)/O57,$F$70)</f>
        <v>-0.13758389261744966</v>
      </c>
      <c r="P59" s="89">
        <f>IF(P57&gt;$F$69,(P58-P57)/P57,$F$70)</f>
        <v>-0.12729425695677915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-0.706821480406386</v>
      </c>
      <c r="H60" s="89">
        <f>IF(H54&gt;$F$69,(H58-H54)/H54,$F$70)</f>
        <v>-0.6378489643638235</v>
      </c>
      <c r="I60" s="89"/>
      <c r="J60" s="89" t="str">
        <f>IF(J54&gt;$F$69,(J58-J54)/J54,$F$70)</f>
        <v>*</v>
      </c>
      <c r="K60" s="89">
        <f>IF(K54&gt;$F$69,(K58-K54)/K54,$F$70)</f>
        <v>-0.6414602346805738</v>
      </c>
      <c r="L60" s="89">
        <f>IF(L54&gt;$F$69,(L58-L54)/L54,$F$70)</f>
        <v>-0.53125</v>
      </c>
      <c r="M60" s="89"/>
      <c r="N60" s="259" t="str">
        <f>IF(N54&gt;$F$69,(N58-N54)/N54,$F$70)</f>
        <v>*</v>
      </c>
      <c r="O60" s="89">
        <f>IF(O54&gt;$F$69,(O58-O54)/O54,$F$70)</f>
        <v>-0.6949192782526116</v>
      </c>
      <c r="P60" s="89">
        <f>IF(P54&gt;$F$69,(P58-P54)/P54,$F$70)</f>
        <v>-0.6173019005088795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44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54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47</v>
      </c>
      <c r="I3" s="42" t="s">
        <v>48</v>
      </c>
      <c r="J3" s="262" t="s">
        <v>199</v>
      </c>
      <c r="K3" s="113"/>
    </row>
    <row r="4" spans="2:11" ht="16.5" customHeight="1" thickBot="1">
      <c r="B4" s="108"/>
      <c r="C4" s="43" t="s">
        <v>53</v>
      </c>
      <c r="D4" s="43" t="s">
        <v>33</v>
      </c>
      <c r="E4" s="43" t="s">
        <v>34</v>
      </c>
      <c r="F4" s="44"/>
      <c r="G4" s="43" t="s">
        <v>35</v>
      </c>
      <c r="H4" s="44"/>
      <c r="I4" s="44"/>
      <c r="J4" s="268" t="s">
        <v>200</v>
      </c>
      <c r="K4" s="114"/>
    </row>
    <row r="5" spans="2:11" ht="18.75" customHeight="1">
      <c r="B5" s="109" t="s">
        <v>36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2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8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  <c r="R14" s="39" t="s">
        <v>204</v>
      </c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264">
        <f>SUM(C18:I18)</f>
        <v>2951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1432</v>
      </c>
      <c r="G19" s="47">
        <v>57</v>
      </c>
      <c r="H19" s="47">
        <v>99</v>
      </c>
      <c r="I19" s="47">
        <v>60</v>
      </c>
      <c r="J19" s="264">
        <f t="shared" si="1"/>
        <v>2948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703</v>
      </c>
      <c r="D21" s="47">
        <v>163</v>
      </c>
      <c r="E21" s="47">
        <v>430</v>
      </c>
      <c r="F21" s="47">
        <v>1355</v>
      </c>
      <c r="G21" s="47">
        <v>59</v>
      </c>
      <c r="H21" s="47">
        <v>73</v>
      </c>
      <c r="I21" s="47">
        <v>57</v>
      </c>
      <c r="J21" s="264">
        <f t="shared" si="1"/>
        <v>2840</v>
      </c>
      <c r="K21" s="115"/>
    </row>
    <row r="22" spans="2:11" ht="15">
      <c r="B22" s="109" t="s">
        <v>180</v>
      </c>
      <c r="C22" s="47">
        <v>552</v>
      </c>
      <c r="D22" s="47">
        <v>156</v>
      </c>
      <c r="E22" s="47">
        <v>371</v>
      </c>
      <c r="F22" s="47">
        <v>1242</v>
      </c>
      <c r="G22" s="47">
        <v>36</v>
      </c>
      <c r="H22" s="47">
        <v>78</v>
      </c>
      <c r="I22" s="47">
        <v>50</v>
      </c>
      <c r="J22" s="264">
        <f t="shared" si="1"/>
        <v>2485</v>
      </c>
      <c r="K22" s="115"/>
    </row>
    <row r="23" spans="2:11" ht="11.25" customHeight="1">
      <c r="B23" s="109"/>
      <c r="C23" s="47"/>
      <c r="D23" s="47"/>
      <c r="E23" s="47"/>
      <c r="F23" s="47"/>
      <c r="G23" s="47"/>
      <c r="H23" s="47"/>
      <c r="I23" s="47"/>
      <c r="J23" s="264"/>
      <c r="K23" s="115"/>
    </row>
    <row r="24" spans="2:11" ht="15">
      <c r="B24" s="109" t="s">
        <v>185</v>
      </c>
      <c r="C24" s="46">
        <f>SUM(C18:C22)/5</f>
        <v>680</v>
      </c>
      <c r="D24" s="46">
        <f aca="true" t="shared" si="2" ref="D24:J24">SUM(D18:D22)/5</f>
        <v>148.6</v>
      </c>
      <c r="E24" s="46">
        <f t="shared" si="2"/>
        <v>407.2</v>
      </c>
      <c r="F24" s="46">
        <f t="shared" si="2"/>
        <v>1351.4</v>
      </c>
      <c r="G24" s="46">
        <f t="shared" si="2"/>
        <v>49.6</v>
      </c>
      <c r="H24" s="46">
        <f t="shared" si="2"/>
        <v>90</v>
      </c>
      <c r="I24" s="46">
        <f t="shared" si="2"/>
        <v>51.2</v>
      </c>
      <c r="J24" s="264">
        <f t="shared" si="2"/>
        <v>2778</v>
      </c>
      <c r="K24" s="115"/>
    </row>
    <row r="25" spans="2:11" ht="11.25" customHeight="1">
      <c r="B25" s="109"/>
      <c r="C25" s="46"/>
      <c r="D25" s="46"/>
      <c r="E25" s="46"/>
      <c r="F25" s="46"/>
      <c r="G25" s="46"/>
      <c r="H25" s="46"/>
      <c r="I25" s="46"/>
      <c r="J25" s="264"/>
      <c r="K25" s="115"/>
    </row>
    <row r="26" spans="2:11" ht="15">
      <c r="B26" s="161" t="s">
        <v>170</v>
      </c>
      <c r="C26" s="159">
        <f>C5*0.6</f>
        <v>825.6</v>
      </c>
      <c r="D26" s="159">
        <f aca="true" t="shared" si="3" ref="D26:J26">D5*0.6</f>
        <v>149.28</v>
      </c>
      <c r="E26" s="159">
        <f>E5*0.6</f>
        <v>213.23999999999998</v>
      </c>
      <c r="F26" s="159">
        <f t="shared" si="3"/>
        <v>1500.6</v>
      </c>
      <c r="G26" s="159">
        <f t="shared" si="3"/>
        <v>57.84</v>
      </c>
      <c r="H26" s="159">
        <f t="shared" si="3"/>
        <v>102.96</v>
      </c>
      <c r="I26" s="159">
        <f t="shared" si="3"/>
        <v>53.16</v>
      </c>
      <c r="J26" s="266">
        <f t="shared" si="3"/>
        <v>2902.68</v>
      </c>
      <c r="K26" s="115"/>
    </row>
    <row r="27" spans="2:11" ht="11.25" customHeight="1">
      <c r="B27" s="161" t="s">
        <v>171</v>
      </c>
      <c r="C27" s="47"/>
      <c r="D27" s="47"/>
      <c r="E27" s="47"/>
      <c r="F27" s="47"/>
      <c r="G27" s="47"/>
      <c r="H27" s="47"/>
      <c r="I27" s="47"/>
      <c r="J27" s="265"/>
      <c r="K27" s="116"/>
    </row>
    <row r="28" spans="2:11" ht="15">
      <c r="B28" s="157" t="s">
        <v>186</v>
      </c>
      <c r="C28" s="84">
        <f>IF(C21&gt;$C$105,(C22-C21)/C21,$C$106)</f>
        <v>-0.2147937411095306</v>
      </c>
      <c r="D28" s="84">
        <f aca="true" t="shared" si="4" ref="D28:J28">IF(D21&gt;$C$105,(D22-D21)/D21,$C$106)</f>
        <v>-0.04294478527607362</v>
      </c>
      <c r="E28" s="84">
        <f t="shared" si="4"/>
        <v>-0.1372093023255814</v>
      </c>
      <c r="F28" s="84">
        <f t="shared" si="4"/>
        <v>-0.08339483394833948</v>
      </c>
      <c r="G28" s="84">
        <f t="shared" si="4"/>
        <v>-0.3898305084745763</v>
      </c>
      <c r="H28" s="84">
        <f t="shared" si="4"/>
        <v>0.0684931506849315</v>
      </c>
      <c r="I28" s="84">
        <f t="shared" si="4"/>
        <v>-0.12280701754385964</v>
      </c>
      <c r="J28" s="267">
        <f t="shared" si="4"/>
        <v>-0.125</v>
      </c>
      <c r="K28" s="117"/>
    </row>
    <row r="29" spans="2:11" ht="15">
      <c r="B29" s="109" t="s">
        <v>187</v>
      </c>
      <c r="C29" s="84"/>
      <c r="D29" s="84"/>
      <c r="E29" s="84"/>
      <c r="F29" s="84"/>
      <c r="G29" s="84"/>
      <c r="H29" s="84"/>
      <c r="I29" s="84"/>
      <c r="J29" s="267"/>
      <c r="K29" s="117"/>
    </row>
    <row r="30" spans="2:11" ht="15">
      <c r="B30" s="109" t="s">
        <v>49</v>
      </c>
      <c r="C30" s="112">
        <f>IF(C5&gt;$C$105,(C22-C5)/C5,$C$106)</f>
        <v>-0.5988372093023255</v>
      </c>
      <c r="D30" s="112">
        <f aca="true" t="shared" si="5" ref="D30:J30">IF(D5&gt;$C$105,(D22-D5)/D5,$C$106)</f>
        <v>-0.37299035369774924</v>
      </c>
      <c r="E30" s="112">
        <f t="shared" si="5"/>
        <v>0.043894203714124995</v>
      </c>
      <c r="F30" s="112">
        <f t="shared" si="5"/>
        <v>-0.5033986405437825</v>
      </c>
      <c r="G30" s="112">
        <f t="shared" si="5"/>
        <v>-0.6265560165975104</v>
      </c>
      <c r="H30" s="112">
        <f t="shared" si="5"/>
        <v>-0.5454545454545454</v>
      </c>
      <c r="I30" s="112">
        <f t="shared" si="5"/>
        <v>-0.4356659142212189</v>
      </c>
      <c r="J30" s="267">
        <f t="shared" si="5"/>
        <v>-0.4863367646450866</v>
      </c>
      <c r="K30" s="117"/>
    </row>
    <row r="31" spans="2:11" ht="6" customHeight="1" thickBot="1">
      <c r="B31" s="120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2:11" ht="12.75">
      <c r="B32" s="48"/>
      <c r="C32" s="49"/>
      <c r="D32" s="49"/>
      <c r="E32" s="49"/>
      <c r="F32" s="49"/>
      <c r="G32" s="49"/>
      <c r="H32" s="49"/>
      <c r="I32" s="49"/>
      <c r="J32" s="49"/>
      <c r="K32" s="49"/>
    </row>
    <row r="33" spans="2:5" ht="18">
      <c r="B33" s="38" t="s">
        <v>167</v>
      </c>
      <c r="C33" s="38" t="s">
        <v>188</v>
      </c>
      <c r="E33" s="211"/>
    </row>
    <row r="34" spans="2:11" ht="13.5" thickBot="1">
      <c r="B34" s="40"/>
      <c r="C34" s="40"/>
      <c r="D34" s="40"/>
      <c r="E34" s="212"/>
      <c r="F34" s="40"/>
      <c r="G34" s="40"/>
      <c r="H34" s="40"/>
      <c r="I34" s="40"/>
      <c r="J34" s="40"/>
      <c r="K34" s="40"/>
    </row>
    <row r="35" spans="2:11" ht="18.75">
      <c r="B35" s="107"/>
      <c r="C35" s="41" t="s">
        <v>54</v>
      </c>
      <c r="D35" s="41" t="s">
        <v>30</v>
      </c>
      <c r="E35" s="213" t="s">
        <v>31</v>
      </c>
      <c r="F35" s="42" t="s">
        <v>17</v>
      </c>
      <c r="G35" s="41" t="s">
        <v>32</v>
      </c>
      <c r="H35" s="42" t="s">
        <v>47</v>
      </c>
      <c r="I35" s="42" t="s">
        <v>48</v>
      </c>
      <c r="J35" s="262" t="s">
        <v>199</v>
      </c>
      <c r="K35" s="118"/>
    </row>
    <row r="36" spans="2:11" ht="16.5" thickBot="1">
      <c r="B36" s="108"/>
      <c r="C36" s="43" t="s">
        <v>53</v>
      </c>
      <c r="D36" s="43" t="s">
        <v>33</v>
      </c>
      <c r="E36" s="214" t="s">
        <v>34</v>
      </c>
      <c r="F36" s="44"/>
      <c r="G36" s="43" t="s">
        <v>35</v>
      </c>
      <c r="H36" s="44"/>
      <c r="I36" s="44"/>
      <c r="J36" s="268" t="s">
        <v>200</v>
      </c>
      <c r="K36" s="114"/>
    </row>
    <row r="37" spans="2:11" ht="20.25" customHeight="1">
      <c r="B37" s="109" t="s">
        <v>36</v>
      </c>
      <c r="C37" s="46">
        <f>SUM(C39:C43)/5</f>
        <v>562.4</v>
      </c>
      <c r="D37" s="46">
        <f aca="true" t="shared" si="6" ref="D37:J37">SUM(D39:D43)/5</f>
        <v>99.8</v>
      </c>
      <c r="E37" s="215">
        <f t="shared" si="6"/>
        <v>5.8</v>
      </c>
      <c r="F37" s="46">
        <f t="shared" si="6"/>
        <v>144.6</v>
      </c>
      <c r="G37" s="46">
        <f t="shared" si="6"/>
        <v>11.4</v>
      </c>
      <c r="H37" s="46">
        <f t="shared" si="6"/>
        <v>8.2</v>
      </c>
      <c r="I37" s="46">
        <f t="shared" si="6"/>
        <v>10.2</v>
      </c>
      <c r="J37" s="264">
        <f t="shared" si="6"/>
        <v>842.4</v>
      </c>
      <c r="K37" s="115"/>
    </row>
    <row r="38" spans="2:11" ht="6" customHeight="1">
      <c r="B38" s="110"/>
      <c r="C38" s="47"/>
      <c r="D38" s="47"/>
      <c r="E38" s="47"/>
      <c r="F38" s="47"/>
      <c r="G38" s="47"/>
      <c r="H38" s="47"/>
      <c r="I38" s="47"/>
      <c r="J38" s="265"/>
      <c r="K38" s="116"/>
    </row>
    <row r="39" spans="2:11" ht="15">
      <c r="B39" s="110">
        <v>1994</v>
      </c>
      <c r="C39" s="47">
        <v>674</v>
      </c>
      <c r="D39" s="47">
        <v>144</v>
      </c>
      <c r="E39" s="47">
        <v>6</v>
      </c>
      <c r="F39" s="47">
        <v>161</v>
      </c>
      <c r="G39" s="47">
        <v>24</v>
      </c>
      <c r="H39" s="47">
        <v>12</v>
      </c>
      <c r="I39" s="47">
        <v>8</v>
      </c>
      <c r="J39" s="264">
        <f>SUM(C39:I39)</f>
        <v>1029</v>
      </c>
      <c r="K39" s="115"/>
    </row>
    <row r="40" spans="2:11" ht="15">
      <c r="B40" s="110">
        <v>1995</v>
      </c>
      <c r="C40" s="47">
        <v>638</v>
      </c>
      <c r="D40" s="47">
        <v>113</v>
      </c>
      <c r="E40" s="47">
        <v>7</v>
      </c>
      <c r="F40" s="47">
        <v>153</v>
      </c>
      <c r="G40" s="47">
        <v>9</v>
      </c>
      <c r="H40" s="47">
        <v>13</v>
      </c>
      <c r="I40" s="47">
        <v>17</v>
      </c>
      <c r="J40" s="264">
        <f aca="true" t="shared" si="7" ref="J40:J54">SUM(C40:I40)</f>
        <v>950</v>
      </c>
      <c r="K40" s="115"/>
    </row>
    <row r="41" spans="2:11" ht="15">
      <c r="B41" s="110">
        <v>1996</v>
      </c>
      <c r="C41" s="47">
        <v>540</v>
      </c>
      <c r="D41" s="47">
        <v>100</v>
      </c>
      <c r="E41" s="47">
        <v>4</v>
      </c>
      <c r="F41" s="47">
        <v>118</v>
      </c>
      <c r="G41" s="47">
        <v>15</v>
      </c>
      <c r="H41" s="47">
        <v>3</v>
      </c>
      <c r="I41" s="47">
        <v>10</v>
      </c>
      <c r="J41" s="264">
        <f t="shared" si="7"/>
        <v>790</v>
      </c>
      <c r="K41" s="115"/>
    </row>
    <row r="42" spans="2:11" ht="15">
      <c r="B42" s="110">
        <v>1997</v>
      </c>
      <c r="C42" s="47">
        <v>505</v>
      </c>
      <c r="D42" s="47">
        <v>78</v>
      </c>
      <c r="E42" s="47">
        <v>4</v>
      </c>
      <c r="F42" s="47">
        <v>138</v>
      </c>
      <c r="G42" s="47">
        <v>3</v>
      </c>
      <c r="H42" s="47">
        <v>7</v>
      </c>
      <c r="I42" s="47">
        <v>10</v>
      </c>
      <c r="J42" s="264">
        <f t="shared" si="7"/>
        <v>745</v>
      </c>
      <c r="K42" s="115"/>
    </row>
    <row r="43" spans="2:11" ht="15">
      <c r="B43" s="110">
        <v>1998</v>
      </c>
      <c r="C43" s="47">
        <v>455</v>
      </c>
      <c r="D43" s="47">
        <v>64</v>
      </c>
      <c r="E43" s="47">
        <v>8</v>
      </c>
      <c r="F43" s="47">
        <v>153</v>
      </c>
      <c r="G43" s="47">
        <v>6</v>
      </c>
      <c r="H43" s="47">
        <v>6</v>
      </c>
      <c r="I43" s="47">
        <v>6</v>
      </c>
      <c r="J43" s="264">
        <f t="shared" si="7"/>
        <v>698</v>
      </c>
      <c r="K43" s="115"/>
    </row>
    <row r="44" spans="2:11" ht="15">
      <c r="B44" s="110">
        <v>1999</v>
      </c>
      <c r="C44" s="47">
        <v>430</v>
      </c>
      <c r="D44" s="47">
        <v>69</v>
      </c>
      <c r="E44" s="47">
        <v>5</v>
      </c>
      <c r="F44" s="47">
        <v>108</v>
      </c>
      <c r="G44" s="47">
        <v>2</v>
      </c>
      <c r="H44" s="47">
        <v>2</v>
      </c>
      <c r="I44" s="47">
        <v>9</v>
      </c>
      <c r="J44" s="264">
        <f t="shared" si="7"/>
        <v>625</v>
      </c>
      <c r="K44" s="115"/>
    </row>
    <row r="45" spans="2:11" ht="15">
      <c r="B45" s="110">
        <v>2000</v>
      </c>
      <c r="C45" s="47">
        <v>378</v>
      </c>
      <c r="D45" s="47">
        <v>65</v>
      </c>
      <c r="E45" s="47">
        <v>7</v>
      </c>
      <c r="F45" s="47">
        <v>94</v>
      </c>
      <c r="G45" s="47">
        <v>7</v>
      </c>
      <c r="H45" s="47">
        <v>5</v>
      </c>
      <c r="I45" s="47">
        <v>5</v>
      </c>
      <c r="J45" s="264">
        <f t="shared" si="7"/>
        <v>561</v>
      </c>
      <c r="K45" s="115"/>
    </row>
    <row r="46" spans="2:11" ht="15">
      <c r="B46" s="110">
        <v>2001</v>
      </c>
      <c r="C46" s="47">
        <v>353</v>
      </c>
      <c r="D46" s="47">
        <v>56</v>
      </c>
      <c r="E46" s="47">
        <v>7</v>
      </c>
      <c r="F46" s="47">
        <v>110</v>
      </c>
      <c r="G46" s="47">
        <v>5</v>
      </c>
      <c r="H46" s="47">
        <v>6</v>
      </c>
      <c r="I46" s="47">
        <v>7</v>
      </c>
      <c r="J46" s="264">
        <f t="shared" si="7"/>
        <v>544</v>
      </c>
      <c r="K46" s="115"/>
    </row>
    <row r="47" spans="2:11" ht="15">
      <c r="B47" s="109">
        <v>2002</v>
      </c>
      <c r="C47" s="47">
        <v>340</v>
      </c>
      <c r="D47" s="47">
        <v>46</v>
      </c>
      <c r="E47" s="47">
        <v>7</v>
      </c>
      <c r="F47" s="47">
        <v>111</v>
      </c>
      <c r="G47" s="47">
        <v>9</v>
      </c>
      <c r="H47" s="47">
        <v>7</v>
      </c>
      <c r="I47" s="47">
        <v>7</v>
      </c>
      <c r="J47" s="264">
        <f t="shared" si="7"/>
        <v>527</v>
      </c>
      <c r="K47" s="115"/>
    </row>
    <row r="48" spans="2:11" ht="15">
      <c r="B48" s="109">
        <v>2003</v>
      </c>
      <c r="C48" s="47">
        <v>273</v>
      </c>
      <c r="D48" s="47">
        <v>48</v>
      </c>
      <c r="E48" s="47">
        <v>5</v>
      </c>
      <c r="F48" s="47">
        <v>93</v>
      </c>
      <c r="G48" s="47">
        <v>5</v>
      </c>
      <c r="H48" s="47">
        <v>2</v>
      </c>
      <c r="I48" s="47">
        <v>6</v>
      </c>
      <c r="J48" s="264">
        <f t="shared" si="7"/>
        <v>432</v>
      </c>
      <c r="K48" s="115"/>
    </row>
    <row r="49" spans="2:11" ht="15">
      <c r="B49" s="109">
        <v>2004</v>
      </c>
      <c r="C49" s="47">
        <v>247</v>
      </c>
      <c r="D49" s="47">
        <v>40</v>
      </c>
      <c r="E49" s="47">
        <v>10</v>
      </c>
      <c r="F49" s="47">
        <v>77</v>
      </c>
      <c r="G49" s="47">
        <v>3</v>
      </c>
      <c r="H49" s="47">
        <v>3</v>
      </c>
      <c r="I49" s="47">
        <v>4</v>
      </c>
      <c r="J49" s="264">
        <f t="shared" si="7"/>
        <v>384</v>
      </c>
      <c r="K49" s="115"/>
    </row>
    <row r="50" spans="2:11" ht="15">
      <c r="B50" s="109">
        <v>2005</v>
      </c>
      <c r="C50" s="47">
        <v>244</v>
      </c>
      <c r="D50" s="47">
        <v>30</v>
      </c>
      <c r="E50" s="47">
        <v>11</v>
      </c>
      <c r="F50" s="47">
        <v>69</v>
      </c>
      <c r="G50" s="47">
        <v>6</v>
      </c>
      <c r="H50" s="47">
        <v>2</v>
      </c>
      <c r="I50" s="47">
        <v>6</v>
      </c>
      <c r="J50" s="264">
        <f>SUM(C50:I50)</f>
        <v>368</v>
      </c>
      <c r="K50" s="115"/>
    </row>
    <row r="51" spans="2:11" ht="15">
      <c r="B51" s="109">
        <v>2006</v>
      </c>
      <c r="C51" s="47">
        <v>248</v>
      </c>
      <c r="D51" s="47">
        <v>40</v>
      </c>
      <c r="E51" s="47">
        <v>10</v>
      </c>
      <c r="F51" s="47">
        <v>70</v>
      </c>
      <c r="G51" s="47">
        <v>4</v>
      </c>
      <c r="H51" s="47">
        <v>1</v>
      </c>
      <c r="I51" s="47">
        <v>2</v>
      </c>
      <c r="J51" s="264">
        <f t="shared" si="7"/>
        <v>375</v>
      </c>
      <c r="K51" s="115"/>
    </row>
    <row r="52" spans="2:11" ht="15">
      <c r="B52" s="109">
        <v>2007</v>
      </c>
      <c r="C52" s="47">
        <v>185</v>
      </c>
      <c r="D52" s="47">
        <v>29</v>
      </c>
      <c r="E52" s="47">
        <v>4</v>
      </c>
      <c r="F52" s="47">
        <v>55</v>
      </c>
      <c r="G52" s="47">
        <v>1</v>
      </c>
      <c r="H52" s="47">
        <v>1</v>
      </c>
      <c r="I52" s="47">
        <v>3</v>
      </c>
      <c r="J52" s="264">
        <f t="shared" si="7"/>
        <v>278</v>
      </c>
      <c r="K52" s="115"/>
    </row>
    <row r="53" spans="2:11" ht="15">
      <c r="B53" s="109">
        <v>2008</v>
      </c>
      <c r="C53" s="47">
        <v>197</v>
      </c>
      <c r="D53" s="47">
        <v>20</v>
      </c>
      <c r="E53" s="47">
        <v>6</v>
      </c>
      <c r="F53" s="47">
        <v>69</v>
      </c>
      <c r="G53" s="47">
        <v>2</v>
      </c>
      <c r="H53" s="47">
        <v>1</v>
      </c>
      <c r="I53" s="47">
        <v>3</v>
      </c>
      <c r="J53" s="264">
        <f t="shared" si="7"/>
        <v>298</v>
      </c>
      <c r="K53" s="115"/>
    </row>
    <row r="54" spans="2:11" ht="15">
      <c r="B54" s="109" t="s">
        <v>180</v>
      </c>
      <c r="C54" s="47">
        <v>155</v>
      </c>
      <c r="D54" s="47">
        <v>27</v>
      </c>
      <c r="E54" s="47">
        <v>2</v>
      </c>
      <c r="F54" s="47">
        <v>65</v>
      </c>
      <c r="G54" s="47">
        <v>2</v>
      </c>
      <c r="H54" s="47">
        <v>1</v>
      </c>
      <c r="I54" s="47">
        <v>5</v>
      </c>
      <c r="J54" s="264">
        <f t="shared" si="7"/>
        <v>257</v>
      </c>
      <c r="K54" s="115"/>
    </row>
    <row r="55" spans="2:11" ht="11.25" customHeight="1">
      <c r="B55" s="109"/>
      <c r="C55" s="47"/>
      <c r="D55" s="47"/>
      <c r="E55" s="47"/>
      <c r="F55" s="47"/>
      <c r="G55" s="47"/>
      <c r="H55" s="47"/>
      <c r="I55" s="47"/>
      <c r="J55" s="264"/>
      <c r="K55" s="115"/>
    </row>
    <row r="56" spans="2:11" ht="15">
      <c r="B56" s="109" t="s">
        <v>185</v>
      </c>
      <c r="C56" s="46">
        <f>SUM(C50:C54)/5</f>
        <v>205.8</v>
      </c>
      <c r="D56" s="46">
        <f aca="true" t="shared" si="8" ref="D56:J56">SUM(D50:D54)/5</f>
        <v>29.2</v>
      </c>
      <c r="E56" s="46">
        <f t="shared" si="8"/>
        <v>6.6</v>
      </c>
      <c r="F56" s="46">
        <f t="shared" si="8"/>
        <v>65.6</v>
      </c>
      <c r="G56" s="46">
        <f t="shared" si="8"/>
        <v>3</v>
      </c>
      <c r="H56" s="46">
        <f t="shared" si="8"/>
        <v>1.2</v>
      </c>
      <c r="I56" s="46">
        <f t="shared" si="8"/>
        <v>3.8</v>
      </c>
      <c r="J56" s="264">
        <f t="shared" si="8"/>
        <v>315.2</v>
      </c>
      <c r="K56" s="115"/>
    </row>
    <row r="57" spans="2:11" ht="11.25" customHeight="1">
      <c r="B57" s="109"/>
      <c r="C57" s="46"/>
      <c r="D57" s="46"/>
      <c r="E57" s="46"/>
      <c r="F57" s="46"/>
      <c r="G57" s="46"/>
      <c r="H57" s="46"/>
      <c r="I57" s="46"/>
      <c r="J57" s="264"/>
      <c r="K57" s="115"/>
    </row>
    <row r="58" spans="2:11" ht="15">
      <c r="B58" s="161" t="s">
        <v>170</v>
      </c>
      <c r="C58" s="159">
        <f>C37*0.5</f>
        <v>281.2</v>
      </c>
      <c r="D58" s="159">
        <f aca="true" t="shared" si="9" ref="D58:J58">D37*0.5</f>
        <v>49.9</v>
      </c>
      <c r="E58" s="159">
        <f t="shared" si="9"/>
        <v>2.9</v>
      </c>
      <c r="F58" s="159">
        <f t="shared" si="9"/>
        <v>72.3</v>
      </c>
      <c r="G58" s="159">
        <f t="shared" si="9"/>
        <v>5.7</v>
      </c>
      <c r="H58" s="159">
        <f t="shared" si="9"/>
        <v>4.1</v>
      </c>
      <c r="I58" s="159">
        <f t="shared" si="9"/>
        <v>5.1</v>
      </c>
      <c r="J58" s="266">
        <f t="shared" si="9"/>
        <v>421.2</v>
      </c>
      <c r="K58" s="115"/>
    </row>
    <row r="59" spans="2:11" ht="11.25" customHeight="1">
      <c r="B59" s="161" t="s">
        <v>171</v>
      </c>
      <c r="C59" s="47"/>
      <c r="D59" s="47"/>
      <c r="E59" s="47"/>
      <c r="F59" s="47"/>
      <c r="G59" s="47"/>
      <c r="H59" s="47"/>
      <c r="I59" s="47"/>
      <c r="J59" s="265"/>
      <c r="K59" s="116"/>
    </row>
    <row r="60" spans="2:11" ht="15">
      <c r="B60" s="157" t="s">
        <v>186</v>
      </c>
      <c r="C60" s="87">
        <f>IF(C53&gt;$C$105,(C54-C53)/C53,$C$106)</f>
        <v>-0.2131979695431472</v>
      </c>
      <c r="D60" s="87" t="str">
        <f aca="true" t="shared" si="10" ref="D60:J60">IF(D53&gt;$C$105,(D54-D53)/D53,$C$106)</f>
        <v>*</v>
      </c>
      <c r="E60" s="87" t="str">
        <f t="shared" si="10"/>
        <v>*</v>
      </c>
      <c r="F60" s="87">
        <f t="shared" si="10"/>
        <v>-0.057971014492753624</v>
      </c>
      <c r="G60" s="87" t="str">
        <f t="shared" si="10"/>
        <v>*</v>
      </c>
      <c r="H60" s="87" t="str">
        <f t="shared" si="10"/>
        <v>*</v>
      </c>
      <c r="I60" s="87" t="str">
        <f t="shared" si="10"/>
        <v>*</v>
      </c>
      <c r="J60" s="269">
        <f t="shared" si="10"/>
        <v>-0.13758389261744966</v>
      </c>
      <c r="K60" s="117"/>
    </row>
    <row r="61" spans="2:12" ht="15">
      <c r="B61" s="109" t="s">
        <v>187</v>
      </c>
      <c r="C61" s="87"/>
      <c r="D61" s="87"/>
      <c r="E61" s="87"/>
      <c r="F61" s="87"/>
      <c r="G61" s="87"/>
      <c r="H61" s="87"/>
      <c r="I61" s="87"/>
      <c r="J61" s="269"/>
      <c r="K61" s="112"/>
      <c r="L61" s="124"/>
    </row>
    <row r="62" spans="2:12" ht="15">
      <c r="B62" s="109" t="s">
        <v>49</v>
      </c>
      <c r="C62" s="112">
        <f aca="true" t="shared" si="11" ref="C62:J62">IF(C37&gt;$C$105,(C54-C37)/C37,$C$106)</f>
        <v>-0.7243954480796586</v>
      </c>
      <c r="D62" s="112">
        <f t="shared" si="11"/>
        <v>-0.7294589178356713</v>
      </c>
      <c r="E62" s="112" t="str">
        <f t="shared" si="11"/>
        <v>*</v>
      </c>
      <c r="F62" s="112">
        <f t="shared" si="11"/>
        <v>-0.5504840940525587</v>
      </c>
      <c r="G62" s="112" t="str">
        <f t="shared" si="11"/>
        <v>*</v>
      </c>
      <c r="H62" s="112" t="str">
        <f t="shared" si="11"/>
        <v>*</v>
      </c>
      <c r="I62" s="112" t="str">
        <f t="shared" si="11"/>
        <v>*</v>
      </c>
      <c r="J62" s="267">
        <f t="shared" si="11"/>
        <v>-0.6949192782526116</v>
      </c>
      <c r="K62" s="112"/>
      <c r="L62" s="124"/>
    </row>
    <row r="63" spans="2:11" ht="6" customHeight="1" thickBot="1">
      <c r="B63" s="120"/>
      <c r="C63" s="40"/>
      <c r="D63" s="40"/>
      <c r="E63" s="40"/>
      <c r="F63" s="40"/>
      <c r="G63" s="40"/>
      <c r="H63" s="40"/>
      <c r="I63" s="40"/>
      <c r="J63" s="120"/>
      <c r="K63" s="119"/>
    </row>
    <row r="65" spans="2:3" ht="18">
      <c r="B65" s="38" t="s">
        <v>168</v>
      </c>
      <c r="C65" s="38" t="s">
        <v>189</v>
      </c>
    </row>
    <row r="66" spans="2:14" ht="13.5" thickBo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8.75">
      <c r="B67" s="123"/>
      <c r="C67" s="41" t="s">
        <v>54</v>
      </c>
      <c r="D67" s="41" t="s">
        <v>30</v>
      </c>
      <c r="E67" s="41" t="s">
        <v>31</v>
      </c>
      <c r="F67" s="42" t="s">
        <v>17</v>
      </c>
      <c r="G67" s="41" t="s">
        <v>32</v>
      </c>
      <c r="H67" s="42" t="s">
        <v>47</v>
      </c>
      <c r="I67" s="42" t="s">
        <v>48</v>
      </c>
      <c r="J67" s="262" t="s">
        <v>199</v>
      </c>
      <c r="K67" s="262"/>
      <c r="M67" s="41" t="s">
        <v>4</v>
      </c>
      <c r="N67" s="125"/>
    </row>
    <row r="68" spans="2:14" ht="16.5" thickBot="1">
      <c r="B68" s="120"/>
      <c r="C68" s="43" t="s">
        <v>53</v>
      </c>
      <c r="D68" s="43" t="s">
        <v>33</v>
      </c>
      <c r="E68" s="43" t="s">
        <v>34</v>
      </c>
      <c r="F68" s="44"/>
      <c r="G68" s="43" t="s">
        <v>35</v>
      </c>
      <c r="H68" s="44"/>
      <c r="I68" s="44"/>
      <c r="J68" s="268" t="s">
        <v>200</v>
      </c>
      <c r="K68" s="263"/>
      <c r="L68" s="43" t="s">
        <v>101</v>
      </c>
      <c r="M68" s="43" t="s">
        <v>37</v>
      </c>
      <c r="N68" s="119"/>
    </row>
    <row r="69" spans="2:14" ht="26.25">
      <c r="B69" s="124"/>
      <c r="C69" s="51"/>
      <c r="D69" s="51"/>
      <c r="E69" s="51"/>
      <c r="F69" s="51"/>
      <c r="G69" s="51"/>
      <c r="H69" s="51"/>
      <c r="I69" s="51"/>
      <c r="J69" s="272" t="s">
        <v>38</v>
      </c>
      <c r="K69" s="270"/>
      <c r="L69" s="52" t="s">
        <v>39</v>
      </c>
      <c r="M69" s="128" t="s">
        <v>40</v>
      </c>
      <c r="N69" s="126"/>
    </row>
    <row r="70" spans="2:14" ht="15">
      <c r="B70" s="109" t="s">
        <v>36</v>
      </c>
      <c r="C70" s="46">
        <f>SUM(C72:C76)/5</f>
        <v>3008.6</v>
      </c>
      <c r="D70" s="46">
        <f aca="true" t="shared" si="12" ref="D70:L70">SUM(D72:D76)/5</f>
        <v>1034.4</v>
      </c>
      <c r="E70" s="46">
        <f t="shared" si="12"/>
        <v>579.6</v>
      </c>
      <c r="F70" s="46">
        <f t="shared" si="12"/>
        <v>10859.4</v>
      </c>
      <c r="G70" s="46">
        <f t="shared" si="12"/>
        <v>912.2</v>
      </c>
      <c r="H70" s="46">
        <f t="shared" si="12"/>
        <v>583</v>
      </c>
      <c r="I70" s="46">
        <f t="shared" si="12"/>
        <v>500.8</v>
      </c>
      <c r="J70" s="273">
        <f t="shared" si="12"/>
        <v>17478</v>
      </c>
      <c r="K70" s="264"/>
      <c r="L70" s="46">
        <f t="shared" si="12"/>
        <v>37652.681599999996</v>
      </c>
      <c r="M70" s="53">
        <f>100*J70/L70</f>
        <v>46.41900458956953</v>
      </c>
      <c r="N70" s="126"/>
    </row>
    <row r="71" spans="2:14" ht="6" customHeight="1">
      <c r="B71" s="110"/>
      <c r="C71" s="47"/>
      <c r="D71" s="47"/>
      <c r="E71" s="47"/>
      <c r="F71" s="47"/>
      <c r="G71" s="47"/>
      <c r="H71" s="47"/>
      <c r="I71" s="47"/>
      <c r="J71" s="274"/>
      <c r="K71" s="265"/>
      <c r="L71" s="47"/>
      <c r="M71" s="53"/>
      <c r="N71" s="126"/>
    </row>
    <row r="72" spans="2:14" ht="15">
      <c r="B72" s="110">
        <v>1994</v>
      </c>
      <c r="C72" s="47">
        <v>3083</v>
      </c>
      <c r="D72" s="47">
        <v>1068</v>
      </c>
      <c r="E72" s="47">
        <v>577</v>
      </c>
      <c r="F72" s="47">
        <v>10123</v>
      </c>
      <c r="G72" s="47">
        <v>1084</v>
      </c>
      <c r="H72" s="47">
        <v>669</v>
      </c>
      <c r="I72" s="47">
        <v>398</v>
      </c>
      <c r="J72" s="273">
        <f>SUM(C72:I72)</f>
        <v>17002</v>
      </c>
      <c r="K72" s="264"/>
      <c r="L72" s="141">
        <v>36000</v>
      </c>
      <c r="M72" s="53">
        <f aca="true" t="shared" si="13" ref="M72:M79">100*J72/L72</f>
        <v>47.227777777777774</v>
      </c>
      <c r="N72" s="126"/>
    </row>
    <row r="73" spans="2:14" ht="15">
      <c r="B73" s="110">
        <v>1995</v>
      </c>
      <c r="C73" s="47">
        <v>3048</v>
      </c>
      <c r="D73" s="47">
        <v>1031</v>
      </c>
      <c r="E73" s="47">
        <v>576</v>
      </c>
      <c r="F73" s="47">
        <v>10321</v>
      </c>
      <c r="G73" s="47">
        <v>802</v>
      </c>
      <c r="H73" s="47">
        <v>579</v>
      </c>
      <c r="I73" s="47">
        <v>498</v>
      </c>
      <c r="J73" s="273">
        <f aca="true" t="shared" si="14" ref="J73:J87">SUM(C73:I73)</f>
        <v>16855</v>
      </c>
      <c r="K73" s="264"/>
      <c r="L73" s="141">
        <v>36736.975999999995</v>
      </c>
      <c r="M73" s="53">
        <f t="shared" si="13"/>
        <v>45.88020527329196</v>
      </c>
      <c r="N73" s="126"/>
    </row>
    <row r="74" spans="2:14" ht="15">
      <c r="B74" s="110">
        <v>1996</v>
      </c>
      <c r="C74" s="47">
        <v>3047</v>
      </c>
      <c r="D74" s="47">
        <v>1081</v>
      </c>
      <c r="E74" s="47">
        <v>550</v>
      </c>
      <c r="F74" s="47">
        <v>10740</v>
      </c>
      <c r="G74" s="47">
        <v>902</v>
      </c>
      <c r="H74" s="47">
        <v>499</v>
      </c>
      <c r="I74" s="47">
        <v>499</v>
      </c>
      <c r="J74" s="273">
        <f t="shared" si="14"/>
        <v>17318</v>
      </c>
      <c r="K74" s="264"/>
      <c r="L74" s="141">
        <v>37776.765</v>
      </c>
      <c r="M74" s="53">
        <f t="shared" si="13"/>
        <v>45.842993702610585</v>
      </c>
      <c r="N74" s="126"/>
    </row>
    <row r="75" spans="2:14" ht="15">
      <c r="B75" s="110">
        <v>1997</v>
      </c>
      <c r="C75" s="47">
        <v>2944</v>
      </c>
      <c r="D75" s="47">
        <v>1062</v>
      </c>
      <c r="E75" s="47">
        <v>590</v>
      </c>
      <c r="F75" s="47">
        <v>11669</v>
      </c>
      <c r="G75" s="47">
        <v>886</v>
      </c>
      <c r="H75" s="47">
        <v>525</v>
      </c>
      <c r="I75" s="47">
        <v>529</v>
      </c>
      <c r="J75" s="273">
        <f t="shared" si="14"/>
        <v>18205</v>
      </c>
      <c r="K75" s="264"/>
      <c r="L75" s="141">
        <v>38581.169</v>
      </c>
      <c r="M75" s="53">
        <f t="shared" si="13"/>
        <v>47.18623222640039</v>
      </c>
      <c r="N75" s="126"/>
    </row>
    <row r="76" spans="2:14" ht="15">
      <c r="B76" s="110">
        <v>1998</v>
      </c>
      <c r="C76" s="47">
        <v>2921</v>
      </c>
      <c r="D76" s="47">
        <v>930</v>
      </c>
      <c r="E76" s="47">
        <v>605</v>
      </c>
      <c r="F76" s="47">
        <v>11444</v>
      </c>
      <c r="G76" s="47">
        <v>887</v>
      </c>
      <c r="H76" s="47">
        <v>643</v>
      </c>
      <c r="I76" s="47">
        <v>580</v>
      </c>
      <c r="J76" s="273">
        <f t="shared" si="14"/>
        <v>18010</v>
      </c>
      <c r="K76" s="264"/>
      <c r="L76" s="141">
        <v>39168.498</v>
      </c>
      <c r="M76" s="53">
        <f t="shared" si="13"/>
        <v>45.98082877724849</v>
      </c>
      <c r="N76" s="126"/>
    </row>
    <row r="77" spans="2:14" ht="15">
      <c r="B77" s="110">
        <v>1999</v>
      </c>
      <c r="C77" s="47">
        <v>2620</v>
      </c>
      <c r="D77" s="47">
        <v>828</v>
      </c>
      <c r="E77" s="47">
        <v>594</v>
      </c>
      <c r="F77" s="47">
        <v>10901</v>
      </c>
      <c r="G77" s="47">
        <v>841</v>
      </c>
      <c r="H77" s="47">
        <v>609</v>
      </c>
      <c r="I77" s="47">
        <v>534</v>
      </c>
      <c r="J77" s="273">
        <f t="shared" si="14"/>
        <v>16927</v>
      </c>
      <c r="K77" s="264"/>
      <c r="L77" s="141">
        <v>39770.019</v>
      </c>
      <c r="M77" s="53">
        <f t="shared" si="13"/>
        <v>42.562212504851956</v>
      </c>
      <c r="N77" s="126"/>
    </row>
    <row r="78" spans="2:14" ht="15">
      <c r="B78" s="110">
        <v>2000</v>
      </c>
      <c r="C78" s="47">
        <v>2607</v>
      </c>
      <c r="D78" s="47">
        <v>708</v>
      </c>
      <c r="E78" s="47">
        <v>655</v>
      </c>
      <c r="F78" s="47">
        <v>10675</v>
      </c>
      <c r="G78" s="47">
        <v>854</v>
      </c>
      <c r="H78" s="47">
        <v>542</v>
      </c>
      <c r="I78" s="47">
        <v>582</v>
      </c>
      <c r="J78" s="273">
        <f t="shared" si="14"/>
        <v>16623</v>
      </c>
      <c r="K78" s="264"/>
      <c r="L78" s="141">
        <v>39560.968</v>
      </c>
      <c r="M78" s="53">
        <f t="shared" si="13"/>
        <v>42.018688723693515</v>
      </c>
      <c r="N78" s="126"/>
    </row>
    <row r="79" spans="2:14" ht="15">
      <c r="B79" s="110">
        <v>2001</v>
      </c>
      <c r="C79" s="47">
        <v>2487</v>
      </c>
      <c r="D79" s="47">
        <v>745</v>
      </c>
      <c r="E79" s="47">
        <v>724</v>
      </c>
      <c r="F79" s="47">
        <v>10341</v>
      </c>
      <c r="G79" s="47">
        <v>761</v>
      </c>
      <c r="H79" s="47">
        <v>595</v>
      </c>
      <c r="I79" s="47">
        <v>499</v>
      </c>
      <c r="J79" s="273">
        <f t="shared" si="14"/>
        <v>16152</v>
      </c>
      <c r="K79" s="264"/>
      <c r="L79" s="141">
        <v>40064.598</v>
      </c>
      <c r="M79" s="53">
        <f t="shared" si="13"/>
        <v>40.314893462802246</v>
      </c>
      <c r="N79" s="126"/>
    </row>
    <row r="80" spans="2:14" ht="15">
      <c r="B80" s="109">
        <v>2002</v>
      </c>
      <c r="C80" s="47">
        <v>2423</v>
      </c>
      <c r="D80" s="47">
        <v>676</v>
      </c>
      <c r="E80" s="47">
        <v>711</v>
      </c>
      <c r="F80" s="47">
        <v>10050</v>
      </c>
      <c r="G80" s="47">
        <v>801</v>
      </c>
      <c r="H80" s="47">
        <v>621</v>
      </c>
      <c r="I80" s="47">
        <v>460</v>
      </c>
      <c r="J80" s="273">
        <f t="shared" si="14"/>
        <v>15742</v>
      </c>
      <c r="K80" s="264"/>
      <c r="L80" s="141">
        <v>41534.726</v>
      </c>
      <c r="M80" s="53">
        <f aca="true" t="shared" si="15" ref="M80:M86">100*J80/L80</f>
        <v>37.900815813736195</v>
      </c>
      <c r="N80" s="126"/>
    </row>
    <row r="81" spans="2:14" ht="15">
      <c r="B81" s="109">
        <v>2003</v>
      </c>
      <c r="C81" s="47">
        <v>2215</v>
      </c>
      <c r="D81" s="47">
        <v>663</v>
      </c>
      <c r="E81" s="47">
        <v>697</v>
      </c>
      <c r="F81" s="47">
        <v>10055</v>
      </c>
      <c r="G81" s="47">
        <v>822</v>
      </c>
      <c r="H81" s="47">
        <v>537</v>
      </c>
      <c r="I81" s="47">
        <v>474</v>
      </c>
      <c r="J81" s="273">
        <f t="shared" si="14"/>
        <v>15463</v>
      </c>
      <c r="K81" s="264"/>
      <c r="L81" s="141">
        <v>42037.614</v>
      </c>
      <c r="M81" s="53">
        <f t="shared" si="15"/>
        <v>36.78372421422396</v>
      </c>
      <c r="N81" s="126"/>
    </row>
    <row r="82" spans="2:14" ht="15">
      <c r="B82" s="109">
        <v>2004</v>
      </c>
      <c r="C82" s="47">
        <v>2328</v>
      </c>
      <c r="D82" s="47">
        <v>648</v>
      </c>
      <c r="E82" s="47">
        <v>599</v>
      </c>
      <c r="F82" s="47">
        <v>10024</v>
      </c>
      <c r="G82" s="47">
        <v>849</v>
      </c>
      <c r="H82" s="47">
        <v>561</v>
      </c>
      <c r="I82" s="47">
        <v>419</v>
      </c>
      <c r="J82" s="273">
        <f t="shared" si="14"/>
        <v>15428</v>
      </c>
      <c r="K82" s="264"/>
      <c r="L82" s="141">
        <v>42705.288</v>
      </c>
      <c r="M82" s="53">
        <f t="shared" si="15"/>
        <v>36.12667358665278</v>
      </c>
      <c r="N82" s="126"/>
    </row>
    <row r="83" spans="2:14" ht="15">
      <c r="B83" s="109">
        <v>2005</v>
      </c>
      <c r="C83" s="47">
        <v>2308</v>
      </c>
      <c r="D83" s="47">
        <v>649</v>
      </c>
      <c r="E83" s="47">
        <v>677</v>
      </c>
      <c r="F83" s="47">
        <v>9532</v>
      </c>
      <c r="G83" s="47">
        <v>794</v>
      </c>
      <c r="H83" s="47">
        <v>495</v>
      </c>
      <c r="I83" s="47">
        <v>479</v>
      </c>
      <c r="J83" s="273">
        <f>SUM(C83:I83)</f>
        <v>14934</v>
      </c>
      <c r="K83" s="264"/>
      <c r="L83" s="141">
        <v>42717.842000000004</v>
      </c>
      <c r="M83" s="53">
        <f t="shared" si="15"/>
        <v>34.959631153652374</v>
      </c>
      <c r="N83" s="126"/>
    </row>
    <row r="84" spans="2:14" ht="15">
      <c r="B84" s="109">
        <v>2006</v>
      </c>
      <c r="C84" s="47">
        <v>2104</v>
      </c>
      <c r="D84" s="47">
        <v>640</v>
      </c>
      <c r="E84" s="47">
        <v>658</v>
      </c>
      <c r="F84" s="47">
        <v>9273</v>
      </c>
      <c r="G84" s="47">
        <v>706</v>
      </c>
      <c r="H84" s="47">
        <v>484</v>
      </c>
      <c r="I84" s="47">
        <v>456</v>
      </c>
      <c r="J84" s="273">
        <f t="shared" si="14"/>
        <v>14321</v>
      </c>
      <c r="K84" s="264"/>
      <c r="L84" s="141">
        <v>44120</v>
      </c>
      <c r="M84" s="53">
        <f t="shared" si="15"/>
        <v>32.45920217588395</v>
      </c>
      <c r="N84" s="126"/>
    </row>
    <row r="85" spans="2:14" ht="15">
      <c r="B85" s="109">
        <v>2007</v>
      </c>
      <c r="C85" s="47">
        <v>2049</v>
      </c>
      <c r="D85" s="47">
        <v>563</v>
      </c>
      <c r="E85" s="47">
        <v>640</v>
      </c>
      <c r="F85" s="47">
        <v>8793</v>
      </c>
      <c r="G85" s="47">
        <v>590</v>
      </c>
      <c r="H85" s="47">
        <v>506</v>
      </c>
      <c r="I85" s="47">
        <v>431</v>
      </c>
      <c r="J85" s="273">
        <f t="shared" si="14"/>
        <v>13572</v>
      </c>
      <c r="K85" s="264"/>
      <c r="L85" s="141">
        <v>44666</v>
      </c>
      <c r="M85" s="53">
        <f t="shared" si="15"/>
        <v>30.38552814221108</v>
      </c>
      <c r="N85" s="126"/>
    </row>
    <row r="86" spans="2:17" ht="15">
      <c r="B86" s="109">
        <v>2008</v>
      </c>
      <c r="C86" s="47">
        <v>1888</v>
      </c>
      <c r="D86" s="47">
        <v>567</v>
      </c>
      <c r="E86" s="47">
        <v>612</v>
      </c>
      <c r="F86" s="47">
        <v>8313</v>
      </c>
      <c r="G86" s="47">
        <v>529</v>
      </c>
      <c r="H86" s="47">
        <v>467</v>
      </c>
      <c r="I86" s="47">
        <v>372</v>
      </c>
      <c r="J86" s="273">
        <f t="shared" si="14"/>
        <v>12748</v>
      </c>
      <c r="K86" s="264"/>
      <c r="L86" s="141">
        <v>44470</v>
      </c>
      <c r="M86" s="53">
        <f t="shared" si="15"/>
        <v>28.6665167528671</v>
      </c>
      <c r="N86" s="126"/>
      <c r="Q86" s="290"/>
    </row>
    <row r="87" spans="2:14" ht="15">
      <c r="B87" s="109" t="s">
        <v>190</v>
      </c>
      <c r="C87" s="47">
        <v>1644</v>
      </c>
      <c r="D87" s="47">
        <v>647</v>
      </c>
      <c r="E87" s="47">
        <v>646</v>
      </c>
      <c r="F87" s="47">
        <v>8317</v>
      </c>
      <c r="G87" s="47">
        <v>435</v>
      </c>
      <c r="H87" s="47">
        <v>424</v>
      </c>
      <c r="I87" s="47">
        <v>415</v>
      </c>
      <c r="J87" s="273">
        <f t="shared" si="14"/>
        <v>12528</v>
      </c>
      <c r="K87" s="264"/>
      <c r="L87" s="160" t="s">
        <v>41</v>
      </c>
      <c r="M87" s="160" t="s">
        <v>41</v>
      </c>
      <c r="N87" s="126"/>
    </row>
    <row r="88" spans="2:14" ht="11.25" customHeight="1">
      <c r="B88" s="109"/>
      <c r="C88" s="47"/>
      <c r="D88" s="47"/>
      <c r="E88" s="47"/>
      <c r="F88" s="47"/>
      <c r="G88" s="47"/>
      <c r="H88" s="47"/>
      <c r="I88" s="47"/>
      <c r="J88" s="273"/>
      <c r="K88" s="264"/>
      <c r="L88" s="45"/>
      <c r="M88" s="45"/>
      <c r="N88" s="126"/>
    </row>
    <row r="89" spans="2:14" ht="15">
      <c r="B89" s="109" t="s">
        <v>185</v>
      </c>
      <c r="C89" s="46">
        <f>SUM(C83:C87)/5</f>
        <v>1998.6</v>
      </c>
      <c r="D89" s="46">
        <f aca="true" t="shared" si="16" ref="D89:J89">SUM(D83:D87)/5</f>
        <v>613.2</v>
      </c>
      <c r="E89" s="46">
        <f t="shared" si="16"/>
        <v>646.6</v>
      </c>
      <c r="F89" s="46">
        <f t="shared" si="16"/>
        <v>8845.6</v>
      </c>
      <c r="G89" s="46">
        <f t="shared" si="16"/>
        <v>610.8</v>
      </c>
      <c r="H89" s="46">
        <f t="shared" si="16"/>
        <v>475.2</v>
      </c>
      <c r="I89" s="46">
        <f t="shared" si="16"/>
        <v>430.6</v>
      </c>
      <c r="J89" s="273">
        <f t="shared" si="16"/>
        <v>13620.6</v>
      </c>
      <c r="K89" s="266"/>
      <c r="L89" s="160" t="s">
        <v>41</v>
      </c>
      <c r="M89" s="160" t="s">
        <v>41</v>
      </c>
      <c r="N89" s="126"/>
    </row>
    <row r="90" spans="2:14" ht="11.25" customHeight="1">
      <c r="B90" s="109"/>
      <c r="C90" s="46"/>
      <c r="D90" s="46"/>
      <c r="E90" s="46"/>
      <c r="F90" s="46"/>
      <c r="G90" s="46"/>
      <c r="H90" s="46"/>
      <c r="I90" s="46"/>
      <c r="J90" s="273"/>
      <c r="K90" s="264"/>
      <c r="L90" s="46"/>
      <c r="M90" s="46"/>
      <c r="N90" s="126"/>
    </row>
    <row r="91" spans="2:14" ht="15">
      <c r="B91" s="161" t="s">
        <v>172</v>
      </c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162">
        <f>M70*0.9</f>
        <v>41.77710413061258</v>
      </c>
      <c r="N91" s="126"/>
    </row>
    <row r="92" spans="2:14" ht="11.25" customHeight="1">
      <c r="B92" s="161" t="s">
        <v>171</v>
      </c>
      <c r="C92" s="47"/>
      <c r="D92" s="47"/>
      <c r="E92" s="47"/>
      <c r="F92" s="47"/>
      <c r="G92" s="47"/>
      <c r="H92" s="47"/>
      <c r="I92" s="47"/>
      <c r="J92" s="274"/>
      <c r="K92" s="265"/>
      <c r="L92" s="35"/>
      <c r="M92" s="35"/>
      <c r="N92" s="127"/>
    </row>
    <row r="93" spans="2:14" ht="15">
      <c r="B93" s="157" t="s">
        <v>186</v>
      </c>
      <c r="C93" s="84">
        <f>IF(C86&gt;$C$105,(C87-C86)/C86,$C$106)</f>
        <v>-0.1292372881355932</v>
      </c>
      <c r="D93" s="84">
        <f aca="true" t="shared" si="17" ref="D93:J93">IF(D86&gt;$C$105,(D87-D86)/D86,$C$106)</f>
        <v>0.14109347442680775</v>
      </c>
      <c r="E93" s="84">
        <f t="shared" si="17"/>
        <v>0.05555555555555555</v>
      </c>
      <c r="F93" s="84">
        <f t="shared" si="17"/>
        <v>0.0004811740647179117</v>
      </c>
      <c r="G93" s="84">
        <f t="shared" si="17"/>
        <v>-0.1776937618147448</v>
      </c>
      <c r="H93" s="84">
        <f t="shared" si="17"/>
        <v>-0.09207708779443255</v>
      </c>
      <c r="I93" s="84">
        <f t="shared" si="17"/>
        <v>0.11559139784946236</v>
      </c>
      <c r="J93" s="275">
        <f t="shared" si="17"/>
        <v>-0.01725760903671164</v>
      </c>
      <c r="K93" s="267"/>
      <c r="L93" s="45" t="s">
        <v>41</v>
      </c>
      <c r="M93" s="45" t="s">
        <v>41</v>
      </c>
      <c r="N93" s="126"/>
    </row>
    <row r="94" spans="2:14" ht="15">
      <c r="B94" s="109" t="s">
        <v>187</v>
      </c>
      <c r="C94" s="84"/>
      <c r="D94" s="84"/>
      <c r="E94" s="84"/>
      <c r="F94" s="84"/>
      <c r="G94" s="84"/>
      <c r="H94" s="84"/>
      <c r="I94" s="84"/>
      <c r="J94" s="275"/>
      <c r="K94" s="267"/>
      <c r="L94" s="45"/>
      <c r="M94" s="45"/>
      <c r="N94" s="126"/>
    </row>
    <row r="95" spans="2:14" ht="15">
      <c r="B95" s="109" t="s">
        <v>49</v>
      </c>
      <c r="C95" s="112">
        <f>IF(C70&gt;$C$105,(C87-C70)/C70,$C$106)</f>
        <v>-0.45356644286379044</v>
      </c>
      <c r="D95" s="112">
        <f aca="true" t="shared" si="18" ref="D95:J95">IF(D70&gt;$C$105,(D87-D70)/D70,$C$106)</f>
        <v>-0.3745166279969065</v>
      </c>
      <c r="E95" s="112">
        <f t="shared" si="18"/>
        <v>0.11456176673567973</v>
      </c>
      <c r="F95" s="112">
        <f t="shared" si="18"/>
        <v>-0.23411974878906752</v>
      </c>
      <c r="G95" s="112">
        <f t="shared" si="18"/>
        <v>-0.5231308923481692</v>
      </c>
      <c r="H95" s="112">
        <f t="shared" si="18"/>
        <v>-0.2727272727272727</v>
      </c>
      <c r="I95" s="112">
        <f t="shared" si="18"/>
        <v>-0.17132587859424922</v>
      </c>
      <c r="J95" s="275">
        <f t="shared" si="18"/>
        <v>-0.28321318228630277</v>
      </c>
      <c r="K95" s="267"/>
      <c r="L95" s="45" t="s">
        <v>41</v>
      </c>
      <c r="M95" s="45" t="s">
        <v>41</v>
      </c>
      <c r="N95" s="126"/>
    </row>
    <row r="96" spans="2:14" ht="6" customHeight="1" thickBot="1">
      <c r="B96" s="111"/>
      <c r="C96" s="85"/>
      <c r="D96" s="85"/>
      <c r="E96" s="85"/>
      <c r="F96" s="85"/>
      <c r="G96" s="85"/>
      <c r="H96" s="85"/>
      <c r="I96" s="85"/>
      <c r="J96" s="276"/>
      <c r="K96" s="271"/>
      <c r="L96" s="50"/>
      <c r="M96" s="50"/>
      <c r="N96" s="119"/>
    </row>
    <row r="97" ht="5.25" customHeight="1"/>
    <row r="98" ht="12.75">
      <c r="B98" s="39" t="s">
        <v>52</v>
      </c>
    </row>
    <row r="99" ht="12.75">
      <c r="B99" s="39" t="s">
        <v>42</v>
      </c>
    </row>
    <row r="100" ht="12.75">
      <c r="B100" s="39" t="s">
        <v>43</v>
      </c>
    </row>
    <row r="101" ht="6.75" customHeight="1"/>
    <row r="102" spans="3:10" ht="17.25" customHeight="1">
      <c r="C102" s="139"/>
      <c r="D102" s="139"/>
      <c r="E102" s="139"/>
      <c r="F102" s="139"/>
      <c r="G102" s="139"/>
      <c r="H102" s="139"/>
      <c r="I102" s="139"/>
      <c r="J102" s="139"/>
    </row>
    <row r="103" ht="13.5" customHeight="1"/>
    <row r="105" spans="2:3" ht="12.75">
      <c r="B105" s="39" t="s">
        <v>50</v>
      </c>
      <c r="C105" s="39">
        <v>50</v>
      </c>
    </row>
    <row r="106" spans="2:3" ht="12.75">
      <c r="B106" s="39" t="s">
        <v>25</v>
      </c>
      <c r="C106" s="86" t="s">
        <v>19</v>
      </c>
    </row>
    <row r="139" ht="12.75">
      <c r="B139" s="39">
        <v>36736.975999999995</v>
      </c>
    </row>
    <row r="140" ht="12.75">
      <c r="B140" s="39">
        <v>37776.765</v>
      </c>
    </row>
    <row r="141" ht="12.75">
      <c r="B141" s="39">
        <v>38581.169</v>
      </c>
    </row>
    <row r="142" ht="12.75">
      <c r="B142" s="39">
        <v>39168.498</v>
      </c>
    </row>
    <row r="143" ht="12.75">
      <c r="B143" s="39">
        <v>39770.019</v>
      </c>
    </row>
    <row r="144" ht="12.75">
      <c r="B144" s="39">
        <v>39560.968</v>
      </c>
    </row>
    <row r="145" ht="12.75">
      <c r="B145" s="39">
        <v>40064.598</v>
      </c>
    </row>
    <row r="146" ht="12.75">
      <c r="B146" s="39">
        <v>41534.726</v>
      </c>
    </row>
    <row r="147" ht="12.75">
      <c r="B147" s="39">
        <v>42037.614</v>
      </c>
    </row>
    <row r="148" ht="12.75">
      <c r="B148" s="39">
        <v>42705.288</v>
      </c>
    </row>
    <row r="149" ht="12.75">
      <c r="B149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192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144</v>
      </c>
      <c r="I6" s="146">
        <f t="shared" si="0"/>
        <v>717</v>
      </c>
      <c r="J6" s="279">
        <f t="shared" si="0"/>
        <v>28.400000000000002</v>
      </c>
      <c r="K6" s="146">
        <f t="shared" si="0"/>
        <v>163.60000000000002</v>
      </c>
      <c r="L6" s="147">
        <f t="shared" si="0"/>
        <v>737.5999999999999</v>
      </c>
    </row>
    <row r="7" spans="2:12" ht="12.75">
      <c r="B7" s="124"/>
      <c r="C7" s="48" t="s">
        <v>63</v>
      </c>
      <c r="D7" s="280">
        <v>25.4</v>
      </c>
      <c r="E7" s="49">
        <v>245.8</v>
      </c>
      <c r="F7" s="148">
        <v>719.8</v>
      </c>
      <c r="G7" s="49">
        <v>24</v>
      </c>
      <c r="H7" s="49">
        <v>126</v>
      </c>
      <c r="I7" s="49">
        <v>614</v>
      </c>
      <c r="J7" s="280">
        <v>25.2</v>
      </c>
      <c r="K7" s="49">
        <v>138.4</v>
      </c>
      <c r="L7" s="148">
        <v>620.8</v>
      </c>
    </row>
    <row r="8" spans="2:12" ht="12.75">
      <c r="B8" s="124"/>
      <c r="C8" s="48" t="s">
        <v>64</v>
      </c>
      <c r="D8" s="280">
        <v>2.4</v>
      </c>
      <c r="E8" s="49">
        <v>14</v>
      </c>
      <c r="F8" s="148">
        <v>37.8</v>
      </c>
      <c r="G8" s="164">
        <v>0</v>
      </c>
      <c r="H8" s="49">
        <v>6</v>
      </c>
      <c r="I8" s="49">
        <v>27</v>
      </c>
      <c r="J8" s="280">
        <v>0.8</v>
      </c>
      <c r="K8" s="49">
        <v>6.6</v>
      </c>
      <c r="L8" s="148">
        <v>34</v>
      </c>
    </row>
    <row r="9" spans="2:12" ht="12.75">
      <c r="B9" s="124"/>
      <c r="C9" s="48" t="s">
        <v>65</v>
      </c>
      <c r="D9" s="280">
        <v>2.6</v>
      </c>
      <c r="E9" s="49">
        <v>18.4</v>
      </c>
      <c r="F9" s="148">
        <v>56.2</v>
      </c>
      <c r="G9" s="49">
        <v>0</v>
      </c>
      <c r="H9" s="49">
        <v>5</v>
      </c>
      <c r="I9" s="49">
        <v>42</v>
      </c>
      <c r="J9" s="280">
        <v>1.6</v>
      </c>
      <c r="K9" s="49">
        <v>7.8</v>
      </c>
      <c r="L9" s="148">
        <v>38.8</v>
      </c>
    </row>
    <row r="10" spans="2:12" ht="12.75">
      <c r="B10" s="124"/>
      <c r="C10" s="48" t="s">
        <v>66</v>
      </c>
      <c r="D10" s="280">
        <v>3.4</v>
      </c>
      <c r="E10" s="49">
        <v>21.4</v>
      </c>
      <c r="F10" s="148">
        <v>63.2</v>
      </c>
      <c r="G10" s="164">
        <v>0</v>
      </c>
      <c r="H10" s="49">
        <v>7</v>
      </c>
      <c r="I10" s="49">
        <v>34</v>
      </c>
      <c r="J10" s="280">
        <v>0.8</v>
      </c>
      <c r="K10" s="49">
        <v>10.8</v>
      </c>
      <c r="L10" s="148">
        <v>44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28</v>
      </c>
      <c r="H12" s="146">
        <f t="shared" si="1"/>
        <v>312</v>
      </c>
      <c r="I12" s="146">
        <f t="shared" si="1"/>
        <v>1329</v>
      </c>
      <c r="J12" s="279">
        <f t="shared" si="1"/>
        <v>39</v>
      </c>
      <c r="K12" s="146">
        <f t="shared" si="1"/>
        <v>286.8</v>
      </c>
      <c r="L12" s="147">
        <f t="shared" si="1"/>
        <v>1250.6</v>
      </c>
    </row>
    <row r="13" spans="2:12" ht="12.75">
      <c r="B13" s="124"/>
      <c r="C13" s="48" t="s">
        <v>68</v>
      </c>
      <c r="D13" s="280">
        <v>8.8</v>
      </c>
      <c r="E13" s="49">
        <v>102</v>
      </c>
      <c r="F13" s="148">
        <v>603.2</v>
      </c>
      <c r="G13" s="49">
        <v>3</v>
      </c>
      <c r="H13" s="49">
        <v>75</v>
      </c>
      <c r="I13" s="49">
        <v>445</v>
      </c>
      <c r="J13" s="280">
        <v>5</v>
      </c>
      <c r="K13" s="49">
        <v>77.6</v>
      </c>
      <c r="L13" s="148">
        <v>437.8</v>
      </c>
    </row>
    <row r="14" spans="2:12" ht="12.75">
      <c r="B14" s="124"/>
      <c r="C14" s="48" t="s">
        <v>69</v>
      </c>
      <c r="D14" s="280">
        <v>27</v>
      </c>
      <c r="E14" s="49">
        <v>170.6</v>
      </c>
      <c r="F14" s="148">
        <v>681.4</v>
      </c>
      <c r="G14" s="49">
        <v>21</v>
      </c>
      <c r="H14" s="49">
        <v>205</v>
      </c>
      <c r="I14" s="49">
        <v>687</v>
      </c>
      <c r="J14" s="280">
        <v>28.2</v>
      </c>
      <c r="K14" s="49">
        <v>172.6</v>
      </c>
      <c r="L14" s="148">
        <v>633.8</v>
      </c>
    </row>
    <row r="15" spans="2:12" ht="12.75">
      <c r="B15" s="124"/>
      <c r="C15" s="48" t="s">
        <v>70</v>
      </c>
      <c r="D15" s="280">
        <v>8.4</v>
      </c>
      <c r="E15" s="49">
        <v>51.8</v>
      </c>
      <c r="F15" s="148">
        <v>208</v>
      </c>
      <c r="G15" s="49">
        <v>4</v>
      </c>
      <c r="H15" s="49">
        <v>32</v>
      </c>
      <c r="I15" s="49">
        <v>197</v>
      </c>
      <c r="J15" s="280">
        <v>5.8</v>
      </c>
      <c r="K15" s="49">
        <v>36.6</v>
      </c>
      <c r="L15" s="148">
        <v>179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21</v>
      </c>
      <c r="H17" s="146">
        <f t="shared" si="2"/>
        <v>222</v>
      </c>
      <c r="I17" s="146">
        <f t="shared" si="2"/>
        <v>909</v>
      </c>
      <c r="J17" s="279">
        <f t="shared" si="2"/>
        <v>25.8</v>
      </c>
      <c r="K17" s="146">
        <f t="shared" si="2"/>
        <v>248</v>
      </c>
      <c r="L17" s="147">
        <f t="shared" si="2"/>
        <v>953</v>
      </c>
    </row>
    <row r="18" spans="2:12" ht="12.75">
      <c r="B18" s="124"/>
      <c r="C18" s="48" t="s">
        <v>72</v>
      </c>
      <c r="D18" s="280">
        <v>4.6</v>
      </c>
      <c r="E18" s="49">
        <v>113.8</v>
      </c>
      <c r="F18" s="148">
        <v>420</v>
      </c>
      <c r="G18" s="158">
        <v>5</v>
      </c>
      <c r="H18" s="49">
        <v>67</v>
      </c>
      <c r="I18" s="49">
        <v>281</v>
      </c>
      <c r="J18" s="280">
        <v>3.6</v>
      </c>
      <c r="K18" s="49">
        <v>63.8</v>
      </c>
      <c r="L18" s="148">
        <v>281.2</v>
      </c>
    </row>
    <row r="19" spans="2:12" ht="12.75">
      <c r="B19" s="124"/>
      <c r="C19" s="48" t="s">
        <v>73</v>
      </c>
      <c r="D19" s="280">
        <v>8.2</v>
      </c>
      <c r="E19" s="49">
        <v>117.6</v>
      </c>
      <c r="F19" s="148">
        <v>366.4</v>
      </c>
      <c r="G19" s="49">
        <v>7</v>
      </c>
      <c r="H19" s="49">
        <v>56</v>
      </c>
      <c r="I19" s="49">
        <v>232</v>
      </c>
      <c r="J19" s="280">
        <v>9.8</v>
      </c>
      <c r="K19" s="49">
        <v>69.8</v>
      </c>
      <c r="L19" s="148">
        <v>277.6</v>
      </c>
    </row>
    <row r="20" spans="2:12" ht="12.75">
      <c r="B20" s="124"/>
      <c r="C20" s="48" t="s">
        <v>74</v>
      </c>
      <c r="D20" s="280">
        <v>18.8</v>
      </c>
      <c r="E20" s="49">
        <v>185.2</v>
      </c>
      <c r="F20" s="148">
        <v>517.8</v>
      </c>
      <c r="G20" s="49">
        <v>9</v>
      </c>
      <c r="H20" s="49">
        <v>99</v>
      </c>
      <c r="I20" s="49">
        <v>396</v>
      </c>
      <c r="J20" s="280">
        <v>12.4</v>
      </c>
      <c r="K20" s="49">
        <v>114.4</v>
      </c>
      <c r="L20" s="148">
        <v>394.2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17.6</v>
      </c>
      <c r="E22" s="149">
        <v>209</v>
      </c>
      <c r="F22" s="150">
        <v>765.8</v>
      </c>
      <c r="G22" s="149">
        <v>6</v>
      </c>
      <c r="H22" s="149">
        <v>106</v>
      </c>
      <c r="I22" s="149">
        <v>587</v>
      </c>
      <c r="J22" s="281">
        <v>11.4</v>
      </c>
      <c r="K22" s="149">
        <v>135.4</v>
      </c>
      <c r="L22" s="150">
        <v>629.4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30</v>
      </c>
      <c r="H24" s="146">
        <f t="shared" si="3"/>
        <v>358</v>
      </c>
      <c r="I24" s="146">
        <f t="shared" si="3"/>
        <v>2344</v>
      </c>
      <c r="J24" s="279">
        <f t="shared" si="3"/>
        <v>36.2</v>
      </c>
      <c r="K24" s="146">
        <f t="shared" si="3"/>
        <v>420.4</v>
      </c>
      <c r="L24" s="147">
        <f t="shared" si="3"/>
        <v>2584.2</v>
      </c>
    </row>
    <row r="25" spans="2:12" ht="12.75">
      <c r="B25" s="124"/>
      <c r="C25" s="48" t="s">
        <v>77</v>
      </c>
      <c r="D25" s="280">
        <v>16.6</v>
      </c>
      <c r="E25" s="49">
        <v>267.4</v>
      </c>
      <c r="F25" s="148">
        <v>1995.4</v>
      </c>
      <c r="G25" s="49">
        <v>6</v>
      </c>
      <c r="H25" s="49">
        <v>142</v>
      </c>
      <c r="I25" s="49">
        <v>1193</v>
      </c>
      <c r="J25" s="280">
        <v>8.6</v>
      </c>
      <c r="K25" s="49">
        <v>181.4</v>
      </c>
      <c r="L25" s="148">
        <v>1331.8</v>
      </c>
    </row>
    <row r="26" spans="2:12" ht="12.75">
      <c r="B26" s="124"/>
      <c r="C26" s="48" t="s">
        <v>78</v>
      </c>
      <c r="D26" s="280">
        <v>11.8</v>
      </c>
      <c r="E26" s="49">
        <v>95</v>
      </c>
      <c r="F26" s="148">
        <v>520.8</v>
      </c>
      <c r="G26" s="49">
        <v>4</v>
      </c>
      <c r="H26" s="49">
        <v>65</v>
      </c>
      <c r="I26" s="49">
        <v>408</v>
      </c>
      <c r="J26" s="280">
        <v>8.8</v>
      </c>
      <c r="K26" s="49">
        <v>73.6</v>
      </c>
      <c r="L26" s="148">
        <v>451</v>
      </c>
    </row>
    <row r="27" spans="2:12" ht="12.75">
      <c r="B27" s="124"/>
      <c r="C27" s="48" t="s">
        <v>79</v>
      </c>
      <c r="D27" s="280">
        <v>3.6</v>
      </c>
      <c r="E27" s="49">
        <v>44.8</v>
      </c>
      <c r="F27" s="148">
        <v>253.8</v>
      </c>
      <c r="G27" s="49">
        <v>3</v>
      </c>
      <c r="H27" s="49">
        <v>33</v>
      </c>
      <c r="I27" s="49">
        <v>206</v>
      </c>
      <c r="J27" s="280">
        <v>3</v>
      </c>
      <c r="K27" s="49">
        <v>40.4</v>
      </c>
      <c r="L27" s="148">
        <v>221.2</v>
      </c>
    </row>
    <row r="28" spans="2:12" ht="12.75">
      <c r="B28" s="124"/>
      <c r="C28" s="48" t="s">
        <v>80</v>
      </c>
      <c r="D28" s="280">
        <v>5.4</v>
      </c>
      <c r="E28" s="49">
        <v>43.8</v>
      </c>
      <c r="F28" s="148">
        <v>237</v>
      </c>
      <c r="G28" s="49">
        <v>5</v>
      </c>
      <c r="H28" s="49">
        <v>35</v>
      </c>
      <c r="I28" s="49">
        <v>174</v>
      </c>
      <c r="J28" s="280">
        <v>3.8</v>
      </c>
      <c r="K28" s="49">
        <v>35.2</v>
      </c>
      <c r="L28" s="148">
        <v>200</v>
      </c>
    </row>
    <row r="29" spans="2:12" ht="12.75">
      <c r="B29" s="124"/>
      <c r="C29" s="48" t="s">
        <v>81</v>
      </c>
      <c r="D29" s="280">
        <v>15.4</v>
      </c>
      <c r="E29" s="49">
        <v>87.2</v>
      </c>
      <c r="F29" s="148">
        <v>435.2</v>
      </c>
      <c r="G29" s="49">
        <v>12</v>
      </c>
      <c r="H29" s="49">
        <v>83</v>
      </c>
      <c r="I29" s="49">
        <v>363</v>
      </c>
      <c r="J29" s="280">
        <v>12</v>
      </c>
      <c r="K29" s="49">
        <v>89.8</v>
      </c>
      <c r="L29" s="148">
        <v>380.2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10</v>
      </c>
      <c r="H31" s="146">
        <f t="shared" si="4"/>
        <v>119</v>
      </c>
      <c r="I31" s="146">
        <f t="shared" si="4"/>
        <v>628</v>
      </c>
      <c r="J31" s="279">
        <f t="shared" si="4"/>
        <v>13.200000000000001</v>
      </c>
      <c r="K31" s="146">
        <f t="shared" si="4"/>
        <v>144.2</v>
      </c>
      <c r="L31" s="147">
        <f t="shared" si="4"/>
        <v>668.2</v>
      </c>
    </row>
    <row r="32" spans="2:12" ht="12.75">
      <c r="B32" s="124"/>
      <c r="C32" s="48" t="s">
        <v>83</v>
      </c>
      <c r="D32" s="280">
        <v>2</v>
      </c>
      <c r="E32" s="49">
        <v>37.6</v>
      </c>
      <c r="F32" s="148">
        <v>107.8</v>
      </c>
      <c r="G32" s="49">
        <v>2</v>
      </c>
      <c r="H32" s="49">
        <v>15</v>
      </c>
      <c r="I32" s="49">
        <v>77</v>
      </c>
      <c r="J32" s="280">
        <v>2</v>
      </c>
      <c r="K32" s="49">
        <v>17.6</v>
      </c>
      <c r="L32" s="148">
        <v>87</v>
      </c>
    </row>
    <row r="33" spans="2:12" ht="12.75">
      <c r="B33" s="124"/>
      <c r="C33" s="48" t="s">
        <v>84</v>
      </c>
      <c r="D33" s="280">
        <v>9.2</v>
      </c>
      <c r="E33" s="49">
        <v>113.8</v>
      </c>
      <c r="F33" s="148">
        <v>320.4</v>
      </c>
      <c r="G33" s="49">
        <v>5</v>
      </c>
      <c r="H33" s="49">
        <v>52</v>
      </c>
      <c r="I33" s="49">
        <v>247</v>
      </c>
      <c r="J33" s="280">
        <v>6.8</v>
      </c>
      <c r="K33" s="49">
        <v>64.8</v>
      </c>
      <c r="L33" s="148">
        <v>280</v>
      </c>
    </row>
    <row r="34" spans="2:12" ht="12.75">
      <c r="B34" s="124"/>
      <c r="C34" s="48" t="s">
        <v>85</v>
      </c>
      <c r="D34" s="280">
        <v>7.2</v>
      </c>
      <c r="E34" s="49">
        <v>92.8</v>
      </c>
      <c r="F34" s="148">
        <v>363.8</v>
      </c>
      <c r="G34" s="49">
        <v>3</v>
      </c>
      <c r="H34" s="49">
        <v>52</v>
      </c>
      <c r="I34" s="49">
        <v>304</v>
      </c>
      <c r="J34" s="280">
        <v>4.4</v>
      </c>
      <c r="K34" s="49">
        <v>61.8</v>
      </c>
      <c r="L34" s="148">
        <v>301.2</v>
      </c>
    </row>
    <row r="35" spans="2:15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  <c r="O35" t="s">
        <v>204</v>
      </c>
    </row>
    <row r="36" spans="2:12" ht="12.75">
      <c r="B36" s="144" t="s">
        <v>86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68</v>
      </c>
      <c r="H36" s="146">
        <f t="shared" si="5"/>
        <v>802</v>
      </c>
      <c r="I36" s="146">
        <f t="shared" si="5"/>
        <v>4635</v>
      </c>
      <c r="J36" s="279">
        <f t="shared" si="5"/>
        <v>84.19999999999999</v>
      </c>
      <c r="K36" s="146">
        <f t="shared" si="5"/>
        <v>886</v>
      </c>
      <c r="L36" s="147">
        <f t="shared" si="5"/>
        <v>5282.599999999999</v>
      </c>
    </row>
    <row r="37" spans="2:12" ht="12.75">
      <c r="B37" s="124"/>
      <c r="C37" s="48" t="s">
        <v>87</v>
      </c>
      <c r="D37" s="280">
        <v>25.4</v>
      </c>
      <c r="E37" s="49">
        <v>526.6</v>
      </c>
      <c r="F37" s="148">
        <v>2463.6</v>
      </c>
      <c r="G37" s="49">
        <v>18</v>
      </c>
      <c r="H37" s="49">
        <v>224</v>
      </c>
      <c r="I37" s="49">
        <v>1509</v>
      </c>
      <c r="J37" s="280">
        <v>18</v>
      </c>
      <c r="K37" s="49">
        <v>270.2</v>
      </c>
      <c r="L37" s="148">
        <v>1753.8</v>
      </c>
    </row>
    <row r="38" spans="2:12" ht="12.75">
      <c r="B38" s="124"/>
      <c r="C38" s="48" t="s">
        <v>88</v>
      </c>
      <c r="D38" s="280">
        <v>12.4</v>
      </c>
      <c r="E38" s="49">
        <v>131.6</v>
      </c>
      <c r="F38" s="148">
        <v>354.8</v>
      </c>
      <c r="G38" s="49">
        <v>4</v>
      </c>
      <c r="H38" s="49">
        <v>70</v>
      </c>
      <c r="I38" s="49">
        <v>280</v>
      </c>
      <c r="J38" s="280">
        <v>9.2</v>
      </c>
      <c r="K38" s="49">
        <v>74.6</v>
      </c>
      <c r="L38" s="148">
        <v>293.8</v>
      </c>
    </row>
    <row r="39" spans="2:12" ht="12.75">
      <c r="B39" s="124"/>
      <c r="C39" s="48" t="s">
        <v>89</v>
      </c>
      <c r="D39" s="280">
        <v>5.6</v>
      </c>
      <c r="E39" s="49">
        <v>70.6</v>
      </c>
      <c r="F39" s="148">
        <v>293.6</v>
      </c>
      <c r="G39" s="49">
        <v>2</v>
      </c>
      <c r="H39" s="49">
        <v>26</v>
      </c>
      <c r="I39" s="49">
        <v>175</v>
      </c>
      <c r="J39" s="280">
        <v>3.4</v>
      </c>
      <c r="K39" s="49">
        <v>31.6</v>
      </c>
      <c r="L39" s="148">
        <v>195.2</v>
      </c>
    </row>
    <row r="40" spans="2:12" ht="12.75">
      <c r="B40" s="124"/>
      <c r="C40" s="48" t="s">
        <v>90</v>
      </c>
      <c r="D40" s="280">
        <v>2.2</v>
      </c>
      <c r="E40" s="49">
        <v>57.2</v>
      </c>
      <c r="F40" s="148">
        <v>254.8</v>
      </c>
      <c r="G40" s="164">
        <v>2</v>
      </c>
      <c r="H40" s="49">
        <v>19</v>
      </c>
      <c r="I40" s="49">
        <v>147</v>
      </c>
      <c r="J40" s="280">
        <v>1.6</v>
      </c>
      <c r="K40" s="49">
        <v>23.2</v>
      </c>
      <c r="L40" s="148">
        <v>162.6</v>
      </c>
    </row>
    <row r="41" spans="2:12" ht="12.75">
      <c r="B41" s="124"/>
      <c r="C41" s="48" t="s">
        <v>91</v>
      </c>
      <c r="D41" s="280">
        <v>2.4</v>
      </c>
      <c r="E41" s="49">
        <v>61</v>
      </c>
      <c r="F41" s="148">
        <v>308.6</v>
      </c>
      <c r="G41" s="158">
        <v>2</v>
      </c>
      <c r="H41" s="49">
        <v>26</v>
      </c>
      <c r="I41" s="49">
        <v>146</v>
      </c>
      <c r="J41" s="280">
        <v>1.8</v>
      </c>
      <c r="K41" s="49">
        <v>31.4</v>
      </c>
      <c r="L41" s="148">
        <v>183.2</v>
      </c>
    </row>
    <row r="42" spans="2:12" ht="12.75">
      <c r="B42" s="124"/>
      <c r="C42" s="48" t="s">
        <v>92</v>
      </c>
      <c r="D42" s="280">
        <v>9.2</v>
      </c>
      <c r="E42" s="49">
        <v>136.6</v>
      </c>
      <c r="F42" s="148">
        <v>574</v>
      </c>
      <c r="G42" s="49">
        <v>2</v>
      </c>
      <c r="H42" s="49">
        <v>59</v>
      </c>
      <c r="I42" s="49">
        <v>309</v>
      </c>
      <c r="J42" s="280">
        <v>5.8</v>
      </c>
      <c r="K42" s="49">
        <v>66.4</v>
      </c>
      <c r="L42" s="148">
        <v>406</v>
      </c>
    </row>
    <row r="43" spans="2:12" ht="12.75">
      <c r="B43" s="124"/>
      <c r="C43" s="48" t="s">
        <v>93</v>
      </c>
      <c r="D43" s="280">
        <v>4.8</v>
      </c>
      <c r="E43" s="49">
        <v>47.6</v>
      </c>
      <c r="F43" s="148">
        <v>202.8</v>
      </c>
      <c r="G43" s="49">
        <v>1</v>
      </c>
      <c r="H43" s="49">
        <v>17</v>
      </c>
      <c r="I43" s="49">
        <v>105</v>
      </c>
      <c r="J43" s="280">
        <v>1.8</v>
      </c>
      <c r="K43" s="49">
        <v>19.6</v>
      </c>
      <c r="L43" s="148">
        <v>119.6</v>
      </c>
    </row>
    <row r="44" spans="2:12" ht="12.75">
      <c r="B44" s="124"/>
      <c r="C44" s="48" t="s">
        <v>94</v>
      </c>
      <c r="D44" s="280">
        <v>18.2</v>
      </c>
      <c r="E44" s="49">
        <v>240.6</v>
      </c>
      <c r="F44" s="148">
        <v>953.2</v>
      </c>
      <c r="G44" s="49">
        <v>10</v>
      </c>
      <c r="H44" s="49">
        <v>97</v>
      </c>
      <c r="I44" s="49">
        <v>663</v>
      </c>
      <c r="J44" s="280">
        <v>10.4</v>
      </c>
      <c r="K44" s="49">
        <v>103.6</v>
      </c>
      <c r="L44" s="148">
        <v>719.4</v>
      </c>
    </row>
    <row r="45" spans="2:12" ht="12.75">
      <c r="B45" s="124"/>
      <c r="C45" s="48" t="s">
        <v>95</v>
      </c>
      <c r="D45" s="280">
        <v>17</v>
      </c>
      <c r="E45" s="49">
        <v>223</v>
      </c>
      <c r="F45" s="148">
        <v>944.8</v>
      </c>
      <c r="G45" s="49">
        <v>16</v>
      </c>
      <c r="H45" s="49">
        <v>121</v>
      </c>
      <c r="I45" s="49">
        <v>598</v>
      </c>
      <c r="J45" s="280">
        <v>15.2</v>
      </c>
      <c r="K45" s="49">
        <v>115.8</v>
      </c>
      <c r="L45" s="148">
        <v>683.6</v>
      </c>
    </row>
    <row r="46" spans="2:12" ht="12.75">
      <c r="B46" s="124"/>
      <c r="C46" s="48" t="s">
        <v>96</v>
      </c>
      <c r="D46" s="280">
        <v>4.8</v>
      </c>
      <c r="E46" s="49">
        <v>109.4</v>
      </c>
      <c r="F46" s="148">
        <v>379.6</v>
      </c>
      <c r="G46" s="49">
        <v>4</v>
      </c>
      <c r="H46" s="49">
        <v>53</v>
      </c>
      <c r="I46" s="49">
        <v>225</v>
      </c>
      <c r="J46" s="280">
        <v>5.6</v>
      </c>
      <c r="K46" s="49">
        <v>54.4</v>
      </c>
      <c r="L46" s="148">
        <v>265</v>
      </c>
    </row>
    <row r="47" spans="2:12" ht="12.75">
      <c r="B47" s="124"/>
      <c r="C47" s="48" t="s">
        <v>97</v>
      </c>
      <c r="D47" s="280">
        <v>11.2</v>
      </c>
      <c r="E47" s="49">
        <v>110.8</v>
      </c>
      <c r="F47" s="148">
        <v>343.8</v>
      </c>
      <c r="G47" s="49">
        <v>4</v>
      </c>
      <c r="H47" s="49">
        <v>40</v>
      </c>
      <c r="I47" s="49">
        <v>213</v>
      </c>
      <c r="J47" s="280">
        <v>5.4</v>
      </c>
      <c r="K47" s="49">
        <v>46</v>
      </c>
      <c r="L47" s="148">
        <v>240.2</v>
      </c>
    </row>
    <row r="48" spans="2:12" ht="12.75">
      <c r="B48" s="124"/>
      <c r="C48" s="48" t="s">
        <v>98</v>
      </c>
      <c r="D48" s="280">
        <v>5.4</v>
      </c>
      <c r="E48" s="49">
        <v>98.8</v>
      </c>
      <c r="F48" s="148">
        <v>327.8</v>
      </c>
      <c r="G48" s="49">
        <v>3</v>
      </c>
      <c r="H48" s="49">
        <v>50</v>
      </c>
      <c r="I48" s="49">
        <v>265</v>
      </c>
      <c r="J48" s="280">
        <v>6</v>
      </c>
      <c r="K48" s="49">
        <v>49.2</v>
      </c>
      <c r="L48" s="148">
        <v>260.2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18</v>
      </c>
      <c r="E50" s="149">
        <v>157.2</v>
      </c>
      <c r="F50" s="150">
        <v>432.8</v>
      </c>
      <c r="G50" s="149">
        <v>9</v>
      </c>
      <c r="H50" s="149">
        <v>113</v>
      </c>
      <c r="I50" s="149">
        <v>388</v>
      </c>
      <c r="J50" s="281">
        <v>12.4</v>
      </c>
      <c r="K50" s="149">
        <v>121.2</v>
      </c>
      <c r="L50" s="150">
        <v>444.4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335</v>
      </c>
      <c r="E52" s="153">
        <v>4003</v>
      </c>
      <c r="F52" s="154">
        <v>16508</v>
      </c>
      <c r="G52" s="153">
        <v>196</v>
      </c>
      <c r="H52" s="153">
        <v>2176</v>
      </c>
      <c r="I52" s="153">
        <v>11537</v>
      </c>
      <c r="J52" s="282">
        <v>250.8</v>
      </c>
      <c r="K52" s="153">
        <v>2405.6</v>
      </c>
      <c r="L52" s="154">
        <v>12550</v>
      </c>
    </row>
    <row r="54" ht="12.75">
      <c r="B54" s="163" t="s">
        <v>198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7.5" customHeight="1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195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28</v>
      </c>
      <c r="H6" s="146">
        <f t="shared" si="0"/>
        <v>174</v>
      </c>
      <c r="I6" s="146">
        <f t="shared" si="0"/>
        <v>1087</v>
      </c>
      <c r="J6" s="279">
        <f t="shared" si="0"/>
        <v>32.2</v>
      </c>
      <c r="K6" s="146">
        <f t="shared" si="0"/>
        <v>202.79999999999998</v>
      </c>
      <c r="L6" s="147">
        <f t="shared" si="0"/>
        <v>1084</v>
      </c>
    </row>
    <row r="7" spans="2:12" ht="12.75">
      <c r="B7" s="124"/>
      <c r="C7" s="48" t="s">
        <v>63</v>
      </c>
      <c r="D7" s="280">
        <v>29.4</v>
      </c>
      <c r="E7" s="49">
        <v>341.8</v>
      </c>
      <c r="F7" s="148">
        <v>1124.8</v>
      </c>
      <c r="G7" s="49">
        <v>28</v>
      </c>
      <c r="H7" s="49">
        <v>156</v>
      </c>
      <c r="I7" s="49">
        <v>938</v>
      </c>
      <c r="J7" s="280">
        <v>28.4</v>
      </c>
      <c r="K7" s="49">
        <v>173.4</v>
      </c>
      <c r="L7" s="148">
        <v>918</v>
      </c>
    </row>
    <row r="8" spans="2:12" ht="12.75">
      <c r="B8" s="124"/>
      <c r="C8" s="48" t="s">
        <v>64</v>
      </c>
      <c r="D8" s="280">
        <v>2.4</v>
      </c>
      <c r="E8" s="49">
        <v>17</v>
      </c>
      <c r="F8" s="148">
        <v>52.4</v>
      </c>
      <c r="G8" s="164">
        <v>0</v>
      </c>
      <c r="H8" s="49">
        <v>6</v>
      </c>
      <c r="I8" s="49">
        <v>35</v>
      </c>
      <c r="J8" s="280">
        <v>0.8</v>
      </c>
      <c r="K8" s="49">
        <v>7.2</v>
      </c>
      <c r="L8" s="148">
        <v>44.8</v>
      </c>
    </row>
    <row r="9" spans="2:12" ht="12.75">
      <c r="B9" s="124"/>
      <c r="C9" s="48" t="s">
        <v>65</v>
      </c>
      <c r="D9" s="280">
        <v>3</v>
      </c>
      <c r="E9" s="49">
        <v>23.6</v>
      </c>
      <c r="F9" s="148">
        <v>82</v>
      </c>
      <c r="G9" s="164">
        <v>0</v>
      </c>
      <c r="H9" s="49">
        <v>5</v>
      </c>
      <c r="I9" s="49">
        <v>72</v>
      </c>
      <c r="J9" s="280">
        <v>1.8</v>
      </c>
      <c r="K9" s="49">
        <v>9.6</v>
      </c>
      <c r="L9" s="148">
        <v>55.8</v>
      </c>
    </row>
    <row r="10" spans="2:12" ht="12.75">
      <c r="B10" s="124"/>
      <c r="C10" s="48" t="s">
        <v>66</v>
      </c>
      <c r="D10" s="280">
        <v>3.4</v>
      </c>
      <c r="E10" s="49">
        <v>29.2</v>
      </c>
      <c r="F10" s="148">
        <v>94.2</v>
      </c>
      <c r="G10" s="164">
        <v>0</v>
      </c>
      <c r="H10" s="49">
        <v>7</v>
      </c>
      <c r="I10" s="49">
        <v>42</v>
      </c>
      <c r="J10" s="280">
        <v>1.2</v>
      </c>
      <c r="K10" s="49">
        <v>12.6</v>
      </c>
      <c r="L10" s="148">
        <v>65.4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31</v>
      </c>
      <c r="H12" s="146">
        <f t="shared" si="1"/>
        <v>376</v>
      </c>
      <c r="I12" s="146">
        <f t="shared" si="1"/>
        <v>1673</v>
      </c>
      <c r="J12" s="279">
        <f t="shared" si="1"/>
        <v>43.6</v>
      </c>
      <c r="K12" s="146">
        <f t="shared" si="1"/>
        <v>344.8</v>
      </c>
      <c r="L12" s="147">
        <f t="shared" si="1"/>
        <v>1594.6000000000001</v>
      </c>
    </row>
    <row r="13" spans="2:12" ht="12.75">
      <c r="B13" s="124"/>
      <c r="C13" s="48" t="s">
        <v>68</v>
      </c>
      <c r="D13" s="280">
        <v>9.4</v>
      </c>
      <c r="E13" s="49">
        <v>111.6</v>
      </c>
      <c r="F13" s="148">
        <v>716.2</v>
      </c>
      <c r="G13" s="49">
        <v>4</v>
      </c>
      <c r="H13" s="49">
        <v>85</v>
      </c>
      <c r="I13" s="49">
        <v>499</v>
      </c>
      <c r="J13" s="280">
        <v>5.4</v>
      </c>
      <c r="K13" s="49">
        <v>87</v>
      </c>
      <c r="L13" s="148">
        <v>508.6</v>
      </c>
    </row>
    <row r="14" spans="2:12" ht="12.75">
      <c r="B14" s="124"/>
      <c r="C14" s="48" t="s">
        <v>69</v>
      </c>
      <c r="D14" s="280">
        <v>29.8</v>
      </c>
      <c r="E14" s="49">
        <v>215</v>
      </c>
      <c r="F14" s="148">
        <v>958.8</v>
      </c>
      <c r="G14" s="49">
        <v>22</v>
      </c>
      <c r="H14" s="49">
        <v>246</v>
      </c>
      <c r="I14" s="49">
        <v>906</v>
      </c>
      <c r="J14" s="280">
        <v>31</v>
      </c>
      <c r="K14" s="49">
        <v>212</v>
      </c>
      <c r="L14" s="148">
        <v>850.8</v>
      </c>
    </row>
    <row r="15" spans="2:12" ht="12.75">
      <c r="B15" s="124"/>
      <c r="C15" s="48" t="s">
        <v>70</v>
      </c>
      <c r="D15" s="280">
        <v>10.6</v>
      </c>
      <c r="E15" s="49">
        <v>68.8</v>
      </c>
      <c r="F15" s="148">
        <v>296</v>
      </c>
      <c r="G15" s="49">
        <v>5</v>
      </c>
      <c r="H15" s="49">
        <v>45</v>
      </c>
      <c r="I15" s="49">
        <v>268</v>
      </c>
      <c r="J15" s="280">
        <v>7.2</v>
      </c>
      <c r="K15" s="49">
        <v>45.8</v>
      </c>
      <c r="L15" s="148">
        <v>235.2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21</v>
      </c>
      <c r="H17" s="146">
        <f t="shared" si="2"/>
        <v>255</v>
      </c>
      <c r="I17" s="146">
        <f t="shared" si="2"/>
        <v>1172</v>
      </c>
      <c r="J17" s="279">
        <f t="shared" si="2"/>
        <v>27.4</v>
      </c>
      <c r="K17" s="146">
        <f t="shared" si="2"/>
        <v>284.4</v>
      </c>
      <c r="L17" s="147">
        <f t="shared" si="2"/>
        <v>1233.1999999999998</v>
      </c>
    </row>
    <row r="18" spans="2:12" ht="12.75">
      <c r="B18" s="124"/>
      <c r="C18" s="48" t="s">
        <v>72</v>
      </c>
      <c r="D18" s="280">
        <v>5.4</v>
      </c>
      <c r="E18" s="49">
        <v>124</v>
      </c>
      <c r="F18" s="148">
        <v>515</v>
      </c>
      <c r="G18" s="158">
        <v>5</v>
      </c>
      <c r="H18" s="49">
        <v>70</v>
      </c>
      <c r="I18" s="49">
        <v>343</v>
      </c>
      <c r="J18" s="280">
        <v>3.6</v>
      </c>
      <c r="K18" s="49">
        <v>67</v>
      </c>
      <c r="L18" s="148">
        <v>340.4</v>
      </c>
    </row>
    <row r="19" spans="2:12" ht="12.75">
      <c r="B19" s="124"/>
      <c r="C19" s="48" t="s">
        <v>73</v>
      </c>
      <c r="D19" s="280">
        <v>9.2</v>
      </c>
      <c r="E19" s="49">
        <v>148.6</v>
      </c>
      <c r="F19" s="148">
        <v>508</v>
      </c>
      <c r="G19" s="49">
        <v>7</v>
      </c>
      <c r="H19" s="49">
        <v>67</v>
      </c>
      <c r="I19" s="49">
        <v>308</v>
      </c>
      <c r="J19" s="280">
        <v>10.2</v>
      </c>
      <c r="K19" s="49">
        <v>81</v>
      </c>
      <c r="L19" s="148">
        <v>371.4</v>
      </c>
    </row>
    <row r="20" spans="2:12" ht="12.75">
      <c r="B20" s="124"/>
      <c r="C20" s="48" t="s">
        <v>74</v>
      </c>
      <c r="D20" s="280">
        <v>21</v>
      </c>
      <c r="E20" s="49">
        <v>235.8</v>
      </c>
      <c r="F20" s="148">
        <v>749</v>
      </c>
      <c r="G20" s="49">
        <v>9</v>
      </c>
      <c r="H20" s="49">
        <v>118</v>
      </c>
      <c r="I20" s="49">
        <v>521</v>
      </c>
      <c r="J20" s="280">
        <v>13.6</v>
      </c>
      <c r="K20" s="49">
        <v>136.4</v>
      </c>
      <c r="L20" s="148">
        <v>521.4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20.6</v>
      </c>
      <c r="E22" s="149">
        <v>266.6</v>
      </c>
      <c r="F22" s="150">
        <v>1065</v>
      </c>
      <c r="G22" s="149">
        <v>6</v>
      </c>
      <c r="H22" s="149">
        <v>120</v>
      </c>
      <c r="I22" s="149">
        <v>765</v>
      </c>
      <c r="J22" s="281">
        <v>13.6</v>
      </c>
      <c r="K22" s="149">
        <v>158.8</v>
      </c>
      <c r="L22" s="150">
        <v>823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37</v>
      </c>
      <c r="H24" s="146">
        <f t="shared" si="3"/>
        <v>410</v>
      </c>
      <c r="I24" s="146">
        <f t="shared" si="3"/>
        <v>3012</v>
      </c>
      <c r="J24" s="279">
        <f t="shared" si="3"/>
        <v>38.599999999999994</v>
      </c>
      <c r="K24" s="146">
        <f t="shared" si="3"/>
        <v>473.40000000000003</v>
      </c>
      <c r="L24" s="147">
        <f t="shared" si="3"/>
        <v>3318.9999999999995</v>
      </c>
    </row>
    <row r="25" spans="2:12" ht="12.75">
      <c r="B25" s="124"/>
      <c r="C25" s="48" t="s">
        <v>77</v>
      </c>
      <c r="D25" s="280">
        <v>17.8</v>
      </c>
      <c r="E25" s="49">
        <v>289.8</v>
      </c>
      <c r="F25" s="148">
        <v>2392.4</v>
      </c>
      <c r="G25" s="49">
        <v>7</v>
      </c>
      <c r="H25" s="49">
        <v>148</v>
      </c>
      <c r="I25" s="49">
        <v>1403</v>
      </c>
      <c r="J25" s="280">
        <v>8.8</v>
      </c>
      <c r="K25" s="49">
        <v>192.4</v>
      </c>
      <c r="L25" s="148">
        <v>1595.2</v>
      </c>
    </row>
    <row r="26" spans="2:12" ht="12.75">
      <c r="B26" s="124"/>
      <c r="C26" s="48" t="s">
        <v>78</v>
      </c>
      <c r="D26" s="280">
        <v>14.2</v>
      </c>
      <c r="E26" s="49">
        <v>121.6</v>
      </c>
      <c r="F26" s="148">
        <v>763</v>
      </c>
      <c r="G26" s="49">
        <v>6</v>
      </c>
      <c r="H26" s="49">
        <v>73</v>
      </c>
      <c r="I26" s="49">
        <v>595</v>
      </c>
      <c r="J26" s="280">
        <v>9.2</v>
      </c>
      <c r="K26" s="49">
        <v>86.2</v>
      </c>
      <c r="L26" s="148">
        <v>645.4</v>
      </c>
    </row>
    <row r="27" spans="2:12" ht="12.75">
      <c r="B27" s="124"/>
      <c r="C27" s="48" t="s">
        <v>79</v>
      </c>
      <c r="D27" s="280">
        <v>4</v>
      </c>
      <c r="E27" s="49">
        <v>54.6</v>
      </c>
      <c r="F27" s="148">
        <v>354.4</v>
      </c>
      <c r="G27" s="49">
        <v>3</v>
      </c>
      <c r="H27" s="49">
        <v>38</v>
      </c>
      <c r="I27" s="49">
        <v>279</v>
      </c>
      <c r="J27" s="280">
        <v>3.2</v>
      </c>
      <c r="K27" s="49">
        <v>47.2</v>
      </c>
      <c r="L27" s="148">
        <v>293.6</v>
      </c>
    </row>
    <row r="28" spans="2:12" ht="12.75">
      <c r="B28" s="124"/>
      <c r="C28" s="48" t="s">
        <v>80</v>
      </c>
      <c r="D28" s="280">
        <v>6.6</v>
      </c>
      <c r="E28" s="49">
        <v>54.6</v>
      </c>
      <c r="F28" s="148">
        <v>316.4</v>
      </c>
      <c r="G28" s="49">
        <v>8</v>
      </c>
      <c r="H28" s="49">
        <v>47</v>
      </c>
      <c r="I28" s="49">
        <v>230</v>
      </c>
      <c r="J28" s="280">
        <v>4.6</v>
      </c>
      <c r="K28" s="49">
        <v>40.6</v>
      </c>
      <c r="L28" s="148">
        <v>256.2</v>
      </c>
    </row>
    <row r="29" spans="2:12" ht="12.75">
      <c r="B29" s="124"/>
      <c r="C29" s="48" t="s">
        <v>81</v>
      </c>
      <c r="D29" s="280">
        <v>18.2</v>
      </c>
      <c r="E29" s="49">
        <v>114.6</v>
      </c>
      <c r="F29" s="148">
        <v>626.6</v>
      </c>
      <c r="G29" s="49">
        <v>13</v>
      </c>
      <c r="H29" s="49">
        <v>104</v>
      </c>
      <c r="I29" s="49">
        <v>505</v>
      </c>
      <c r="J29" s="280">
        <v>12.8</v>
      </c>
      <c r="K29" s="49">
        <v>107</v>
      </c>
      <c r="L29" s="148">
        <v>528.6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11</v>
      </c>
      <c r="H31" s="146">
        <f t="shared" si="4"/>
        <v>134</v>
      </c>
      <c r="I31" s="146">
        <f t="shared" si="4"/>
        <v>815</v>
      </c>
      <c r="J31" s="279">
        <f t="shared" si="4"/>
        <v>13.6</v>
      </c>
      <c r="K31" s="146">
        <f t="shared" si="4"/>
        <v>167.60000000000002</v>
      </c>
      <c r="L31" s="147">
        <f t="shared" si="4"/>
        <v>885</v>
      </c>
    </row>
    <row r="32" spans="2:12" ht="12.75">
      <c r="B32" s="124"/>
      <c r="C32" s="48" t="s">
        <v>83</v>
      </c>
      <c r="D32" s="280">
        <v>2</v>
      </c>
      <c r="E32" s="49">
        <v>42.2</v>
      </c>
      <c r="F32" s="148">
        <v>137</v>
      </c>
      <c r="G32" s="49">
        <v>3</v>
      </c>
      <c r="H32" s="49">
        <v>17</v>
      </c>
      <c r="I32" s="49">
        <v>97</v>
      </c>
      <c r="J32" s="280">
        <v>2.2</v>
      </c>
      <c r="K32" s="49">
        <v>21.2</v>
      </c>
      <c r="L32" s="148">
        <v>114</v>
      </c>
    </row>
    <row r="33" spans="2:12" ht="12.75">
      <c r="B33" s="124"/>
      <c r="C33" s="48" t="s">
        <v>84</v>
      </c>
      <c r="D33" s="280">
        <v>9.6</v>
      </c>
      <c r="E33" s="49">
        <v>141.8</v>
      </c>
      <c r="F33" s="148">
        <v>453.6</v>
      </c>
      <c r="G33" s="49">
        <v>5</v>
      </c>
      <c r="H33" s="49">
        <v>59</v>
      </c>
      <c r="I33" s="49">
        <v>322</v>
      </c>
      <c r="J33" s="280">
        <v>7</v>
      </c>
      <c r="K33" s="49">
        <v>77</v>
      </c>
      <c r="L33" s="148">
        <v>372.8</v>
      </c>
    </row>
    <row r="34" spans="2:12" ht="12.75">
      <c r="B34" s="124"/>
      <c r="C34" s="48" t="s">
        <v>85</v>
      </c>
      <c r="D34" s="280">
        <v>8.4</v>
      </c>
      <c r="E34" s="49">
        <v>105.6</v>
      </c>
      <c r="F34" s="148">
        <v>482</v>
      </c>
      <c r="G34" s="49">
        <v>3</v>
      </c>
      <c r="H34" s="49">
        <v>58</v>
      </c>
      <c r="I34" s="49">
        <v>396</v>
      </c>
      <c r="J34" s="280">
        <v>4.4</v>
      </c>
      <c r="K34" s="49">
        <v>69.4</v>
      </c>
      <c r="L34" s="148">
        <v>398.2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86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72</v>
      </c>
      <c r="H36" s="146">
        <f t="shared" si="5"/>
        <v>886</v>
      </c>
      <c r="I36" s="146">
        <f t="shared" si="5"/>
        <v>5956</v>
      </c>
      <c r="J36" s="279">
        <f t="shared" si="5"/>
        <v>89.6</v>
      </c>
      <c r="K36" s="146">
        <f t="shared" si="5"/>
        <v>1000.4</v>
      </c>
      <c r="L36" s="147">
        <f t="shared" si="5"/>
        <v>6846.799999999999</v>
      </c>
    </row>
    <row r="37" spans="2:12" ht="12.75">
      <c r="B37" s="124"/>
      <c r="C37" s="48" t="s">
        <v>87</v>
      </c>
      <c r="D37" s="280">
        <v>27.2</v>
      </c>
      <c r="E37" s="49">
        <v>569.8</v>
      </c>
      <c r="F37" s="148">
        <v>3107</v>
      </c>
      <c r="G37" s="49">
        <v>18</v>
      </c>
      <c r="H37" s="49">
        <v>236</v>
      </c>
      <c r="I37" s="49">
        <v>1878</v>
      </c>
      <c r="J37" s="280">
        <v>18</v>
      </c>
      <c r="K37" s="49">
        <v>286.6</v>
      </c>
      <c r="L37" s="148">
        <v>2185.2</v>
      </c>
    </row>
    <row r="38" spans="2:12" ht="12.75">
      <c r="B38" s="124"/>
      <c r="C38" s="48" t="s">
        <v>88</v>
      </c>
      <c r="D38" s="280">
        <v>13.4</v>
      </c>
      <c r="E38" s="49">
        <v>175</v>
      </c>
      <c r="F38" s="148">
        <v>556.4</v>
      </c>
      <c r="G38" s="49">
        <v>4</v>
      </c>
      <c r="H38" s="49">
        <v>76</v>
      </c>
      <c r="I38" s="49">
        <v>384</v>
      </c>
      <c r="J38" s="280">
        <v>10</v>
      </c>
      <c r="K38" s="49">
        <v>92.2</v>
      </c>
      <c r="L38" s="148">
        <v>417.4</v>
      </c>
    </row>
    <row r="39" spans="2:12" ht="12.75">
      <c r="B39" s="124"/>
      <c r="C39" s="48" t="s">
        <v>89</v>
      </c>
      <c r="D39" s="280">
        <v>6.6</v>
      </c>
      <c r="E39" s="49">
        <v>85.2</v>
      </c>
      <c r="F39" s="148">
        <v>404.4</v>
      </c>
      <c r="G39" s="49">
        <v>2</v>
      </c>
      <c r="H39" s="49">
        <v>28</v>
      </c>
      <c r="I39" s="49">
        <v>216</v>
      </c>
      <c r="J39" s="280">
        <v>3.8</v>
      </c>
      <c r="K39" s="49">
        <v>34.4</v>
      </c>
      <c r="L39" s="148">
        <v>247.4</v>
      </c>
    </row>
    <row r="40" spans="2:12" ht="12.75">
      <c r="B40" s="124"/>
      <c r="C40" s="48" t="s">
        <v>90</v>
      </c>
      <c r="D40" s="280">
        <v>2.4</v>
      </c>
      <c r="E40" s="49">
        <v>67.2</v>
      </c>
      <c r="F40" s="148">
        <v>353.8</v>
      </c>
      <c r="G40" s="164">
        <v>2</v>
      </c>
      <c r="H40" s="49">
        <v>23</v>
      </c>
      <c r="I40" s="49">
        <v>185</v>
      </c>
      <c r="J40" s="280">
        <v>1.6</v>
      </c>
      <c r="K40" s="49">
        <v>25.8</v>
      </c>
      <c r="L40" s="148">
        <v>209</v>
      </c>
    </row>
    <row r="41" spans="2:12" ht="12.75">
      <c r="B41" s="124"/>
      <c r="C41" s="48" t="s">
        <v>91</v>
      </c>
      <c r="D41" s="280">
        <v>2.4</v>
      </c>
      <c r="E41" s="49">
        <v>70</v>
      </c>
      <c r="F41" s="148">
        <v>405.4</v>
      </c>
      <c r="G41" s="158">
        <v>2</v>
      </c>
      <c r="H41" s="49">
        <v>28</v>
      </c>
      <c r="I41" s="49">
        <v>182</v>
      </c>
      <c r="J41" s="280">
        <v>2</v>
      </c>
      <c r="K41" s="49">
        <v>36.6</v>
      </c>
      <c r="L41" s="148">
        <v>240.4</v>
      </c>
    </row>
    <row r="42" spans="2:12" ht="12.75">
      <c r="B42" s="124"/>
      <c r="C42" s="48" t="s">
        <v>92</v>
      </c>
      <c r="D42" s="280">
        <v>10.6</v>
      </c>
      <c r="E42" s="49">
        <v>157.2</v>
      </c>
      <c r="F42" s="148">
        <v>757.6</v>
      </c>
      <c r="G42" s="49">
        <v>2</v>
      </c>
      <c r="H42" s="49">
        <v>68</v>
      </c>
      <c r="I42" s="49">
        <v>388</v>
      </c>
      <c r="J42" s="280">
        <v>6</v>
      </c>
      <c r="K42" s="49">
        <v>74.4</v>
      </c>
      <c r="L42" s="148">
        <v>518.4</v>
      </c>
    </row>
    <row r="43" spans="2:12" ht="12.75">
      <c r="B43" s="124"/>
      <c r="C43" s="48" t="s">
        <v>93</v>
      </c>
      <c r="D43" s="280">
        <v>5.6</v>
      </c>
      <c r="E43" s="49">
        <v>58.2</v>
      </c>
      <c r="F43" s="148">
        <v>271.6</v>
      </c>
      <c r="G43" s="49">
        <v>2</v>
      </c>
      <c r="H43" s="49">
        <v>20</v>
      </c>
      <c r="I43" s="49">
        <v>127</v>
      </c>
      <c r="J43" s="280">
        <v>2</v>
      </c>
      <c r="K43" s="49">
        <v>23.2</v>
      </c>
      <c r="L43" s="148">
        <v>150</v>
      </c>
    </row>
    <row r="44" spans="2:12" ht="12.75">
      <c r="B44" s="124"/>
      <c r="C44" s="48" t="s">
        <v>94</v>
      </c>
      <c r="D44" s="280">
        <v>19.4</v>
      </c>
      <c r="E44" s="49">
        <v>276</v>
      </c>
      <c r="F44" s="148">
        <v>1313.2</v>
      </c>
      <c r="G44" s="49">
        <v>10</v>
      </c>
      <c r="H44" s="49">
        <v>99</v>
      </c>
      <c r="I44" s="49">
        <v>878</v>
      </c>
      <c r="J44" s="280">
        <v>11.2</v>
      </c>
      <c r="K44" s="49">
        <v>114.8</v>
      </c>
      <c r="L44" s="148">
        <v>968.4</v>
      </c>
    </row>
    <row r="45" spans="2:12" ht="12.75">
      <c r="B45" s="124"/>
      <c r="C45" s="48" t="s">
        <v>95</v>
      </c>
      <c r="D45" s="280">
        <v>19.8</v>
      </c>
      <c r="E45" s="49">
        <v>264.4</v>
      </c>
      <c r="F45" s="148">
        <v>1327.4</v>
      </c>
      <c r="G45" s="49">
        <v>18</v>
      </c>
      <c r="H45" s="49">
        <v>139</v>
      </c>
      <c r="I45" s="49">
        <v>762</v>
      </c>
      <c r="J45" s="280">
        <v>16.4</v>
      </c>
      <c r="K45" s="49">
        <v>134</v>
      </c>
      <c r="L45" s="148">
        <v>895.4</v>
      </c>
    </row>
    <row r="46" spans="2:14" ht="12.75">
      <c r="B46" s="124"/>
      <c r="C46" s="48" t="s">
        <v>96</v>
      </c>
      <c r="D46" s="280">
        <v>5.6</v>
      </c>
      <c r="E46" s="49">
        <v>133.4</v>
      </c>
      <c r="F46" s="148">
        <v>539.8</v>
      </c>
      <c r="G46" s="49">
        <v>4</v>
      </c>
      <c r="H46" s="49">
        <v>65</v>
      </c>
      <c r="I46" s="49">
        <v>312</v>
      </c>
      <c r="J46" s="280">
        <v>6</v>
      </c>
      <c r="K46" s="49">
        <v>65.8</v>
      </c>
      <c r="L46" s="148">
        <v>350.8</v>
      </c>
      <c r="N46" t="s">
        <v>204</v>
      </c>
    </row>
    <row r="47" spans="2:12" ht="12.75">
      <c r="B47" s="124"/>
      <c r="C47" s="48" t="s">
        <v>97</v>
      </c>
      <c r="D47" s="280">
        <v>12</v>
      </c>
      <c r="E47" s="49">
        <v>140.4</v>
      </c>
      <c r="F47" s="148">
        <v>500</v>
      </c>
      <c r="G47" s="49">
        <v>5</v>
      </c>
      <c r="H47" s="49">
        <v>48</v>
      </c>
      <c r="I47" s="49">
        <v>284</v>
      </c>
      <c r="J47" s="280">
        <v>6</v>
      </c>
      <c r="K47" s="49">
        <v>54.4</v>
      </c>
      <c r="L47" s="148">
        <v>315</v>
      </c>
    </row>
    <row r="48" spans="2:12" ht="12.75">
      <c r="B48" s="124"/>
      <c r="C48" s="48" t="s">
        <v>98</v>
      </c>
      <c r="D48" s="280">
        <v>5.8</v>
      </c>
      <c r="E48" s="49">
        <v>120.2</v>
      </c>
      <c r="F48" s="148">
        <v>469.4</v>
      </c>
      <c r="G48" s="49">
        <v>3</v>
      </c>
      <c r="H48" s="49">
        <v>56</v>
      </c>
      <c r="I48" s="49">
        <v>360</v>
      </c>
      <c r="J48" s="280">
        <v>6.6</v>
      </c>
      <c r="K48" s="49">
        <v>58.2</v>
      </c>
      <c r="L48" s="148">
        <v>349.4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22.4</v>
      </c>
      <c r="E50" s="149">
        <v>214</v>
      </c>
      <c r="F50" s="150">
        <v>623</v>
      </c>
      <c r="G50" s="149">
        <v>10</v>
      </c>
      <c r="H50" s="149">
        <v>130</v>
      </c>
      <c r="I50" s="149">
        <v>533</v>
      </c>
      <c r="J50" s="281">
        <v>14.8</v>
      </c>
      <c r="K50" s="149">
        <v>146</v>
      </c>
      <c r="L50" s="150">
        <v>613.2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378.2</v>
      </c>
      <c r="E52" s="153">
        <v>4837.8</v>
      </c>
      <c r="F52" s="154">
        <v>22315.8</v>
      </c>
      <c r="G52" s="153">
        <v>216</v>
      </c>
      <c r="H52" s="153">
        <v>2485</v>
      </c>
      <c r="I52" s="153">
        <v>15013</v>
      </c>
      <c r="J52" s="282">
        <v>273.4</v>
      </c>
      <c r="K52" s="153">
        <v>2778.2</v>
      </c>
      <c r="L52" s="154">
        <v>16398.8</v>
      </c>
    </row>
    <row r="54" ht="12.75">
      <c r="B54" s="163" t="s">
        <v>196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12.75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202</v>
      </c>
    </row>
    <row r="2" spans="1:13" ht="17.25">
      <c r="A2" s="234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148</v>
      </c>
      <c r="D3" s="235"/>
      <c r="E3" s="4"/>
      <c r="F3" s="235"/>
      <c r="G3" s="236" t="s">
        <v>149</v>
      </c>
      <c r="H3" s="235"/>
      <c r="I3" s="20"/>
      <c r="J3" s="235"/>
      <c r="K3" s="236" t="s">
        <v>164</v>
      </c>
      <c r="L3" s="238"/>
    </row>
    <row r="4" spans="1:12" ht="38.25" customHeight="1">
      <c r="A4" s="284"/>
      <c r="B4" s="237" t="s">
        <v>102</v>
      </c>
      <c r="C4" s="225" t="s">
        <v>162</v>
      </c>
      <c r="D4" s="237" t="s">
        <v>163</v>
      </c>
      <c r="E4" s="11"/>
      <c r="F4" s="237" t="s">
        <v>102</v>
      </c>
      <c r="G4" s="225" t="s">
        <v>162</v>
      </c>
      <c r="H4" s="237" t="s">
        <v>163</v>
      </c>
      <c r="I4" s="19"/>
      <c r="J4" s="237" t="s">
        <v>102</v>
      </c>
      <c r="K4" s="225" t="s">
        <v>162</v>
      </c>
      <c r="L4" s="239" t="s">
        <v>163</v>
      </c>
    </row>
    <row r="5" spans="1:12" ht="12.75">
      <c r="A5" s="285">
        <v>2001</v>
      </c>
      <c r="B5" s="217">
        <v>254</v>
      </c>
      <c r="C5" s="217">
        <v>2456</v>
      </c>
      <c r="D5" s="230">
        <v>11301</v>
      </c>
      <c r="E5" s="7"/>
      <c r="F5" s="230">
        <v>94</v>
      </c>
      <c r="G5" s="230">
        <v>1302</v>
      </c>
      <c r="H5" s="230">
        <v>8581</v>
      </c>
      <c r="I5" s="9"/>
      <c r="J5" s="217">
        <v>348</v>
      </c>
      <c r="K5" s="217">
        <v>3758</v>
      </c>
      <c r="L5" s="226">
        <v>19910</v>
      </c>
    </row>
    <row r="6" spans="1:12" ht="12.75">
      <c r="A6" s="285">
        <v>2002</v>
      </c>
      <c r="B6" s="217">
        <v>224</v>
      </c>
      <c r="C6" s="217">
        <v>2369</v>
      </c>
      <c r="D6" s="230">
        <v>11086</v>
      </c>
      <c r="E6" s="7"/>
      <c r="F6" s="230">
        <v>80</v>
      </c>
      <c r="G6" s="230">
        <v>1164</v>
      </c>
      <c r="H6" s="230">
        <v>8176</v>
      </c>
      <c r="I6" s="9"/>
      <c r="J6" s="217">
        <v>304</v>
      </c>
      <c r="K6" s="217">
        <v>3533</v>
      </c>
      <c r="L6" s="226">
        <v>19275</v>
      </c>
    </row>
    <row r="7" spans="1:12" ht="12.75">
      <c r="A7" s="285">
        <v>2003</v>
      </c>
      <c r="B7" s="217">
        <v>231</v>
      </c>
      <c r="C7" s="217">
        <v>2150</v>
      </c>
      <c r="D7" s="230">
        <v>10658</v>
      </c>
      <c r="E7" s="7"/>
      <c r="F7" s="230">
        <v>105</v>
      </c>
      <c r="G7" s="230">
        <v>1144</v>
      </c>
      <c r="H7" s="230">
        <v>8086</v>
      </c>
      <c r="I7" s="9"/>
      <c r="J7" s="217">
        <v>336</v>
      </c>
      <c r="K7" s="217">
        <v>3294</v>
      </c>
      <c r="L7" s="226">
        <v>18757</v>
      </c>
    </row>
    <row r="8" spans="1:12" ht="12.75">
      <c r="A8" s="285">
        <v>2004</v>
      </c>
      <c r="B8" s="217">
        <v>225</v>
      </c>
      <c r="C8" s="217">
        <v>2032</v>
      </c>
      <c r="D8" s="230">
        <v>10473</v>
      </c>
      <c r="E8" s="7"/>
      <c r="F8" s="230">
        <v>83</v>
      </c>
      <c r="G8" s="230">
        <v>1041</v>
      </c>
      <c r="H8" s="230">
        <v>8016</v>
      </c>
      <c r="I8" s="9"/>
      <c r="J8" s="217">
        <v>308</v>
      </c>
      <c r="K8" s="217">
        <v>3074</v>
      </c>
      <c r="L8" s="226">
        <v>18502</v>
      </c>
    </row>
    <row r="9" spans="1:12" ht="12.75">
      <c r="A9" s="285">
        <v>2005</v>
      </c>
      <c r="B9" s="217">
        <v>209</v>
      </c>
      <c r="C9" s="217">
        <v>1953</v>
      </c>
      <c r="D9" s="230">
        <v>10204</v>
      </c>
      <c r="E9" s="7"/>
      <c r="F9" s="230">
        <v>77</v>
      </c>
      <c r="G9" s="230">
        <v>996</v>
      </c>
      <c r="H9" s="230">
        <v>7658</v>
      </c>
      <c r="I9" s="9"/>
      <c r="J9" s="217">
        <v>286</v>
      </c>
      <c r="K9" s="217">
        <v>2951</v>
      </c>
      <c r="L9" s="226">
        <v>17885</v>
      </c>
    </row>
    <row r="10" spans="1:12" ht="12.75">
      <c r="A10" s="285">
        <v>2006</v>
      </c>
      <c r="B10" s="217">
        <v>244</v>
      </c>
      <c r="C10" s="217">
        <v>1916</v>
      </c>
      <c r="D10" s="230">
        <v>9723</v>
      </c>
      <c r="E10" s="7"/>
      <c r="F10" s="230">
        <v>70</v>
      </c>
      <c r="G10" s="230">
        <v>1031</v>
      </c>
      <c r="H10" s="230">
        <v>7532</v>
      </c>
      <c r="I10" s="9"/>
      <c r="J10" s="217">
        <v>314</v>
      </c>
      <c r="K10" s="217">
        <v>2948</v>
      </c>
      <c r="L10" s="226">
        <v>17269</v>
      </c>
    </row>
    <row r="11" spans="1:12" ht="12.75">
      <c r="A11" s="285">
        <v>2007</v>
      </c>
      <c r="B11" s="230">
        <v>207</v>
      </c>
      <c r="C11" s="230">
        <v>1838</v>
      </c>
      <c r="D11" s="230">
        <v>9302</v>
      </c>
      <c r="E11" s="7"/>
      <c r="F11" s="230">
        <v>74</v>
      </c>
      <c r="G11" s="230">
        <v>827</v>
      </c>
      <c r="H11" s="230">
        <v>6916</v>
      </c>
      <c r="I11" s="9"/>
      <c r="J11" s="230">
        <v>281</v>
      </c>
      <c r="K11" s="230">
        <v>2666</v>
      </c>
      <c r="L11" s="226">
        <v>16238</v>
      </c>
    </row>
    <row r="12" spans="1:13" ht="12.75">
      <c r="A12" s="285">
        <v>2008</v>
      </c>
      <c r="B12" s="289">
        <v>191</v>
      </c>
      <c r="C12" s="230">
        <v>1871</v>
      </c>
      <c r="D12" s="230">
        <v>8841</v>
      </c>
      <c r="E12" s="7"/>
      <c r="F12" s="230">
        <v>79</v>
      </c>
      <c r="G12" s="230">
        <v>968</v>
      </c>
      <c r="H12" s="230">
        <v>6736</v>
      </c>
      <c r="I12" s="8"/>
      <c r="J12" s="289">
        <v>270</v>
      </c>
      <c r="K12" s="230">
        <v>2840</v>
      </c>
      <c r="L12" s="230">
        <v>15588</v>
      </c>
      <c r="M12" s="7"/>
    </row>
    <row r="13" spans="1:12" ht="12.75">
      <c r="A13" s="284">
        <v>2009</v>
      </c>
      <c r="B13" s="227">
        <v>162</v>
      </c>
      <c r="C13" s="227">
        <v>1637</v>
      </c>
      <c r="D13" s="227">
        <v>8431</v>
      </c>
      <c r="E13" s="11"/>
      <c r="F13" s="227">
        <v>54</v>
      </c>
      <c r="G13" s="227">
        <v>848</v>
      </c>
      <c r="H13" s="227">
        <v>6576</v>
      </c>
      <c r="I13" s="19"/>
      <c r="J13" s="227">
        <v>216</v>
      </c>
      <c r="K13" s="227">
        <v>2485</v>
      </c>
      <c r="L13" s="228">
        <v>15013</v>
      </c>
    </row>
    <row r="14" spans="1:6" ht="15" customHeight="1">
      <c r="A14" s="8" t="s">
        <v>165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148</v>
      </c>
      <c r="B18" s="218" t="s">
        <v>150</v>
      </c>
      <c r="C18" s="219" t="s">
        <v>160</v>
      </c>
      <c r="D18" s="220" t="s">
        <v>161</v>
      </c>
      <c r="E18" s="218" t="s">
        <v>151</v>
      </c>
      <c r="F18" s="218" t="s">
        <v>152</v>
      </c>
      <c r="G18" s="218" t="s">
        <v>153</v>
      </c>
      <c r="H18" s="218" t="s">
        <v>154</v>
      </c>
      <c r="I18" s="218" t="s">
        <v>155</v>
      </c>
      <c r="J18" s="218" t="s">
        <v>156</v>
      </c>
      <c r="K18" s="224" t="s">
        <v>157</v>
      </c>
      <c r="L18" s="286" t="s">
        <v>164</v>
      </c>
      <c r="M18" s="224" t="s">
        <v>158</v>
      </c>
      <c r="N18" s="229" t="s">
        <v>159</v>
      </c>
    </row>
    <row r="19" spans="1:14" ht="12.75">
      <c r="A19" s="4">
        <v>2001</v>
      </c>
      <c r="B19" s="217">
        <v>243</v>
      </c>
      <c r="C19" s="217">
        <v>851</v>
      </c>
      <c r="D19" s="217">
        <v>623</v>
      </c>
      <c r="E19" s="217">
        <v>2225</v>
      </c>
      <c r="F19" s="217">
        <v>1541</v>
      </c>
      <c r="G19" s="217">
        <v>2292</v>
      </c>
      <c r="H19" s="217">
        <v>1504</v>
      </c>
      <c r="I19" s="217">
        <v>961</v>
      </c>
      <c r="J19" s="217">
        <v>542</v>
      </c>
      <c r="K19" s="217">
        <v>493</v>
      </c>
      <c r="L19" s="287">
        <v>11301</v>
      </c>
      <c r="M19" s="217">
        <v>1709</v>
      </c>
      <c r="N19" s="226">
        <v>9558</v>
      </c>
    </row>
    <row r="20" spans="1:14" ht="12.75">
      <c r="A20" s="7">
        <v>2002</v>
      </c>
      <c r="B20" s="217">
        <v>210</v>
      </c>
      <c r="C20" s="217">
        <v>871</v>
      </c>
      <c r="D20" s="217">
        <v>579</v>
      </c>
      <c r="E20" s="217">
        <v>2240</v>
      </c>
      <c r="F20" s="217">
        <v>1434</v>
      </c>
      <c r="G20" s="217">
        <v>2249</v>
      </c>
      <c r="H20" s="217">
        <v>1539</v>
      </c>
      <c r="I20" s="217">
        <v>943</v>
      </c>
      <c r="J20" s="217">
        <v>521</v>
      </c>
      <c r="K20" s="217">
        <v>478</v>
      </c>
      <c r="L20" s="287">
        <v>11086</v>
      </c>
      <c r="M20" s="217">
        <v>1658</v>
      </c>
      <c r="N20" s="226">
        <v>9404</v>
      </c>
    </row>
    <row r="21" spans="1:14" ht="12.75">
      <c r="A21" s="7">
        <v>2003</v>
      </c>
      <c r="B21" s="217">
        <v>192</v>
      </c>
      <c r="C21" s="217">
        <v>735</v>
      </c>
      <c r="D21" s="217">
        <v>552</v>
      </c>
      <c r="E21" s="217">
        <v>2145</v>
      </c>
      <c r="F21" s="217">
        <v>1344</v>
      </c>
      <c r="G21" s="217">
        <v>2091</v>
      </c>
      <c r="H21" s="217">
        <v>1523</v>
      </c>
      <c r="I21" s="217">
        <v>981</v>
      </c>
      <c r="J21" s="217">
        <v>578</v>
      </c>
      <c r="K21" s="217">
        <v>489</v>
      </c>
      <c r="L21" s="287">
        <v>10658</v>
      </c>
      <c r="M21" s="217">
        <v>1475</v>
      </c>
      <c r="N21" s="226">
        <v>9151</v>
      </c>
    </row>
    <row r="22" spans="1:14" ht="12.75">
      <c r="A22" s="7">
        <v>2004</v>
      </c>
      <c r="B22" s="217">
        <v>191</v>
      </c>
      <c r="C22" s="217">
        <v>667</v>
      </c>
      <c r="D22" s="217">
        <v>539</v>
      </c>
      <c r="E22" s="217">
        <v>2038</v>
      </c>
      <c r="F22" s="217">
        <v>1392</v>
      </c>
      <c r="G22" s="217">
        <v>2070</v>
      </c>
      <c r="H22" s="217">
        <v>1519</v>
      </c>
      <c r="I22" s="217">
        <v>976</v>
      </c>
      <c r="J22" s="217">
        <v>571</v>
      </c>
      <c r="K22" s="217">
        <v>480</v>
      </c>
      <c r="L22" s="287">
        <v>10473</v>
      </c>
      <c r="M22" s="217">
        <v>1387</v>
      </c>
      <c r="N22" s="226">
        <v>9046</v>
      </c>
    </row>
    <row r="23" spans="1:14" ht="12.75">
      <c r="A23" s="7">
        <v>2005</v>
      </c>
      <c r="B23" s="217">
        <v>157</v>
      </c>
      <c r="C23" s="217">
        <v>603</v>
      </c>
      <c r="D23" s="217">
        <v>496</v>
      </c>
      <c r="E23" s="217">
        <v>2165</v>
      </c>
      <c r="F23" s="217">
        <v>1364</v>
      </c>
      <c r="G23" s="217">
        <v>1892</v>
      </c>
      <c r="H23" s="217">
        <v>1578</v>
      </c>
      <c r="I23" s="217">
        <v>932</v>
      </c>
      <c r="J23" s="217">
        <v>523</v>
      </c>
      <c r="K23" s="217">
        <v>480</v>
      </c>
      <c r="L23" s="287">
        <v>10204</v>
      </c>
      <c r="M23" s="217">
        <v>1251</v>
      </c>
      <c r="N23" s="226">
        <v>8934</v>
      </c>
    </row>
    <row r="24" spans="1:14" ht="12.75">
      <c r="A24" s="7">
        <v>2006</v>
      </c>
      <c r="B24" s="217">
        <v>152</v>
      </c>
      <c r="C24" s="217">
        <v>557</v>
      </c>
      <c r="D24" s="217">
        <v>451</v>
      </c>
      <c r="E24" s="217">
        <v>2099</v>
      </c>
      <c r="F24" s="217">
        <v>1378</v>
      </c>
      <c r="G24" s="217">
        <v>1662</v>
      </c>
      <c r="H24" s="217">
        <v>1511</v>
      </c>
      <c r="I24" s="217">
        <v>946</v>
      </c>
      <c r="J24" s="217">
        <v>505</v>
      </c>
      <c r="K24" s="217">
        <v>447</v>
      </c>
      <c r="L24" s="287">
        <v>9723</v>
      </c>
      <c r="M24" s="217">
        <v>1155</v>
      </c>
      <c r="N24" s="226">
        <v>8548</v>
      </c>
    </row>
    <row r="25" spans="1:14" ht="12.75">
      <c r="A25" s="7">
        <v>2007</v>
      </c>
      <c r="B25" s="217">
        <v>130</v>
      </c>
      <c r="C25" s="217">
        <v>500</v>
      </c>
      <c r="D25" s="217">
        <v>427</v>
      </c>
      <c r="E25" s="217">
        <v>2041</v>
      </c>
      <c r="F25" s="217">
        <v>1300</v>
      </c>
      <c r="G25" s="217">
        <v>1556</v>
      </c>
      <c r="H25" s="217">
        <v>1475</v>
      </c>
      <c r="I25" s="217">
        <v>879</v>
      </c>
      <c r="J25" s="217">
        <v>521</v>
      </c>
      <c r="K25" s="217">
        <v>458</v>
      </c>
      <c r="L25" s="287">
        <v>9302</v>
      </c>
      <c r="M25" s="217">
        <v>1054</v>
      </c>
      <c r="N25" s="226">
        <v>8230</v>
      </c>
    </row>
    <row r="26" spans="1:14" ht="12.75">
      <c r="A26" s="7">
        <v>2008</v>
      </c>
      <c r="B26" s="230">
        <v>127</v>
      </c>
      <c r="C26" s="230">
        <v>449</v>
      </c>
      <c r="D26" s="230">
        <v>407</v>
      </c>
      <c r="E26" s="230">
        <v>1868</v>
      </c>
      <c r="F26" s="230">
        <v>1256</v>
      </c>
      <c r="G26" s="230">
        <v>1487</v>
      </c>
      <c r="H26" s="230">
        <v>1424</v>
      </c>
      <c r="I26" s="230">
        <v>865</v>
      </c>
      <c r="J26" s="230">
        <v>476</v>
      </c>
      <c r="K26" s="230">
        <v>469</v>
      </c>
      <c r="L26" s="287">
        <v>8841</v>
      </c>
      <c r="M26" s="230">
        <v>983</v>
      </c>
      <c r="N26" s="226">
        <v>7845</v>
      </c>
    </row>
    <row r="27" spans="1:14" ht="12.75">
      <c r="A27" s="11">
        <v>2009</v>
      </c>
      <c r="B27" s="227">
        <v>105</v>
      </c>
      <c r="C27" s="227">
        <v>400</v>
      </c>
      <c r="D27" s="227">
        <v>302</v>
      </c>
      <c r="E27" s="227">
        <v>1838</v>
      </c>
      <c r="F27" s="227">
        <v>1194</v>
      </c>
      <c r="G27" s="227">
        <v>1407</v>
      </c>
      <c r="H27" s="227">
        <v>1395</v>
      </c>
      <c r="I27" s="227">
        <v>819</v>
      </c>
      <c r="J27" s="227">
        <v>511</v>
      </c>
      <c r="K27" s="227">
        <v>443</v>
      </c>
      <c r="L27" s="288">
        <v>8431</v>
      </c>
      <c r="M27" s="227">
        <v>805</v>
      </c>
      <c r="N27" s="228">
        <v>7607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149</v>
      </c>
      <c r="B30" s="221" t="s">
        <v>150</v>
      </c>
      <c r="C30" s="222" t="s">
        <v>160</v>
      </c>
      <c r="D30" s="223" t="s">
        <v>161</v>
      </c>
      <c r="E30" s="221" t="s">
        <v>151</v>
      </c>
      <c r="F30" s="221" t="s">
        <v>152</v>
      </c>
      <c r="G30" s="221" t="s">
        <v>153</v>
      </c>
      <c r="H30" s="221" t="s">
        <v>154</v>
      </c>
      <c r="I30" s="221" t="s">
        <v>155</v>
      </c>
      <c r="J30" s="221" t="s">
        <v>156</v>
      </c>
      <c r="K30" s="225" t="s">
        <v>157</v>
      </c>
      <c r="L30" s="286" t="s">
        <v>164</v>
      </c>
      <c r="M30" s="224" t="s">
        <v>158</v>
      </c>
      <c r="N30" s="229" t="s">
        <v>159</v>
      </c>
    </row>
    <row r="31" spans="1:14" ht="12.75">
      <c r="A31" s="7">
        <v>2001</v>
      </c>
      <c r="B31" s="217">
        <v>140</v>
      </c>
      <c r="C31" s="217">
        <v>578</v>
      </c>
      <c r="D31" s="217">
        <v>481</v>
      </c>
      <c r="E31" s="217">
        <v>1475</v>
      </c>
      <c r="F31" s="217">
        <v>1098</v>
      </c>
      <c r="G31" s="217">
        <v>1598</v>
      </c>
      <c r="H31" s="217">
        <v>1096</v>
      </c>
      <c r="I31" s="217">
        <v>836</v>
      </c>
      <c r="J31" s="217">
        <v>577</v>
      </c>
      <c r="K31" s="217">
        <v>672</v>
      </c>
      <c r="L31" s="287">
        <v>8581</v>
      </c>
      <c r="M31" s="217">
        <v>1195</v>
      </c>
      <c r="N31" s="226">
        <v>7352</v>
      </c>
    </row>
    <row r="32" spans="1:14" ht="12.75">
      <c r="A32" s="7">
        <v>2002</v>
      </c>
      <c r="B32" s="217">
        <v>143</v>
      </c>
      <c r="C32" s="217">
        <v>507</v>
      </c>
      <c r="D32" s="217">
        <v>432</v>
      </c>
      <c r="E32" s="217">
        <v>1345</v>
      </c>
      <c r="F32" s="217">
        <v>1000</v>
      </c>
      <c r="G32" s="217">
        <v>1492</v>
      </c>
      <c r="H32" s="217">
        <v>1136</v>
      </c>
      <c r="I32" s="217">
        <v>873</v>
      </c>
      <c r="J32" s="217">
        <v>522</v>
      </c>
      <c r="K32" s="217">
        <v>704</v>
      </c>
      <c r="L32" s="287">
        <v>8176</v>
      </c>
      <c r="M32" s="217">
        <v>1077</v>
      </c>
      <c r="N32" s="226">
        <v>7072</v>
      </c>
    </row>
    <row r="33" spans="1:14" ht="12.75">
      <c r="A33" s="7">
        <v>2003</v>
      </c>
      <c r="B33" s="217">
        <v>126</v>
      </c>
      <c r="C33" s="217">
        <v>452</v>
      </c>
      <c r="D33" s="217">
        <v>422</v>
      </c>
      <c r="E33" s="217">
        <v>1321</v>
      </c>
      <c r="F33" s="217">
        <v>1019</v>
      </c>
      <c r="G33" s="217">
        <v>1502</v>
      </c>
      <c r="H33" s="217">
        <v>1137</v>
      </c>
      <c r="I33" s="217">
        <v>828</v>
      </c>
      <c r="J33" s="217">
        <v>565</v>
      </c>
      <c r="K33" s="217">
        <v>693</v>
      </c>
      <c r="L33" s="287">
        <v>8086</v>
      </c>
      <c r="M33" s="217">
        <v>993</v>
      </c>
      <c r="N33" s="226">
        <v>7065</v>
      </c>
    </row>
    <row r="34" spans="1:14" ht="12.75">
      <c r="A34" s="7">
        <v>2004</v>
      </c>
      <c r="B34" s="217">
        <v>116</v>
      </c>
      <c r="C34" s="217">
        <v>450</v>
      </c>
      <c r="D34" s="217">
        <v>430</v>
      </c>
      <c r="E34" s="217">
        <v>1424</v>
      </c>
      <c r="F34" s="217">
        <v>1009</v>
      </c>
      <c r="G34" s="217">
        <v>1460</v>
      </c>
      <c r="H34" s="217">
        <v>1078</v>
      </c>
      <c r="I34" s="217">
        <v>835</v>
      </c>
      <c r="J34" s="217">
        <v>535</v>
      </c>
      <c r="K34" s="217">
        <v>667</v>
      </c>
      <c r="L34" s="287">
        <v>8016</v>
      </c>
      <c r="M34" s="217">
        <v>989</v>
      </c>
      <c r="N34" s="226">
        <v>7008</v>
      </c>
    </row>
    <row r="35" spans="1:14" ht="12.75">
      <c r="A35" s="7">
        <v>2005</v>
      </c>
      <c r="B35" s="217">
        <v>113</v>
      </c>
      <c r="C35" s="217">
        <v>375</v>
      </c>
      <c r="D35" s="217">
        <v>418</v>
      </c>
      <c r="E35" s="217">
        <v>1375</v>
      </c>
      <c r="F35" s="217">
        <v>931</v>
      </c>
      <c r="G35" s="217">
        <v>1295</v>
      </c>
      <c r="H35" s="217">
        <v>1112</v>
      </c>
      <c r="I35" s="217">
        <v>820</v>
      </c>
      <c r="J35" s="217">
        <v>542</v>
      </c>
      <c r="K35" s="217">
        <v>670</v>
      </c>
      <c r="L35" s="287">
        <v>7658</v>
      </c>
      <c r="M35" s="217">
        <v>901</v>
      </c>
      <c r="N35" s="226">
        <v>6745</v>
      </c>
    </row>
    <row r="36" spans="1:14" ht="12.75">
      <c r="A36" s="7">
        <v>2006</v>
      </c>
      <c r="B36" s="217">
        <v>108</v>
      </c>
      <c r="C36" s="217">
        <v>345</v>
      </c>
      <c r="D36" s="217">
        <v>404</v>
      </c>
      <c r="E36" s="217">
        <v>1460</v>
      </c>
      <c r="F36" s="217">
        <v>908</v>
      </c>
      <c r="G36" s="217">
        <v>1257</v>
      </c>
      <c r="H36" s="217">
        <v>1123</v>
      </c>
      <c r="I36" s="217">
        <v>781</v>
      </c>
      <c r="J36" s="217">
        <v>519</v>
      </c>
      <c r="K36" s="217">
        <v>619</v>
      </c>
      <c r="L36" s="287">
        <v>7532</v>
      </c>
      <c r="M36" s="217">
        <v>853</v>
      </c>
      <c r="N36" s="226">
        <v>6667</v>
      </c>
    </row>
    <row r="37" spans="1:14" ht="12.75">
      <c r="A37" s="7">
        <v>2007</v>
      </c>
      <c r="B37" s="217">
        <v>96</v>
      </c>
      <c r="C37" s="217">
        <v>328</v>
      </c>
      <c r="D37" s="217">
        <v>332</v>
      </c>
      <c r="E37" s="217">
        <v>1377</v>
      </c>
      <c r="F37" s="217">
        <v>930</v>
      </c>
      <c r="G37" s="217">
        <v>1074</v>
      </c>
      <c r="H37" s="217">
        <v>953</v>
      </c>
      <c r="I37" s="217">
        <v>760</v>
      </c>
      <c r="J37" s="217">
        <v>482</v>
      </c>
      <c r="K37" s="217">
        <v>579</v>
      </c>
      <c r="L37" s="287">
        <v>6916</v>
      </c>
      <c r="M37" s="217">
        <v>750</v>
      </c>
      <c r="N37" s="226">
        <v>6155</v>
      </c>
    </row>
    <row r="38" spans="1:14" ht="12.75">
      <c r="A38" s="7">
        <v>2008</v>
      </c>
      <c r="B38" s="217">
        <v>106</v>
      </c>
      <c r="C38" s="217">
        <v>304</v>
      </c>
      <c r="D38" s="217">
        <v>295</v>
      </c>
      <c r="E38" s="217">
        <v>1304</v>
      </c>
      <c r="F38" s="217">
        <v>920</v>
      </c>
      <c r="G38" s="217">
        <v>1032</v>
      </c>
      <c r="H38" s="217">
        <v>1027</v>
      </c>
      <c r="I38" s="217">
        <v>691</v>
      </c>
      <c r="J38" s="217">
        <v>476</v>
      </c>
      <c r="K38" s="217">
        <v>577</v>
      </c>
      <c r="L38" s="287">
        <v>6736</v>
      </c>
      <c r="M38" s="217">
        <v>705</v>
      </c>
      <c r="N38" s="226">
        <v>6027</v>
      </c>
    </row>
    <row r="39" spans="1:14" ht="12.75">
      <c r="A39" s="11">
        <v>2009</v>
      </c>
      <c r="B39" s="227">
        <v>96</v>
      </c>
      <c r="C39" s="227">
        <v>283</v>
      </c>
      <c r="D39" s="227">
        <v>288</v>
      </c>
      <c r="E39" s="227">
        <v>1236</v>
      </c>
      <c r="F39" s="227">
        <v>901</v>
      </c>
      <c r="G39" s="227">
        <v>1012</v>
      </c>
      <c r="H39" s="227">
        <v>990</v>
      </c>
      <c r="I39" s="227">
        <v>717</v>
      </c>
      <c r="J39" s="227">
        <v>485</v>
      </c>
      <c r="K39" s="227">
        <v>554</v>
      </c>
      <c r="L39" s="288">
        <v>6576</v>
      </c>
      <c r="M39" s="227">
        <v>665</v>
      </c>
      <c r="N39" s="228">
        <v>5895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147</v>
      </c>
      <c r="B42" s="221" t="s">
        <v>150</v>
      </c>
      <c r="C42" s="222" t="s">
        <v>160</v>
      </c>
      <c r="D42" s="223" t="s">
        <v>161</v>
      </c>
      <c r="E42" s="221" t="s">
        <v>151</v>
      </c>
      <c r="F42" s="221" t="s">
        <v>152</v>
      </c>
      <c r="G42" s="221" t="s">
        <v>153</v>
      </c>
      <c r="H42" s="221" t="s">
        <v>154</v>
      </c>
      <c r="I42" s="221" t="s">
        <v>155</v>
      </c>
      <c r="J42" s="221" t="s">
        <v>156</v>
      </c>
      <c r="K42" s="225" t="s">
        <v>157</v>
      </c>
      <c r="L42" s="286" t="s">
        <v>164</v>
      </c>
      <c r="M42" s="224" t="s">
        <v>158</v>
      </c>
      <c r="N42" s="229" t="s">
        <v>159</v>
      </c>
    </row>
    <row r="43" spans="1:14" ht="12.75">
      <c r="A43" s="7">
        <v>2001</v>
      </c>
      <c r="B43" s="217">
        <v>384</v>
      </c>
      <c r="C43" s="217">
        <v>1435</v>
      </c>
      <c r="D43" s="217">
        <v>1104</v>
      </c>
      <c r="E43" s="217">
        <v>3702</v>
      </c>
      <c r="F43" s="217">
        <v>2639</v>
      </c>
      <c r="G43" s="217">
        <v>3890</v>
      </c>
      <c r="H43" s="217">
        <v>2601</v>
      </c>
      <c r="I43" s="217">
        <v>1798</v>
      </c>
      <c r="J43" s="217">
        <v>1119</v>
      </c>
      <c r="K43" s="217">
        <v>1169</v>
      </c>
      <c r="L43" s="287">
        <v>19910</v>
      </c>
      <c r="M43" s="217">
        <v>2923</v>
      </c>
      <c r="N43" s="233">
        <v>16918</v>
      </c>
    </row>
    <row r="44" spans="1:14" ht="12.75">
      <c r="A44" s="7">
        <v>2002</v>
      </c>
      <c r="B44" s="217">
        <v>355</v>
      </c>
      <c r="C44" s="217">
        <v>1379</v>
      </c>
      <c r="D44" s="217">
        <v>1011</v>
      </c>
      <c r="E44" s="217">
        <v>3587</v>
      </c>
      <c r="F44" s="217">
        <v>2434</v>
      </c>
      <c r="G44" s="217">
        <v>3742</v>
      </c>
      <c r="H44" s="217">
        <v>2675</v>
      </c>
      <c r="I44" s="217">
        <v>1816</v>
      </c>
      <c r="J44" s="217">
        <v>1043</v>
      </c>
      <c r="K44" s="217">
        <v>1183</v>
      </c>
      <c r="L44" s="287">
        <v>19275</v>
      </c>
      <c r="M44" s="217">
        <v>2745</v>
      </c>
      <c r="N44" s="226">
        <v>16480</v>
      </c>
    </row>
    <row r="45" spans="1:14" ht="12.75">
      <c r="A45" s="7">
        <v>2003</v>
      </c>
      <c r="B45" s="217">
        <v>318</v>
      </c>
      <c r="C45" s="217">
        <v>1188</v>
      </c>
      <c r="D45" s="217">
        <v>974</v>
      </c>
      <c r="E45" s="217">
        <v>3467</v>
      </c>
      <c r="F45" s="217">
        <v>2364</v>
      </c>
      <c r="G45" s="217">
        <v>3594</v>
      </c>
      <c r="H45" s="217">
        <v>2660</v>
      </c>
      <c r="I45" s="217">
        <v>1809</v>
      </c>
      <c r="J45" s="217">
        <v>1143</v>
      </c>
      <c r="K45" s="217">
        <v>1187</v>
      </c>
      <c r="L45" s="287">
        <v>18757</v>
      </c>
      <c r="M45" s="217">
        <v>2480</v>
      </c>
      <c r="N45" s="226">
        <v>16224</v>
      </c>
    </row>
    <row r="46" spans="1:14" ht="12.75">
      <c r="A46" s="7">
        <v>2004</v>
      </c>
      <c r="B46" s="217">
        <v>307</v>
      </c>
      <c r="C46" s="217">
        <v>1119</v>
      </c>
      <c r="D46" s="217">
        <v>969</v>
      </c>
      <c r="E46" s="217">
        <v>3463</v>
      </c>
      <c r="F46" s="217">
        <v>2402</v>
      </c>
      <c r="G46" s="217">
        <v>3530</v>
      </c>
      <c r="H46" s="217">
        <v>2597</v>
      </c>
      <c r="I46" s="217">
        <v>1811</v>
      </c>
      <c r="J46" s="217">
        <v>1107</v>
      </c>
      <c r="K46" s="217">
        <v>1151</v>
      </c>
      <c r="L46" s="287">
        <v>18502</v>
      </c>
      <c r="M46" s="217">
        <v>2395</v>
      </c>
      <c r="N46" s="226">
        <v>16061</v>
      </c>
    </row>
    <row r="47" spans="1:14" ht="12.75">
      <c r="A47" s="7">
        <v>2005</v>
      </c>
      <c r="B47" s="217">
        <v>280</v>
      </c>
      <c r="C47" s="217">
        <v>978</v>
      </c>
      <c r="D47" s="217">
        <v>914</v>
      </c>
      <c r="E47" s="217">
        <v>3540</v>
      </c>
      <c r="F47" s="217">
        <v>2296</v>
      </c>
      <c r="G47" s="217">
        <v>3187</v>
      </c>
      <c r="H47" s="217">
        <v>2691</v>
      </c>
      <c r="I47" s="217">
        <v>1752</v>
      </c>
      <c r="J47" s="217">
        <v>1065</v>
      </c>
      <c r="K47" s="217">
        <v>1153</v>
      </c>
      <c r="L47" s="287">
        <v>17885</v>
      </c>
      <c r="M47" s="217">
        <v>2172</v>
      </c>
      <c r="N47" s="226">
        <v>15684</v>
      </c>
    </row>
    <row r="48" spans="1:14" ht="12.75">
      <c r="A48" s="7">
        <v>2006</v>
      </c>
      <c r="B48" s="217">
        <v>265</v>
      </c>
      <c r="C48" s="217">
        <v>902</v>
      </c>
      <c r="D48" s="217">
        <v>855</v>
      </c>
      <c r="E48" s="217">
        <v>3559</v>
      </c>
      <c r="F48" s="217">
        <v>2286</v>
      </c>
      <c r="G48" s="217">
        <v>2919</v>
      </c>
      <c r="H48" s="217">
        <v>2634</v>
      </c>
      <c r="I48" s="217">
        <v>1727</v>
      </c>
      <c r="J48" s="217">
        <v>1024</v>
      </c>
      <c r="K48" s="217">
        <v>1066</v>
      </c>
      <c r="L48" s="287">
        <v>17269</v>
      </c>
      <c r="M48" s="217">
        <v>2022</v>
      </c>
      <c r="N48" s="226">
        <v>15215</v>
      </c>
    </row>
    <row r="49" spans="1:14" ht="12.75">
      <c r="A49" s="7">
        <v>2007</v>
      </c>
      <c r="B49" s="217">
        <v>229</v>
      </c>
      <c r="C49" s="217">
        <v>829</v>
      </c>
      <c r="D49" s="217">
        <v>759</v>
      </c>
      <c r="E49" s="217">
        <v>3419</v>
      </c>
      <c r="F49" s="217">
        <v>2231</v>
      </c>
      <c r="G49" s="217">
        <v>2630</v>
      </c>
      <c r="H49" s="217">
        <v>2429</v>
      </c>
      <c r="I49" s="217">
        <v>1639</v>
      </c>
      <c r="J49" s="217">
        <v>1003</v>
      </c>
      <c r="K49" s="217">
        <v>1041</v>
      </c>
      <c r="L49" s="287">
        <v>16238</v>
      </c>
      <c r="M49" s="217">
        <v>1817</v>
      </c>
      <c r="N49" s="226">
        <v>14392</v>
      </c>
    </row>
    <row r="50" spans="1:14" ht="12.75">
      <c r="A50" s="7">
        <v>2008</v>
      </c>
      <c r="B50" s="217">
        <v>234</v>
      </c>
      <c r="C50" s="217">
        <v>753</v>
      </c>
      <c r="D50" s="217">
        <v>702</v>
      </c>
      <c r="E50" s="217">
        <v>3172</v>
      </c>
      <c r="F50" s="217">
        <v>2179</v>
      </c>
      <c r="G50" s="217">
        <v>2520</v>
      </c>
      <c r="H50" s="217">
        <v>2451</v>
      </c>
      <c r="I50" s="217">
        <v>1556</v>
      </c>
      <c r="J50" s="217">
        <v>952</v>
      </c>
      <c r="K50" s="217">
        <v>1047</v>
      </c>
      <c r="L50" s="287">
        <v>15588</v>
      </c>
      <c r="M50" s="217">
        <v>1689</v>
      </c>
      <c r="N50" s="226">
        <v>13877</v>
      </c>
    </row>
    <row r="51" spans="1:14" ht="12.75">
      <c r="A51" s="11">
        <v>2009</v>
      </c>
      <c r="B51" s="227">
        <v>201</v>
      </c>
      <c r="C51" s="227">
        <v>683</v>
      </c>
      <c r="D51" s="227">
        <v>590</v>
      </c>
      <c r="E51" s="227">
        <v>3074</v>
      </c>
      <c r="F51" s="227">
        <v>2095</v>
      </c>
      <c r="G51" s="227">
        <v>2419</v>
      </c>
      <c r="H51" s="227">
        <v>2385</v>
      </c>
      <c r="I51" s="227">
        <v>1536</v>
      </c>
      <c r="J51" s="227">
        <v>996</v>
      </c>
      <c r="K51" s="227">
        <v>997</v>
      </c>
      <c r="L51" s="288">
        <v>15013</v>
      </c>
      <c r="M51" s="227">
        <v>1474</v>
      </c>
      <c r="N51" s="228">
        <v>13502</v>
      </c>
    </row>
    <row r="52" ht="12.75">
      <c r="A52" s="8" t="s">
        <v>166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3">
      <selection activeCell="M62" sqref="M62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57</v>
      </c>
      <c r="G4" s="133" t="s">
        <v>104</v>
      </c>
      <c r="H4" s="133" t="s">
        <v>58</v>
      </c>
      <c r="I4" s="133"/>
      <c r="K4" s="133" t="s">
        <v>26</v>
      </c>
      <c r="L4" s="133" t="s">
        <v>59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55</v>
      </c>
      <c r="C40" s="131">
        <f>'Tables 1 and 2'!G55</f>
        <v>1985</v>
      </c>
      <c r="D40" s="132">
        <f>'Tables 1 and 2'!I55</f>
        <v>602</v>
      </c>
      <c r="F40" s="131">
        <f>C40</f>
        <v>1985</v>
      </c>
      <c r="G40" s="132">
        <f t="shared" si="4"/>
        <v>8388</v>
      </c>
      <c r="H40" s="132">
        <f>'Tables 1 and 2'!J55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2'!N55</f>
        <v>18899</v>
      </c>
    </row>
    <row r="41" spans="2:12" ht="12.75">
      <c r="B41" t="s">
        <v>56</v>
      </c>
      <c r="C41" s="131">
        <f>'Tables 1 and 2'!G56</f>
        <v>1986</v>
      </c>
      <c r="D41" s="132">
        <f>'Tables 1 and 2'!I56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2'!J56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2'!N56</f>
        <v>18094</v>
      </c>
    </row>
    <row r="42" spans="2:12" ht="12.75">
      <c r="B42" t="s">
        <v>7</v>
      </c>
      <c r="C42" s="131">
        <f>'Tables 1 and 2'!G57</f>
        <v>1987</v>
      </c>
      <c r="D42" s="132">
        <f>'Tables 1 and 2'!I57</f>
        <v>556</v>
      </c>
      <c r="F42" s="131">
        <f t="shared" si="6"/>
        <v>1987</v>
      </c>
      <c r="G42" s="132">
        <f t="shared" si="4"/>
        <v>7263</v>
      </c>
      <c r="H42" s="132">
        <f>'Tables 1 and 2'!J57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2'!N57</f>
        <v>17485</v>
      </c>
    </row>
    <row r="43" spans="3:12" ht="12.75">
      <c r="C43" s="131">
        <f>'Tables 1 and 2'!G58</f>
        <v>1988</v>
      </c>
      <c r="D43" s="132">
        <f>'Tables 1 and 2'!I58</f>
        <v>554</v>
      </c>
      <c r="F43" s="131">
        <f t="shared" si="6"/>
        <v>1988</v>
      </c>
      <c r="G43" s="132">
        <f t="shared" si="4"/>
        <v>7286</v>
      </c>
      <c r="H43" s="132">
        <f>'Tables 1 and 2'!J58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2'!N58</f>
        <v>18139</v>
      </c>
    </row>
    <row r="44" spans="3:12" ht="12.75">
      <c r="C44" s="131">
        <f>'Tables 1 and 2'!G59</f>
        <v>1989</v>
      </c>
      <c r="D44" s="132">
        <f>'Tables 1 and 2'!I59</f>
        <v>553</v>
      </c>
      <c r="F44" s="131">
        <f t="shared" si="6"/>
        <v>1989</v>
      </c>
      <c r="G44" s="132">
        <f t="shared" si="4"/>
        <v>7551</v>
      </c>
      <c r="H44" s="132">
        <f>'Tables 1 and 2'!J59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2'!N59</f>
        <v>19981</v>
      </c>
    </row>
    <row r="45" spans="3:12" ht="12.75">
      <c r="C45" s="131">
        <f>'Tables 1 and 2'!G60</f>
        <v>1990</v>
      </c>
      <c r="D45" s="132">
        <f>'Tables 1 and 2'!I60</f>
        <v>546</v>
      </c>
      <c r="F45" s="131">
        <f t="shared" si="6"/>
        <v>1990</v>
      </c>
      <c r="G45" s="132">
        <f t="shared" si="4"/>
        <v>6798</v>
      </c>
      <c r="H45" s="132">
        <f>'Tables 1 and 2'!J60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2'!N60</f>
        <v>20430</v>
      </c>
    </row>
    <row r="46" spans="3:12" ht="12.75">
      <c r="C46" s="131">
        <f>'Tables 1 and 2'!G61</f>
        <v>1991</v>
      </c>
      <c r="D46" s="132">
        <f>'Tables 1 and 2'!I61</f>
        <v>491</v>
      </c>
      <c r="F46" s="131">
        <f t="shared" si="6"/>
        <v>1991</v>
      </c>
      <c r="G46" s="132">
        <f t="shared" si="4"/>
        <v>6129</v>
      </c>
      <c r="H46" s="132">
        <f>'Tables 1 and 2'!J61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2'!N61</f>
        <v>19217</v>
      </c>
    </row>
    <row r="47" spans="3:12" ht="12.75">
      <c r="C47" s="131">
        <f>'Tables 1 and 2'!G62</f>
        <v>1992</v>
      </c>
      <c r="D47" s="132">
        <f>'Tables 1 and 2'!I62</f>
        <v>463</v>
      </c>
      <c r="F47" s="131">
        <f t="shared" si="6"/>
        <v>1992</v>
      </c>
      <c r="G47" s="132">
        <f t="shared" si="4"/>
        <v>5639</v>
      </c>
      <c r="H47" s="132">
        <f>'Tables 1 and 2'!J62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2'!N62</f>
        <v>18534</v>
      </c>
    </row>
    <row r="48" spans="3:12" ht="12.75">
      <c r="C48" s="131">
        <f>'Tables 1 and 2'!G63</f>
        <v>1993</v>
      </c>
      <c r="D48" s="132">
        <f>'Tables 1 and 2'!I63</f>
        <v>399</v>
      </c>
      <c r="F48" s="131">
        <f t="shared" si="6"/>
        <v>1993</v>
      </c>
      <c r="G48" s="132">
        <f t="shared" si="4"/>
        <v>4853</v>
      </c>
      <c r="H48" s="132">
        <f>'Tables 1 and 2'!J63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2'!N63</f>
        <v>17561</v>
      </c>
    </row>
    <row r="49" spans="3:12" ht="12.75">
      <c r="C49" s="131">
        <f>'Tables 1 and 2'!G64</f>
        <v>1994</v>
      </c>
      <c r="D49" s="132">
        <f>'Tables 1 and 2'!I64</f>
        <v>363</v>
      </c>
      <c r="F49" s="131">
        <f t="shared" si="6"/>
        <v>1994</v>
      </c>
      <c r="G49" s="132">
        <f t="shared" si="4"/>
        <v>5571</v>
      </c>
      <c r="H49" s="132">
        <f>'Tables 1 and 2'!J64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2'!N64</f>
        <v>17002</v>
      </c>
    </row>
    <row r="50" spans="3:12" ht="12.75">
      <c r="C50" s="131">
        <f>'Tables 1 and 2'!G65</f>
        <v>1995</v>
      </c>
      <c r="D50" s="132">
        <f>'Tables 1 and 2'!I65</f>
        <v>409</v>
      </c>
      <c r="F50" s="131">
        <f t="shared" si="6"/>
        <v>1995</v>
      </c>
      <c r="G50" s="132">
        <f t="shared" si="4"/>
        <v>5339</v>
      </c>
      <c r="H50" s="132">
        <f>'Tables 1 and 2'!J65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2'!N65</f>
        <v>16855</v>
      </c>
    </row>
    <row r="51" spans="3:12" ht="12.75">
      <c r="C51" s="131">
        <f>'Tables 1 and 2'!G66</f>
        <v>1996</v>
      </c>
      <c r="D51" s="132">
        <f>'Tables 1 and 2'!I66</f>
        <v>357</v>
      </c>
      <c r="F51" s="131">
        <f t="shared" si="6"/>
        <v>1996</v>
      </c>
      <c r="G51" s="132">
        <f t="shared" si="4"/>
        <v>4398</v>
      </c>
      <c r="H51" s="132">
        <f>'Tables 1 and 2'!J66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2'!N66</f>
        <v>17318</v>
      </c>
    </row>
    <row r="52" spans="3:12" ht="12.75">
      <c r="C52" s="131">
        <f>'Tables 1 and 2'!G67</f>
        <v>1997</v>
      </c>
      <c r="D52" s="132">
        <f>'Tables 1 and 2'!I67</f>
        <v>377</v>
      </c>
      <c r="F52" s="131">
        <f t="shared" si="6"/>
        <v>1997</v>
      </c>
      <c r="G52" s="132">
        <f t="shared" si="4"/>
        <v>4424</v>
      </c>
      <c r="H52" s="132">
        <f>'Tables 1 and 2'!J67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2'!N67</f>
        <v>18205</v>
      </c>
    </row>
    <row r="53" spans="3:12" ht="12.75">
      <c r="C53" s="131">
        <f>'Tables 1 and 2'!G68</f>
        <v>1998</v>
      </c>
      <c r="D53" s="132">
        <f>'Tables 1 and 2'!I68</f>
        <v>385</v>
      </c>
      <c r="F53" s="131">
        <f t="shared" si="6"/>
        <v>1998</v>
      </c>
      <c r="G53" s="132">
        <f t="shared" si="4"/>
        <v>4457</v>
      </c>
      <c r="H53" s="132">
        <f>'Tables 1 and 2'!J68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2'!N68</f>
        <v>18010</v>
      </c>
    </row>
    <row r="54" spans="3:12" ht="12.75">
      <c r="C54" s="131">
        <f>'Tables 1 and 2'!G69</f>
        <v>1999</v>
      </c>
      <c r="D54" s="132">
        <f>'Tables 1 and 2'!I69</f>
        <v>310</v>
      </c>
      <c r="F54" s="131">
        <f t="shared" si="6"/>
        <v>1999</v>
      </c>
      <c r="G54" s="132">
        <f t="shared" si="4"/>
        <v>4075</v>
      </c>
      <c r="H54" s="132">
        <f>'Tables 1 and 2'!J69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2'!N69</f>
        <v>16927</v>
      </c>
    </row>
    <row r="55" spans="3:12" ht="12.75">
      <c r="C55" s="131">
        <f>'Tables 1 and 2'!G70</f>
        <v>2000</v>
      </c>
      <c r="D55" s="132">
        <f>'Tables 1 and 2'!I70</f>
        <v>326</v>
      </c>
      <c r="F55" s="131">
        <f t="shared" si="6"/>
        <v>2000</v>
      </c>
      <c r="G55" s="132">
        <f t="shared" si="4"/>
        <v>3894</v>
      </c>
      <c r="H55" s="132">
        <f>'Tables 1 and 2'!J70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2'!N70</f>
        <v>16623</v>
      </c>
    </row>
    <row r="56" spans="3:12" ht="12.75">
      <c r="C56" s="131">
        <f>'Tables 1 and 2'!G71</f>
        <v>2001</v>
      </c>
      <c r="D56" s="132">
        <f>'Tables 1 and 2'!I71</f>
        <v>348</v>
      </c>
      <c r="F56" s="131">
        <f>C56</f>
        <v>2001</v>
      </c>
      <c r="G56" s="132">
        <f>D56+H56</f>
        <v>3758</v>
      </c>
      <c r="H56" s="132">
        <f>'Tables 1 and 2'!J71</f>
        <v>3410</v>
      </c>
      <c r="I56" s="132"/>
      <c r="J56" s="131">
        <f>F56</f>
        <v>2001</v>
      </c>
      <c r="K56" s="132">
        <f>G56+L56</f>
        <v>19910</v>
      </c>
      <c r="L56" s="132">
        <f>'Tables 1 and 2'!N71</f>
        <v>16152</v>
      </c>
    </row>
    <row r="57" spans="3:12" ht="12.75">
      <c r="C57" s="131">
        <f>'Tables 1 and 2'!G72</f>
        <v>2002</v>
      </c>
      <c r="D57" s="132">
        <f>'Tables 1 and 2'!I72</f>
        <v>304</v>
      </c>
      <c r="F57" s="131">
        <f t="shared" si="6"/>
        <v>2002</v>
      </c>
      <c r="G57" s="132">
        <f t="shared" si="4"/>
        <v>3533</v>
      </c>
      <c r="H57" s="132">
        <f>'Tables 1 and 2'!J72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2'!N72</f>
        <v>15742</v>
      </c>
    </row>
    <row r="58" spans="3:12" ht="12.75">
      <c r="C58" s="131">
        <f>'Tables 1 and 2'!G73</f>
        <v>2003</v>
      </c>
      <c r="D58" s="132">
        <f>'Tables 1 and 2'!I73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2'!J73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2'!N73</f>
        <v>15463</v>
      </c>
    </row>
    <row r="59" spans="3:12" ht="12.75">
      <c r="C59" s="131">
        <f>'Tables 1 and 2'!G74</f>
        <v>2004</v>
      </c>
      <c r="D59" s="132">
        <f>'Tables 1 and 2'!I74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2'!J74</f>
        <v>2766</v>
      </c>
      <c r="J59" s="131">
        <f t="shared" si="10"/>
        <v>2004</v>
      </c>
      <c r="K59" s="132">
        <f t="shared" si="11"/>
        <v>18502</v>
      </c>
      <c r="L59" s="132">
        <f>'Tables 1 and 2'!N74</f>
        <v>15428</v>
      </c>
    </row>
    <row r="60" spans="3:12" ht="12.75">
      <c r="C60" s="131">
        <f>'Tables 1 and 2'!G75</f>
        <v>2005</v>
      </c>
      <c r="D60" s="132">
        <f>'Tables 1 and 2'!I75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2'!J75</f>
        <v>2665</v>
      </c>
      <c r="I60" s="132"/>
      <c r="J60" s="131">
        <f t="shared" si="10"/>
        <v>2005</v>
      </c>
      <c r="K60" s="132">
        <f t="shared" si="11"/>
        <v>17885</v>
      </c>
      <c r="L60" s="132">
        <f>'Tables 1 and 2'!N75</f>
        <v>14934</v>
      </c>
    </row>
    <row r="61" spans="3:12" ht="12.75">
      <c r="C61" s="131">
        <f>'Tables 1 and 2'!G76</f>
        <v>2006</v>
      </c>
      <c r="D61" s="132">
        <f>'Tables 1 and 2'!I76</f>
        <v>314</v>
      </c>
      <c r="E61" s="129"/>
      <c r="F61" s="131">
        <f t="shared" si="8"/>
        <v>2006</v>
      </c>
      <c r="G61" s="132">
        <f t="shared" si="9"/>
        <v>2948</v>
      </c>
      <c r="H61" s="132">
        <f>'Tables 1 and 2'!J76</f>
        <v>2634</v>
      </c>
      <c r="J61" s="131">
        <f t="shared" si="10"/>
        <v>2006</v>
      </c>
      <c r="K61" s="132">
        <f t="shared" si="11"/>
        <v>17269</v>
      </c>
      <c r="L61" s="132">
        <f>'Tables 1 and 2'!N76</f>
        <v>14321</v>
      </c>
    </row>
    <row r="62" spans="3:12" ht="12.75">
      <c r="C62" s="131">
        <f>'Tables 1 and 2'!G77</f>
        <v>2007</v>
      </c>
      <c r="D62" s="132">
        <f>'Tables 1 and 2'!I77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2'!J77</f>
        <v>2385</v>
      </c>
      <c r="J62" s="131">
        <f t="shared" si="10"/>
        <v>2007</v>
      </c>
      <c r="K62" s="132">
        <f t="shared" si="11"/>
        <v>16238</v>
      </c>
      <c r="L62" s="132">
        <f>'Tables 1 and 2'!N77</f>
        <v>13572</v>
      </c>
    </row>
    <row r="63" spans="3:12" ht="12.75">
      <c r="C63" s="131">
        <f>'Tables 1 and 2'!G78</f>
        <v>2008</v>
      </c>
      <c r="D63" s="132">
        <f>'Tables 1 and 2'!I78</f>
        <v>270</v>
      </c>
      <c r="E63" s="129"/>
      <c r="F63" s="131">
        <f t="shared" si="8"/>
        <v>2008</v>
      </c>
      <c r="G63" s="132">
        <f t="shared" si="9"/>
        <v>2840</v>
      </c>
      <c r="H63" s="132">
        <f>'Tables 1 and 2'!J78</f>
        <v>2570</v>
      </c>
      <c r="J63" s="131">
        <f t="shared" si="10"/>
        <v>2008</v>
      </c>
      <c r="K63" s="132">
        <f t="shared" si="11"/>
        <v>15588</v>
      </c>
      <c r="L63" s="132">
        <f>'Tables 1 and 2'!N78</f>
        <v>12748</v>
      </c>
    </row>
    <row r="64" spans="3:12" ht="12.75">
      <c r="C64" s="131">
        <f>'Tables 1 and 2'!G79</f>
        <v>2009</v>
      </c>
      <c r="D64" s="132">
        <f>'Tables 1 and 2'!I79</f>
        <v>216</v>
      </c>
      <c r="E64" s="129"/>
      <c r="F64" s="131">
        <f>C64</f>
        <v>2009</v>
      </c>
      <c r="G64" s="132">
        <f>D64+H64</f>
        <v>2485</v>
      </c>
      <c r="H64" s="132">
        <f>'Tables 1 and 2'!J79</f>
        <v>2269</v>
      </c>
      <c r="J64" s="131">
        <f>F64</f>
        <v>2009</v>
      </c>
      <c r="K64" s="132">
        <f>G64+L64</f>
        <v>15013</v>
      </c>
      <c r="L64" s="132">
        <f>'Tables 1 and 2'!N79</f>
        <v>12528</v>
      </c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35" sqref="O35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2010-06-10T13:48:55Z</cp:lastPrinted>
  <dcterms:created xsi:type="dcterms:W3CDTF">1999-04-19T10:26:43Z</dcterms:created>
  <dcterms:modified xsi:type="dcterms:W3CDTF">2010-06-14T08:04:12Z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B3676345</vt:lpwstr>
  </property>
  <property fmtid="{D5CDD505-2E9C-101B-9397-08002B2CF9AE}" pid="3" name="Objective-Comment">
    <vt:lpwstr/>
  </property>
  <property fmtid="{D5CDD505-2E9C-101B-9397-08002B2CF9AE}" pid="4" name="Objective-CreationStamp">
    <vt:filetime>2010-02-24T00:00:00Z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2010-06-10T00:00:00Z</vt:filetime>
  </property>
  <property fmtid="{D5CDD505-2E9C-101B-9397-08002B2CF9AE}" pid="8" name="Objective-ModificationStamp">
    <vt:filetime>2010-06-10T00:00:00Z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2009 Road Accident Statistics: Research and analysis: Transport: 2009:</vt:lpwstr>
  </property>
  <property fmtid="{D5CDD505-2E9C-101B-9397-08002B2CF9AE}" pid="11" name="Objective-Parent">
    <vt:lpwstr>Road accident and casualty statistics: Key 2009 Road Accident Statistics: Research and analysis: Transport: 2009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2009 Reported Road Casualty Statistics - Publication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