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8430" tabRatio="795" activeTab="0"/>
  </bookViews>
  <sheets>
    <sheet name="Tables 1 and 2" sheetId="1" r:id="rId1"/>
    <sheet name="Table 3" sheetId="2" r:id="rId2"/>
    <sheet name="Table 4" sheetId="3" r:id="rId3"/>
    <sheet name="Tables 5 to 7" sheetId="4" r:id="rId4"/>
    <sheet name="Table8" sheetId="5" r:id="rId5"/>
    <sheet name="Table 9" sheetId="6" r:id="rId6"/>
    <sheet name="Tables10 and 11" sheetId="7" r:id="rId7"/>
    <sheet name="Figs for severity charts" sheetId="8" r:id="rId8"/>
    <sheet name="Fig 1 and Fig2" sheetId="9" r:id="rId9"/>
    <sheet name="Fig 3" sheetId="10" r:id="rId10"/>
    <sheet name="Fig 4" sheetId="11" r:id="rId11"/>
  </sheets>
  <externalReferences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0">'Fig 4'!$B$36:$Q$138</definedName>
    <definedName name="_xlnm.Print_Area" localSheetId="7">'Figs for severity charts'!$C$4:$L$59</definedName>
    <definedName name="_xlnm.Print_Area" localSheetId="1">'Table 3'!$A$1:$R$76</definedName>
    <definedName name="_xlnm.Print_Area" localSheetId="2">'Table 4'!$A$1:$R$67</definedName>
    <definedName name="_xlnm.Print_Area" localSheetId="0">'Tables 1 and 2'!$A$1:$S$96</definedName>
    <definedName name="_xlnm.Print_Area" localSheetId="3">'Tables 5 to 7'!$A$1:$O$104</definedName>
    <definedName name="_xlnm.Print_Area" localSheetId="6">'Tables10 and 11'!$A$1:$N$52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<sst xmlns="http://schemas.openxmlformats.org/spreadsheetml/2006/main" count="523" uniqueCount="209">
  <si>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</si>
  <si>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</si>
  <si>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</si>
  <si>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</si>
  <si>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</si>
  <si>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</si>
  <si>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</si>
  <si>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</si>
  <si>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</si>
  <si>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</si>
  <si>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</si>
  <si>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</si>
  <si>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</si>
  <si>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</si>
  <si>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</si>
  <si>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</si>
  <si>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</si>
  <si>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</si>
  <si>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</si>
  <si>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</si>
  <si>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</si>
  <si>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</si>
  <si>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</si>
  <si>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</si>
  <si>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</si>
  <si>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</si>
  <si>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</si>
  <si>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1994 - 1998 average</t>
  </si>
  <si>
    <t>on 94-98 average</t>
  </si>
  <si>
    <t>Pedal</t>
  </si>
  <si>
    <t>Motor</t>
  </si>
  <si>
    <t>Bus/</t>
  </si>
  <si>
    <t xml:space="preserve"> cycle</t>
  </si>
  <si>
    <t>cycle</t>
  </si>
  <si>
    <t>coach</t>
  </si>
  <si>
    <t>1994-98 ave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</si>
  <si>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</si>
  <si>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</si>
  <si>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</si>
  <si>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</si>
  <si>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</si>
  <si>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</si>
  <si>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</si>
  <si>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</si>
  <si>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1994-98 average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</si>
  <si>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</si>
  <si>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</si>
  <si>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</si>
  <si>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>on 94-98 ave</t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</si>
  <si>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</si>
  <si>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</si>
  <si>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</si>
  <si>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</si>
  <si>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</si>
  <si>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</si>
  <si>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</si>
  <si>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</si>
  <si>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</si>
  <si>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</si>
  <si>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</si>
  <si>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</si>
  <si>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</si>
  <si>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</si>
  <si>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</si>
  <si>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</si>
  <si>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</si>
  <si>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</si>
  <si>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</si>
  <si>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</si>
  <si>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</si>
  <si>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</si>
  <si>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</si>
  <si>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</si>
  <si>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</si>
  <si>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</si>
  <si>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</si>
  <si>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</si>
  <si>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</si>
  <si>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</si>
  <si>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</si>
  <si>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</si>
  <si>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</si>
  <si>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</si>
  <si>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</si>
  <si>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</si>
  <si>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</si>
  <si>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</si>
  <si>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</si>
  <si>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</si>
  <si>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</si>
  <si>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</si>
  <si>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</si>
  <si>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</si>
  <si>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</si>
  <si>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</si>
  <si>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</si>
  <si>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</si>
  <si>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</si>
  <si>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</si>
  <si>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</si>
  <si>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</si>
  <si>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</si>
  <si>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</si>
  <si>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</si>
  <si>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</si>
  <si>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</si>
  <si>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</si>
  <si>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</si>
  <si>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</si>
  <si>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</si>
  <si>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</si>
  <si>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</si>
  <si>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</si>
  <si>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</si>
  <si>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</si>
  <si>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</si>
  <si>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</si>
  <si>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</si>
  <si>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</si>
  <si>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</si>
  <si>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</si>
  <si>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</si>
  <si>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</si>
  <si>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</si>
  <si>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</si>
  <si>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</si>
  <si>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</si>
  <si>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</si>
  <si>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</si>
  <si>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</si>
  <si>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</si>
  <si>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</si>
  <si>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</si>
  <si>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</si>
  <si>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</si>
  <si>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</si>
  <si>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</si>
  <si>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</si>
  <si>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</si>
  <si>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</si>
  <si>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</si>
  <si>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</si>
  <si>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</si>
  <si>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</si>
  <si>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</si>
  <si>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Total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</si>
  <si>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</si>
  <si>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</si>
  <si>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</si>
  <si>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</si>
  <si>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</si>
  <si>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</si>
  <si>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</si>
  <si>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</si>
  <si>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</si>
  <si>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</si>
  <si>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Child 0-15</t>
  </si>
  <si>
    <t>Adult 16+</t>
  </si>
  <si>
    <t>5-11</t>
  </si>
  <si>
    <t>12-15</t>
  </si>
  <si>
    <t xml:space="preserve">   Killed &amp; Serious</t>
  </si>
  <si>
    <t>All Severities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</si>
  <si>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</si>
  <si>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1. Includes unknown gender</t>
  </si>
  <si>
    <t>1. Includes unknown ages and gender</t>
  </si>
  <si>
    <t>Table 6</t>
  </si>
  <si>
    <t>Table 7</t>
  </si>
  <si>
    <t>Fatal &amp;</t>
  </si>
  <si>
    <t>Numbers in 2010</t>
  </si>
  <si>
    <t xml:space="preserve"> implied by target</t>
  </si>
  <si>
    <t xml:space="preserve">Rate in 2010 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</si>
  <si>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</si>
  <si>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</si>
  <si>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</si>
  <si>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</si>
  <si>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t>2006 - 2010 average</t>
  </si>
  <si>
    <t>2010 percentage change:</t>
  </si>
  <si>
    <t>on 2009</t>
  </si>
  <si>
    <r>
      <t xml:space="preserve">1.  </t>
    </r>
    <r>
      <rPr>
        <sz val="8"/>
        <rFont val="Arial"/>
        <family val="2"/>
      </rPr>
      <t>Some figures for 2009 and earlier years may have been revised slightly from those published previously</t>
    </r>
  </si>
  <si>
    <t>Casualties by Severity, 1950 - 2010</t>
  </si>
  <si>
    <t>Injury Road Accidents by Severity, 1970 - 2010</t>
  </si>
  <si>
    <r>
      <t xml:space="preserve">2010 </t>
    </r>
    <r>
      <rPr>
        <i/>
        <sz val="12"/>
        <rFont val="Arial"/>
        <family val="2"/>
      </rPr>
      <t>prov.</t>
    </r>
  </si>
  <si>
    <t>% change on 2009</t>
  </si>
  <si>
    <r>
      <t xml:space="preserve">NB:  </t>
    </r>
    <r>
      <rPr>
        <sz val="11"/>
        <rFont val="Arial"/>
        <family val="2"/>
      </rPr>
      <t>Some figures for 2009 and earlier years may have been revised slightly from those published previously</t>
    </r>
  </si>
  <si>
    <t>Table 3    Casualties by built-up and non built-up roads, mode of transport and severity, 2008-2010 &amp; 94-98 average</t>
  </si>
  <si>
    <t>Table 4    Child casualties by built-up and non built-up roads, mode of transport and severity, 2008-2010 &amp; 94-98 average</t>
  </si>
  <si>
    <t>2006-10 average</t>
  </si>
  <si>
    <r>
      <t>2010 % change:</t>
    </r>
    <r>
      <rPr>
        <sz val="12"/>
        <rFont val="Arial"/>
        <family val="2"/>
      </rPr>
      <t xml:space="preserve"> </t>
    </r>
  </si>
  <si>
    <t xml:space="preserve">   on 2009</t>
  </si>
  <si>
    <r>
      <t xml:space="preserve">2010 </t>
    </r>
    <r>
      <rPr>
        <i/>
        <sz val="12"/>
        <rFont val="Arial"/>
        <family val="2"/>
      </rPr>
      <t>prov</t>
    </r>
    <r>
      <rPr>
        <sz val="12"/>
        <rFont val="Arial"/>
        <family val="2"/>
      </rPr>
      <t>.</t>
    </r>
  </si>
  <si>
    <t>Slight casualties by mode of transport, 1994 - 2010</t>
  </si>
  <si>
    <t>Child killed and seriously injured casualties by mode of transport, 1994 - 2010</t>
  </si>
  <si>
    <t>Killed and seriously injured casualties by mode of transport, 1994 - 2010</t>
  </si>
  <si>
    <t>Table 8   Accidents by police force area, council and severity, 94-98, 06-10 averages and 2010</t>
  </si>
  <si>
    <t>2010                               (provisional)</t>
  </si>
  <si>
    <t>2006-2010 average (provisional)</t>
  </si>
  <si>
    <t>Table 9   Casualties by police force area, council and severity, 94-98, 06-10 averages and 2010</t>
  </si>
  <si>
    <t>2010                  (provisional)</t>
  </si>
  <si>
    <r>
      <t xml:space="preserve">NB: the figures for the latest year are 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</si>
  <si>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0"/>
      </rPr>
      <t>provisional</t>
    </r>
    <r>
      <rPr>
        <sz val="9"/>
        <rFont val="Arial"/>
        <family val="0"/>
      </rPr>
      <t>. The final totals, which will appear in "Reported Road Casualties Scotland", may differ from the</t>
    </r>
  </si>
  <si>
    <t>Table 10   Casualties by gender and severity, 2002 - 2010</t>
  </si>
  <si>
    <t>Table 11   Casualties by gender and age, 2002 - 2010</t>
  </si>
  <si>
    <t>3. Relates to 2009  data as 2010 traffic estimates not yet available.</t>
  </si>
  <si>
    <r>
      <t>-39</t>
    </r>
    <r>
      <rPr>
        <i/>
        <vertAlign val="superscript"/>
        <sz val="12"/>
        <color indexed="12"/>
        <rFont val="Arial"/>
        <family val="2"/>
      </rPr>
      <t>3</t>
    </r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</si>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</sst>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2"/>
      <name val="Arial"/>
      <family val="2"/>
    </font>
    <font>
      <sz val="8.25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sz val="10.75"/>
      <name val="Arial"/>
      <family val="2"/>
    </font>
    <font>
      <sz val="17.25"/>
      <name val="Arial"/>
      <family val="0"/>
    </font>
    <font>
      <sz val="16.75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27.25"/>
      <name val="Arial"/>
      <family val="0"/>
    </font>
    <font>
      <sz val="14"/>
      <name val="Times New Roman"/>
      <family val="1"/>
    </font>
    <font>
      <sz val="14.25"/>
      <name val="Times New Roman"/>
      <family val="1"/>
    </font>
    <font>
      <b/>
      <sz val="15.25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7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1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4" fillId="0" borderId="0" xfId="0" applyNumberFormat="1" applyFont="1" applyBorder="1" applyAlignment="1">
      <alignment/>
    </xf>
    <xf numFmtId="9" fontId="13" fillId="0" borderId="0" xfId="22" applyFont="1" applyBorder="1" applyAlignment="1">
      <alignment/>
    </xf>
    <xf numFmtId="3" fontId="8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right"/>
    </xf>
    <xf numFmtId="171" fontId="12" fillId="0" borderId="0" xfId="15" applyNumberFormat="1" applyFont="1" applyAlignment="1">
      <alignment/>
    </xf>
    <xf numFmtId="171" fontId="9" fillId="0" borderId="0" xfId="15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Border="1" applyAlignment="1">
      <alignment/>
    </xf>
    <xf numFmtId="1" fontId="12" fillId="0" borderId="9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12" fillId="0" borderId="0" xfId="0" applyNumberFormat="1" applyFont="1" applyAlignment="1">
      <alignment/>
    </xf>
    <xf numFmtId="165" fontId="9" fillId="0" borderId="0" xfId="21" applyFont="1">
      <alignment/>
      <protection/>
    </xf>
    <xf numFmtId="165" fontId="8" fillId="0" borderId="0" xfId="21" applyFont="1" applyAlignment="1">
      <alignment horizontal="left"/>
      <protection/>
    </xf>
    <xf numFmtId="165" fontId="8" fillId="0" borderId="0" xfId="21" applyFont="1" applyAlignment="1">
      <alignment horizontal="right"/>
      <protection/>
    </xf>
    <xf numFmtId="165" fontId="8" fillId="0" borderId="9" xfId="21" applyFont="1" applyBorder="1" applyAlignment="1">
      <alignment horizontal="left"/>
      <protection/>
    </xf>
    <xf numFmtId="165" fontId="8" fillId="0" borderId="0" xfId="21" applyFont="1">
      <alignment/>
      <protection/>
    </xf>
    <xf numFmtId="165" fontId="9" fillId="0" borderId="3" xfId="21" applyFont="1" applyBorder="1">
      <alignment/>
      <protection/>
    </xf>
    <xf numFmtId="165" fontId="9" fillId="0" borderId="0" xfId="21" applyFont="1" applyBorder="1">
      <alignment/>
      <protection/>
    </xf>
    <xf numFmtId="165" fontId="8" fillId="0" borderId="10" xfId="21" applyFont="1" applyBorder="1" applyAlignment="1">
      <alignment horizontal="left"/>
      <protection/>
    </xf>
    <xf numFmtId="165" fontId="8" fillId="0" borderId="10" xfId="21" applyFont="1" applyBorder="1" applyAlignment="1">
      <alignment horizontal="centerContinuous"/>
      <protection/>
    </xf>
    <xf numFmtId="165" fontId="9" fillId="0" borderId="10" xfId="21" applyFont="1" applyBorder="1" applyAlignment="1">
      <alignment horizontal="centerContinuous"/>
      <protection/>
    </xf>
    <xf numFmtId="165" fontId="9" fillId="0" borderId="10" xfId="21" applyFont="1" applyBorder="1">
      <alignment/>
      <protection/>
    </xf>
    <xf numFmtId="165" fontId="8" fillId="0" borderId="11" xfId="21" applyFont="1" applyBorder="1" applyAlignment="1">
      <alignment horizontal="right"/>
      <protection/>
    </xf>
    <xf numFmtId="165" fontId="9" fillId="0" borderId="12" xfId="21" applyFont="1" applyBorder="1">
      <alignment/>
      <protection/>
    </xf>
    <xf numFmtId="165" fontId="9" fillId="0" borderId="9" xfId="21" applyFont="1" applyBorder="1">
      <alignment/>
      <protection/>
    </xf>
    <xf numFmtId="165" fontId="9" fillId="0" borderId="13" xfId="21" applyFont="1" applyBorder="1">
      <alignment/>
      <protection/>
    </xf>
    <xf numFmtId="165" fontId="8" fillId="0" borderId="13" xfId="21" applyFont="1" applyBorder="1">
      <alignment/>
      <protection/>
    </xf>
    <xf numFmtId="165" fontId="8" fillId="0" borderId="13" xfId="21" applyFont="1" applyBorder="1" applyAlignment="1">
      <alignment horizontal="right"/>
      <protection/>
    </xf>
    <xf numFmtId="165" fontId="9" fillId="0" borderId="4" xfId="21" applyFont="1" applyBorder="1">
      <alignment/>
      <protection/>
    </xf>
    <xf numFmtId="3" fontId="9" fillId="0" borderId="0" xfId="15" applyNumberFormat="1" applyFont="1" applyAlignment="1">
      <alignment/>
    </xf>
    <xf numFmtId="3" fontId="9" fillId="0" borderId="4" xfId="15" applyNumberFormat="1" applyFont="1" applyBorder="1" applyAlignment="1">
      <alignment/>
    </xf>
    <xf numFmtId="3" fontId="9" fillId="0" borderId="0" xfId="21" applyNumberFormat="1" applyFont="1">
      <alignment/>
      <protection/>
    </xf>
    <xf numFmtId="3" fontId="9" fillId="0" borderId="4" xfId="21" applyNumberFormat="1" applyFont="1" applyBorder="1">
      <alignment/>
      <protection/>
    </xf>
    <xf numFmtId="165" fontId="9" fillId="0" borderId="0" xfId="21" applyFont="1" applyAlignment="1">
      <alignment horizontal="left"/>
      <protection/>
    </xf>
    <xf numFmtId="165" fontId="8" fillId="0" borderId="0" xfId="21" applyFont="1" applyAlignment="1" quotePrefix="1">
      <alignment horizontal="left"/>
      <protection/>
    </xf>
    <xf numFmtId="164" fontId="9" fillId="0" borderId="13" xfId="21" applyNumberFormat="1" applyFont="1" applyBorder="1" applyProtection="1">
      <alignment/>
      <protection/>
    </xf>
    <xf numFmtId="165" fontId="8" fillId="0" borderId="0" xfId="21" applyFont="1" applyBorder="1">
      <alignment/>
      <protection/>
    </xf>
    <xf numFmtId="164" fontId="9" fillId="0" borderId="0" xfId="21" applyNumberFormat="1" applyFont="1" applyBorder="1" applyProtection="1">
      <alignment/>
      <protection/>
    </xf>
    <xf numFmtId="164" fontId="9" fillId="0" borderId="0" xfId="21" applyNumberFormat="1" applyFont="1" applyProtection="1">
      <alignment/>
      <protection/>
    </xf>
    <xf numFmtId="165" fontId="9" fillId="0" borderId="0" xfId="21" applyFont="1" applyAlignment="1" quotePrefix="1">
      <alignment horizontal="right"/>
      <protection/>
    </xf>
    <xf numFmtId="0" fontId="2" fillId="0" borderId="0" xfId="0" applyFont="1" applyBorder="1" applyAlignment="1">
      <alignment horizontal="left"/>
    </xf>
    <xf numFmtId="9" fontId="12" fillId="0" borderId="0" xfId="22" applyFont="1" applyAlignment="1">
      <alignment/>
    </xf>
    <xf numFmtId="9" fontId="12" fillId="0" borderId="9" xfId="22" applyFont="1" applyBorder="1" applyAlignment="1">
      <alignment/>
    </xf>
    <xf numFmtId="0" fontId="0" fillId="0" borderId="0" xfId="0" applyFont="1" applyAlignment="1">
      <alignment horizontal="right"/>
    </xf>
    <xf numFmtId="9" fontId="12" fillId="0" borderId="0" xfId="22" applyFont="1" applyAlignment="1">
      <alignment horizontal="right"/>
    </xf>
    <xf numFmtId="3" fontId="12" fillId="0" borderId="0" xfId="15" applyNumberFormat="1" applyFont="1" applyAlignment="1">
      <alignment/>
    </xf>
    <xf numFmtId="9" fontId="12" fillId="0" borderId="0" xfId="22" applyFont="1" applyAlignment="1" applyProtection="1" quotePrefix="1">
      <alignment horizontal="right"/>
      <protection/>
    </xf>
    <xf numFmtId="9" fontId="12" fillId="0" borderId="4" xfId="22" applyFont="1" applyBorder="1" applyAlignment="1" applyProtection="1" quotePrefix="1">
      <alignment horizontal="right"/>
      <protection/>
    </xf>
    <xf numFmtId="3" fontId="12" fillId="0" borderId="4" xfId="15" applyNumberFormat="1" applyFont="1" applyBorder="1" applyAlignment="1">
      <alignment/>
    </xf>
    <xf numFmtId="165" fontId="8" fillId="0" borderId="0" xfId="21" applyFont="1" applyBorder="1" applyAlignment="1">
      <alignment horizontal="right"/>
      <protection/>
    </xf>
    <xf numFmtId="3" fontId="12" fillId="0" borderId="0" xfId="15" applyNumberFormat="1" applyFont="1" applyBorder="1" applyAlignment="1">
      <alignment/>
    </xf>
    <xf numFmtId="3" fontId="9" fillId="0" borderId="0" xfId="15" applyNumberFormat="1" applyFont="1" applyBorder="1" applyAlignment="1">
      <alignment/>
    </xf>
    <xf numFmtId="9" fontId="12" fillId="0" borderId="0" xfId="22" applyFont="1" applyBorder="1" applyAlignment="1" applyProtection="1" quotePrefix="1">
      <alignment horizontal="right"/>
      <protection/>
    </xf>
    <xf numFmtId="3" fontId="9" fillId="0" borderId="0" xfId="21" applyNumberFormat="1" applyFont="1" applyBorder="1">
      <alignment/>
      <protection/>
    </xf>
    <xf numFmtId="165" fontId="8" fillId="0" borderId="4" xfId="21" applyFont="1" applyBorder="1" applyAlignment="1">
      <alignment horizontal="right"/>
      <protection/>
    </xf>
    <xf numFmtId="165" fontId="8" fillId="0" borderId="14" xfId="21" applyFont="1" applyBorder="1">
      <alignment/>
      <protection/>
    </xf>
    <xf numFmtId="165" fontId="8" fillId="0" borderId="9" xfId="21" applyFont="1" applyBorder="1">
      <alignment/>
      <protection/>
    </xf>
    <xf numFmtId="165" fontId="9" fillId="0" borderId="15" xfId="21" applyFont="1" applyBorder="1" applyAlignment="1">
      <alignment horizontal="centerContinuous"/>
      <protection/>
    </xf>
    <xf numFmtId="165" fontId="9" fillId="0" borderId="3" xfId="21" applyFont="1" applyBorder="1" applyAlignment="1">
      <alignment horizontal="centerContinuous"/>
      <protection/>
    </xf>
    <xf numFmtId="165" fontId="9" fillId="0" borderId="0" xfId="21" applyFont="1" applyAlignment="1">
      <alignment horizontal="right"/>
      <protection/>
    </xf>
    <xf numFmtId="164" fontId="9" fillId="0" borderId="9" xfId="21" applyNumberFormat="1" applyFont="1" applyBorder="1" applyProtection="1">
      <alignment/>
      <protection/>
    </xf>
    <xf numFmtId="165" fontId="9" fillId="0" borderId="14" xfId="21" applyFont="1" applyBorder="1">
      <alignment/>
      <protection/>
    </xf>
    <xf numFmtId="164" fontId="9" fillId="0" borderId="14" xfId="21" applyNumberFormat="1" applyFont="1" applyBorder="1" applyProtection="1">
      <alignment/>
      <protection/>
    </xf>
    <xf numFmtId="165" fontId="9" fillId="0" borderId="16" xfId="21" applyFont="1" applyBorder="1" applyAlignment="1">
      <alignment horizontal="centerContinuous"/>
      <protection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right"/>
    </xf>
    <xf numFmtId="9" fontId="12" fillId="0" borderId="0" xfId="22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1" fontId="12" fillId="0" borderId="4" xfId="15" applyNumberFormat="1" applyFont="1" applyBorder="1" applyAlignment="1">
      <alignment/>
    </xf>
    <xf numFmtId="171" fontId="9" fillId="0" borderId="4" xfId="15" applyNumberFormat="1" applyFont="1" applyBorder="1" applyAlignment="1">
      <alignment/>
    </xf>
    <xf numFmtId="9" fontId="12" fillId="0" borderId="4" xfId="22" applyFont="1" applyBorder="1" applyAlignment="1">
      <alignment/>
    </xf>
    <xf numFmtId="0" fontId="8" fillId="0" borderId="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9" xfId="15" applyNumberFormat="1" applyFont="1" applyBorder="1" applyAlignment="1">
      <alignment/>
    </xf>
    <xf numFmtId="171" fontId="0" fillId="0" borderId="14" xfId="15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0" fontId="0" fillId="0" borderId="0" xfId="0" applyAlignment="1">
      <alignment wrapText="1"/>
    </xf>
    <xf numFmtId="0" fontId="23" fillId="0" borderId="0" xfId="0" applyFont="1" applyAlignment="1" quotePrefix="1">
      <alignment horizontal="left"/>
    </xf>
    <xf numFmtId="165" fontId="24" fillId="0" borderId="0" xfId="21" applyFont="1" applyBorder="1">
      <alignment/>
      <protection/>
    </xf>
    <xf numFmtId="164" fontId="24" fillId="0" borderId="0" xfId="21" applyNumberFormat="1" applyFont="1" applyBorder="1" applyProtection="1">
      <alignment/>
      <protection/>
    </xf>
    <xf numFmtId="0" fontId="24" fillId="0" borderId="0" xfId="0" applyFont="1" applyAlignment="1" quotePrefix="1">
      <alignment horizontal="left"/>
    </xf>
    <xf numFmtId="165" fontId="24" fillId="0" borderId="0" xfId="21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15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71" fontId="25" fillId="0" borderId="0" xfId="15" applyNumberFormat="1" applyFont="1" applyBorder="1" applyAlignment="1">
      <alignment/>
    </xf>
    <xf numFmtId="171" fontId="25" fillId="0" borderId="4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Font="1" applyBorder="1" applyAlignment="1">
      <alignment/>
    </xf>
    <xf numFmtId="171" fontId="1" fillId="0" borderId="6" xfId="15" applyNumberFormat="1" applyFont="1" applyBorder="1" applyAlignment="1">
      <alignment/>
    </xf>
    <xf numFmtId="171" fontId="1" fillId="0" borderId="7" xfId="15" applyNumberFormat="1" applyFont="1" applyBorder="1" applyAlignment="1">
      <alignment/>
    </xf>
    <xf numFmtId="165" fontId="23" fillId="0" borderId="0" xfId="21" applyFont="1" applyAlignment="1">
      <alignment horizontal="left"/>
      <protection/>
    </xf>
    <xf numFmtId="165" fontId="26" fillId="0" borderId="0" xfId="21" applyFont="1" applyAlignment="1">
      <alignment horizontal="left"/>
      <protection/>
    </xf>
    <xf numFmtId="0" fontId="15" fillId="0" borderId="3" xfId="0" applyFont="1" applyBorder="1" applyAlignment="1">
      <alignment horizontal="right"/>
    </xf>
    <xf numFmtId="171" fontId="0" fillId="0" borderId="0" xfId="15" applyNumberFormat="1" applyFont="1" applyBorder="1" applyAlignment="1">
      <alignment horizontal="right"/>
    </xf>
    <xf numFmtId="171" fontId="30" fillId="0" borderId="0" xfId="15" applyNumberFormat="1" applyFont="1" applyAlignment="1">
      <alignment/>
    </xf>
    <xf numFmtId="0" fontId="29" fillId="0" borderId="0" xfId="0" applyFont="1" applyAlignment="1">
      <alignment horizontal="right"/>
    </xf>
    <xf numFmtId="0" fontId="31" fillId="0" borderId="3" xfId="0" applyFont="1" applyBorder="1" applyAlignment="1">
      <alignment horizontal="right"/>
    </xf>
    <xf numFmtId="2" fontId="30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41" fontId="0" fillId="0" borderId="0" xfId="15" applyNumberFormat="1" applyFont="1" applyBorder="1" applyAlignment="1">
      <alignment/>
    </xf>
    <xf numFmtId="9" fontId="1" fillId="0" borderId="0" xfId="22" applyFont="1" applyAlignment="1">
      <alignment/>
    </xf>
    <xf numFmtId="9" fontId="1" fillId="0" borderId="0" xfId="0" applyNumberFormat="1" applyFont="1" applyAlignment="1">
      <alignment/>
    </xf>
    <xf numFmtId="9" fontId="0" fillId="0" borderId="0" xfId="22" applyAlignment="1">
      <alignment/>
    </xf>
    <xf numFmtId="175" fontId="13" fillId="0" borderId="0" xfId="22" applyNumberFormat="1" applyFont="1" applyAlignment="1">
      <alignment/>
    </xf>
    <xf numFmtId="175" fontId="13" fillId="0" borderId="0" xfId="0" applyNumberFormat="1" applyFont="1" applyAlignment="1">
      <alignment/>
    </xf>
    <xf numFmtId="175" fontId="0" fillId="0" borderId="0" xfId="22" applyNumberFormat="1" applyAlignment="1">
      <alignment/>
    </xf>
    <xf numFmtId="174" fontId="1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left"/>
    </xf>
    <xf numFmtId="183" fontId="13" fillId="0" borderId="0" xfId="0" applyNumberFormat="1" applyFont="1" applyAlignment="1">
      <alignment/>
    </xf>
    <xf numFmtId="0" fontId="0" fillId="2" borderId="0" xfId="0" applyFill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2" fontId="13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3" fillId="0" borderId="0" xfId="0" applyNumberFormat="1" applyFont="1" applyAlignment="1">
      <alignment/>
    </xf>
    <xf numFmtId="175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178" fontId="13" fillId="0" borderId="0" xfId="22" applyNumberFormat="1" applyFont="1" applyAlignment="1">
      <alignment/>
    </xf>
    <xf numFmtId="178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3" fillId="0" borderId="0" xfId="0" applyFont="1" applyAlignment="1">
      <alignment/>
    </xf>
    <xf numFmtId="179" fontId="0" fillId="0" borderId="0" xfId="22" applyNumberFormat="1" applyAlignment="1">
      <alignment/>
    </xf>
    <xf numFmtId="179" fontId="13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174" fontId="1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2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171" fontId="12" fillId="0" borderId="0" xfId="15" applyNumberFormat="1" applyFont="1" applyFill="1" applyAlignment="1">
      <alignment/>
    </xf>
    <xf numFmtId="0" fontId="38" fillId="0" borderId="0" xfId="0" applyFont="1" applyAlignment="1">
      <alignment/>
    </xf>
    <xf numFmtId="171" fontId="0" fillId="0" borderId="0" xfId="15" applyNumberFormat="1" applyAlignment="1">
      <alignment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 quotePrefix="1">
      <alignment horizontal="right"/>
    </xf>
    <xf numFmtId="17" fontId="1" fillId="0" borderId="1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 quotePrefix="1">
      <alignment horizontal="right"/>
    </xf>
    <xf numFmtId="17" fontId="1" fillId="0" borderId="6" xfId="0" applyNumberFormat="1" applyFont="1" applyBorder="1" applyAlignment="1" quotePrefix="1">
      <alignment horizontal="right"/>
    </xf>
    <xf numFmtId="0" fontId="1" fillId="0" borderId="18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171" fontId="0" fillId="0" borderId="4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0" fontId="1" fillId="0" borderId="19" xfId="0" applyFont="1" applyBorder="1" applyAlignment="1">
      <alignment horizontal="right" wrapText="1"/>
    </xf>
    <xf numFmtId="171" fontId="0" fillId="0" borderId="0" xfId="15" applyNumberFormat="1" applyBorder="1" applyAlignment="1">
      <alignment/>
    </xf>
    <xf numFmtId="0" fontId="8" fillId="0" borderId="20" xfId="0" applyFont="1" applyBorder="1" applyAlignment="1">
      <alignment/>
    </xf>
    <xf numFmtId="0" fontId="8" fillId="0" borderId="5" xfId="0" applyFont="1" applyBorder="1" applyAlignment="1">
      <alignment/>
    </xf>
    <xf numFmtId="171" fontId="0" fillId="0" borderId="8" xfId="15" applyNumberFormat="1" applyBorder="1" applyAlignment="1">
      <alignment/>
    </xf>
    <xf numFmtId="0" fontId="38" fillId="0" borderId="6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37" fontId="0" fillId="0" borderId="6" xfId="0" applyNumberFormat="1" applyBorder="1" applyAlignment="1">
      <alignment/>
    </xf>
    <xf numFmtId="37" fontId="13" fillId="0" borderId="6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7" fontId="13" fillId="0" borderId="3" xfId="0" applyNumberFormat="1" applyFont="1" applyBorder="1" applyAlignment="1">
      <alignment/>
    </xf>
    <xf numFmtId="37" fontId="13" fillId="0" borderId="5" xfId="0" applyNumberFormat="1" applyFont="1" applyBorder="1" applyAlignment="1">
      <alignment/>
    </xf>
    <xf numFmtId="37" fontId="0" fillId="0" borderId="3" xfId="0" applyNumberFormat="1" applyBorder="1" applyAlignment="1">
      <alignment/>
    </xf>
    <xf numFmtId="37" fontId="14" fillId="0" borderId="3" xfId="0" applyNumberFormat="1" applyFont="1" applyBorder="1" applyAlignment="1">
      <alignment/>
    </xf>
    <xf numFmtId="9" fontId="13" fillId="0" borderId="3" xfId="22" applyFont="1" applyBorder="1" applyAlignment="1">
      <alignment/>
    </xf>
    <xf numFmtId="165" fontId="8" fillId="0" borderId="21" xfId="21" applyFont="1" applyBorder="1" applyAlignment="1">
      <alignment horizontal="centerContinuous"/>
      <protection/>
    </xf>
    <xf numFmtId="165" fontId="8" fillId="0" borderId="22" xfId="21" applyFont="1" applyBorder="1" applyAlignment="1">
      <alignment horizontal="right"/>
      <protection/>
    </xf>
    <xf numFmtId="165" fontId="8" fillId="0" borderId="23" xfId="21" applyFont="1" applyBorder="1">
      <alignment/>
      <protection/>
    </xf>
    <xf numFmtId="3" fontId="12" fillId="0" borderId="3" xfId="15" applyNumberFormat="1" applyFont="1" applyBorder="1" applyAlignment="1">
      <alignment/>
    </xf>
    <xf numFmtId="3" fontId="9" fillId="0" borderId="3" xfId="15" applyNumberFormat="1" applyFont="1" applyBorder="1" applyAlignment="1">
      <alignment/>
    </xf>
    <xf numFmtId="9" fontId="12" fillId="0" borderId="3" xfId="22" applyFont="1" applyBorder="1" applyAlignment="1" applyProtection="1" quotePrefix="1">
      <alignment horizontal="right"/>
      <protection/>
    </xf>
    <xf numFmtId="3" fontId="9" fillId="0" borderId="3" xfId="21" applyNumberFormat="1" applyFont="1" applyBorder="1">
      <alignment/>
      <protection/>
    </xf>
    <xf numFmtId="164" fontId="9" fillId="0" borderId="23" xfId="21" applyNumberFormat="1" applyFont="1" applyBorder="1" applyProtection="1">
      <alignment/>
      <protection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1" fontId="12" fillId="0" borderId="3" xfId="15" applyNumberFormat="1" applyFont="1" applyBorder="1" applyAlignment="1">
      <alignment/>
    </xf>
    <xf numFmtId="171" fontId="9" fillId="0" borderId="3" xfId="15" applyNumberFormat="1" applyFont="1" applyBorder="1" applyAlignment="1">
      <alignment/>
    </xf>
    <xf numFmtId="171" fontId="30" fillId="0" borderId="3" xfId="15" applyNumberFormat="1" applyFont="1" applyBorder="1" applyAlignment="1">
      <alignment/>
    </xf>
    <xf numFmtId="9" fontId="12" fillId="0" borderId="3" xfId="22" applyFont="1" applyBorder="1" applyAlignment="1">
      <alignment/>
    </xf>
    <xf numFmtId="0" fontId="8" fillId="0" borderId="12" xfId="0" applyFont="1" applyBorder="1" applyAlignment="1">
      <alignment horizontal="center" wrapText="1"/>
    </xf>
    <xf numFmtId="9" fontId="12" fillId="0" borderId="3" xfId="22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9" fontId="12" fillId="0" borderId="12" xfId="22" applyFont="1" applyBorder="1" applyAlignment="1">
      <alignment/>
    </xf>
    <xf numFmtId="0" fontId="2" fillId="0" borderId="24" xfId="0" applyFont="1" applyBorder="1" applyAlignment="1">
      <alignment horizontal="center"/>
    </xf>
    <xf numFmtId="171" fontId="12" fillId="0" borderId="25" xfId="15" applyNumberFormat="1" applyFont="1" applyBorder="1" applyAlignment="1">
      <alignment/>
    </xf>
    <xf numFmtId="171" fontId="9" fillId="0" borderId="25" xfId="15" applyNumberFormat="1" applyFont="1" applyBorder="1" applyAlignment="1">
      <alignment/>
    </xf>
    <xf numFmtId="9" fontId="12" fillId="0" borderId="25" xfId="22" applyFont="1" applyBorder="1" applyAlignment="1">
      <alignment/>
    </xf>
    <xf numFmtId="9" fontId="12" fillId="0" borderId="26" xfId="22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171" fontId="25" fillId="0" borderId="3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1" fillId="0" borderId="29" xfId="0" applyFont="1" applyBorder="1" applyAlignment="1">
      <alignment horizontal="right"/>
    </xf>
    <xf numFmtId="171" fontId="0" fillId="0" borderId="25" xfId="15" applyNumberFormat="1" applyBorder="1" applyAlignment="1">
      <alignment/>
    </xf>
    <xf numFmtId="171" fontId="0" fillId="0" borderId="28" xfId="15" applyNumberFormat="1" applyBorder="1" applyAlignment="1">
      <alignment/>
    </xf>
    <xf numFmtId="171" fontId="0" fillId="0" borderId="3" xfId="15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" fontId="30" fillId="0" borderId="0" xfId="0" applyNumberFormat="1" applyFont="1" applyAlignment="1" quotePrefix="1">
      <alignment horizontal="right"/>
    </xf>
    <xf numFmtId="9" fontId="12" fillId="0" borderId="0" xfId="22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1:              Killed from 1950 to 2010
</a:t>
            </a:r>
          </a:p>
        </c:rich>
      </c:tx>
      <c:layout>
        <c:manualLayout>
          <c:xMode val="factor"/>
          <c:yMode val="factor"/>
          <c:x val="-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65"/>
          <c:w val="0.9295"/>
          <c:h val="0.66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charts'!$D$5:$D$65</c:f>
              <c:numCache>
                <c:ptCount val="61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</c:numCache>
            </c:numRef>
          </c:val>
          <c:smooth val="0"/>
        </c:ser>
        <c:axId val="27752999"/>
        <c:axId val="48450400"/>
      </c:lineChart>
      <c:catAx>
        <c:axId val="2775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50400"/>
        <c:crosses val="autoZero"/>
        <c:auto val="1"/>
        <c:lblOffset val="100"/>
        <c:tickLblSkip val="2"/>
        <c:noMultiLvlLbl val="0"/>
      </c:catAx>
      <c:valAx>
        <c:axId val="48450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752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1950 - 2010
</a:t>
            </a:r>
          </a:p>
        </c:rich>
      </c:tx>
      <c:layout>
        <c:manualLayout>
          <c:xMode val="factor"/>
          <c:yMode val="factor"/>
          <c:x val="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25"/>
          <c:w val="0.9167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charts'!$G$5:$G$65</c:f>
              <c:numCache>
                <c:ptCount val="61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3294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2844</c:v>
                </c:pt>
                <c:pt idx="59">
                  <c:v>2502</c:v>
                </c:pt>
                <c:pt idx="60">
                  <c:v>2168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charts'!$H$5:$H$65</c:f>
              <c:numCache>
                <c:ptCount val="61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2574</c:v>
                </c:pt>
                <c:pt idx="59">
                  <c:v>2286</c:v>
                </c:pt>
                <c:pt idx="60">
                  <c:v>1960</c:v>
                </c:pt>
              </c:numCache>
            </c:numRef>
          </c:val>
          <c:smooth val="0"/>
        </c:ser>
        <c:axId val="33400417"/>
        <c:axId val="32168298"/>
      </c:lineChart>
      <c:catAx>
        <c:axId val="334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68298"/>
        <c:crosses val="autoZero"/>
        <c:auto val="1"/>
        <c:lblOffset val="100"/>
        <c:tickLblSkip val="2"/>
        <c:noMultiLvlLbl val="0"/>
      </c:catAx>
      <c:valAx>
        <c:axId val="32168298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4004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75"/>
          <c:y val="0.856"/>
          <c:w val="0.892"/>
          <c:h val="0.048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Figure 3:     All casualties and Slightly injured   casualties, 1950 - 2010
</a:t>
            </a:r>
          </a:p>
        </c:rich>
      </c:tx>
      <c:layout>
        <c:manualLayout>
          <c:xMode val="factor"/>
          <c:yMode val="factor"/>
          <c:x val="-0.01375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263"/>
          <c:w val="0.933"/>
          <c:h val="0.55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charts'!$K$5:$K$65</c:f>
              <c:numCache>
                <c:ptCount val="61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19911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15043</c:v>
                </c:pt>
                <c:pt idx="60">
                  <c:v>13324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charts'!$J$5:$J$65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'Figs for severity charts'!$L$5:$L$65</c:f>
              <c:numCache>
                <c:ptCount val="61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12541</c:v>
                </c:pt>
                <c:pt idx="60">
                  <c:v>11156</c:v>
                </c:pt>
              </c:numCache>
            </c:numRef>
          </c:val>
          <c:smooth val="0"/>
        </c:ser>
        <c:axId val="21079227"/>
        <c:axId val="55495316"/>
      </c:lineChart>
      <c:catAx>
        <c:axId val="2107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495316"/>
        <c:crosses val="autoZero"/>
        <c:auto val="1"/>
        <c:lblOffset val="100"/>
        <c:tickLblSkip val="2"/>
        <c:noMultiLvlLbl val="0"/>
      </c:catAx>
      <c:valAx>
        <c:axId val="55495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0792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775"/>
          <c:w val="0.87475"/>
          <c:h val="0.030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"/>
          <c:w val="0.999"/>
          <c:h val="0.955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4'!$G$13:$G$29</c:f>
              <c:numCache/>
            </c:numRef>
          </c:val>
          <c:smooth val="0"/>
        </c:ser>
        <c:axId val="29695797"/>
        <c:axId val="65935582"/>
      </c:lineChart>
      <c:catAx>
        <c:axId val="29695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5935582"/>
        <c:crosses val="autoZero"/>
        <c:auto val="1"/>
        <c:lblOffset val="100"/>
        <c:noMultiLvlLbl val="0"/>
      </c:catAx>
      <c:valAx>
        <c:axId val="65935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96957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0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2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4'!$I$13:$I$29</c:f>
              <c:numCache/>
            </c:numRef>
          </c:val>
          <c:smooth val="0"/>
        </c:ser>
        <c:axId val="56549327"/>
        <c:axId val="39181896"/>
      </c:lineChart>
      <c:catAx>
        <c:axId val="5654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39181896"/>
        <c:crosses val="autoZero"/>
        <c:auto val="1"/>
        <c:lblOffset val="100"/>
        <c:noMultiLvlLbl val="0"/>
      </c:catAx>
      <c:valAx>
        <c:axId val="39181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65493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075"/>
          <c:w val="0.9832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4'!$A$13:$A$29</c:f>
              <c:numCache/>
            </c:numRef>
          </c:cat>
          <c:val>
            <c:numRef>
              <c:f>'Fig 4'!$U$13:$U$29</c:f>
              <c:numCache/>
            </c:numRef>
          </c:val>
          <c:smooth val="0"/>
        </c:ser>
        <c:axId val="17092745"/>
        <c:axId val="19616978"/>
      </c:lineChart>
      <c:catAx>
        <c:axId val="1709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9616978"/>
        <c:crosses val="autoZero"/>
        <c:auto val="1"/>
        <c:lblOffset val="100"/>
        <c:noMultiLvlLbl val="0"/>
      </c:catAx>
      <c:valAx>
        <c:axId val="196169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7092745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8</xdr:row>
      <xdr:rowOff>28575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2314575" y="1571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13</xdr:col>
      <xdr:colOff>485775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190500" y="1905000"/>
        <a:ext cx="78009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0.50525</cdr:y>
    </cdr:from>
    <cdr:to>
      <cdr:x>0.9365</cdr:x>
      <cdr:y>0.70625</cdr:y>
    </cdr:to>
    <cdr:grpSp>
      <cdr:nvGrpSpPr>
        <cdr:cNvPr id="1" name="Group 1"/>
        <cdr:cNvGrpSpPr>
          <a:grpSpLocks/>
        </cdr:cNvGrpSpPr>
      </cdr:nvGrpSpPr>
      <cdr:grpSpPr>
        <a:xfrm>
          <a:off x="5305425" y="2505075"/>
          <a:ext cx="3724275" cy="100012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0.71675</cdr:x>
      <cdr:y>0.099</cdr:y>
    </cdr:from>
    <cdr:to>
      <cdr:x>0.97425</cdr:x>
      <cdr:y>0.224</cdr:y>
    </cdr:to>
    <cdr:grpSp>
      <cdr:nvGrpSpPr>
        <cdr:cNvPr id="4" name="Group 4"/>
        <cdr:cNvGrpSpPr>
          <a:grpSpLocks/>
        </cdr:cNvGrpSpPr>
      </cdr:nvGrpSpPr>
      <cdr:grpSpPr>
        <a:xfrm>
          <a:off x="6905625" y="485775"/>
          <a:ext cx="2486025" cy="619125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52563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6571817" y="466644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0.066</cdr:x>
      <cdr:y>0.0865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638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0.40725</cdr:y>
    </cdr:from>
    <cdr:to>
      <cdr:x>0.44275</cdr:x>
      <cdr:y>0.518</cdr:y>
    </cdr:to>
    <cdr:grpSp>
      <cdr:nvGrpSpPr>
        <cdr:cNvPr id="12" name="Group 12"/>
        <cdr:cNvGrpSpPr>
          <a:grpSpLocks/>
        </cdr:cNvGrpSpPr>
      </cdr:nvGrpSpPr>
      <cdr:grpSpPr>
        <a:xfrm>
          <a:off x="2457450" y="2019300"/>
          <a:ext cx="1809750" cy="55245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85952" y="1199364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4445899" y="1616373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0.4165</cdr:y>
    </cdr:from>
    <cdr:to>
      <cdr:x>0.36025</cdr:x>
      <cdr:y>0.59125</cdr:y>
    </cdr:to>
    <cdr:grpSp>
      <cdr:nvGrpSpPr>
        <cdr:cNvPr id="1" name="Group 1"/>
        <cdr:cNvGrpSpPr>
          <a:grpSpLocks/>
        </cdr:cNvGrpSpPr>
      </cdr:nvGrpSpPr>
      <cdr:grpSpPr>
        <a:xfrm>
          <a:off x="1409700" y="2076450"/>
          <a:ext cx="2057400" cy="8763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308305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2510981" y="2697604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0.54175</cdr:x>
      <cdr:y>0.6375</cdr:y>
    </cdr:from>
    <cdr:to>
      <cdr:x>0.90725</cdr:x>
      <cdr:y>0.88275</cdr:y>
    </cdr:to>
    <cdr:grpSp>
      <cdr:nvGrpSpPr>
        <cdr:cNvPr id="4" name="Group 10"/>
        <cdr:cNvGrpSpPr>
          <a:grpSpLocks/>
        </cdr:cNvGrpSpPr>
      </cdr:nvGrpSpPr>
      <cdr:grpSpPr>
        <a:xfrm>
          <a:off x="5219700" y="3181350"/>
          <a:ext cx="3524250" cy="1228725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206877" y="320380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5194249" y="3860169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0.56</cdr:x>
      <cdr:y>0.11875</cdr:y>
    </cdr:from>
    <cdr:to>
      <cdr:x>0.83325</cdr:x>
      <cdr:y>0.313</cdr:y>
    </cdr:to>
    <cdr:grpSp>
      <cdr:nvGrpSpPr>
        <cdr:cNvPr id="7" name="Group 7"/>
        <cdr:cNvGrpSpPr>
          <a:grpSpLocks/>
        </cdr:cNvGrpSpPr>
      </cdr:nvGrpSpPr>
      <cdr:grpSpPr>
        <a:xfrm>
          <a:off x="5391150" y="590550"/>
          <a:ext cx="2638425" cy="971550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90460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6086169" y="704538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0.138</cdr:y>
    </cdr:from>
    <cdr:to>
      <cdr:x>0.974</cdr:x>
      <cdr:y>0.37875</cdr:y>
    </cdr:to>
    <cdr:grpSp>
      <cdr:nvGrpSpPr>
        <cdr:cNvPr id="1" name="Group 1"/>
        <cdr:cNvGrpSpPr>
          <a:grpSpLocks/>
        </cdr:cNvGrpSpPr>
      </cdr:nvGrpSpPr>
      <cdr:grpSpPr>
        <a:xfrm>
          <a:off x="7829550" y="685800"/>
          <a:ext cx="1581150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748844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Box 3"/>
          <cdr:cNvSpPr txBox="1">
            <a:spLocks noChangeArrowheads="1"/>
          </cdr:cNvSpPr>
        </cdr:nvSpPr>
        <cdr:spPr>
          <a:xfrm>
            <a:off x="7699005" y="1627846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0.47325</cdr:x>
      <cdr:y>0.2025</cdr:y>
    </cdr:from>
    <cdr:to>
      <cdr:x>0.8025</cdr:x>
      <cdr:y>0.516</cdr:y>
    </cdr:to>
    <cdr:grpSp>
      <cdr:nvGrpSpPr>
        <cdr:cNvPr id="4" name="Group 4"/>
        <cdr:cNvGrpSpPr>
          <a:grpSpLocks/>
        </cdr:cNvGrpSpPr>
      </cdr:nvGrpSpPr>
      <cdr:grpSpPr>
        <a:xfrm>
          <a:off x="4562475" y="1009650"/>
          <a:ext cx="3181350" cy="1562100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7001037" y="1066383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Box 6"/>
          <cdr:cNvSpPr txBox="1">
            <a:spLocks noChangeArrowheads="1"/>
          </cdr:cNvSpPr>
        </cdr:nvSpPr>
        <cdr:spPr>
          <a:xfrm>
            <a:off x="4294880" y="206415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annual rate of reduction
required from 1996</a:t>
            </a:r>
          </a:p>
        </cdr:txBody>
      </cdr:sp>
    </cdr:grpSp>
  </cdr:relSizeAnchor>
  <cdr:relSizeAnchor xmlns:cdr="http://schemas.openxmlformats.org/drawingml/2006/chartDrawing">
    <cdr:from>
      <cdr:x>0.1255</cdr:x>
      <cdr:y>0.20325</cdr:y>
    </cdr:from>
    <cdr:to>
      <cdr:x>0.34425</cdr:x>
      <cdr:y>0.34575</cdr:y>
    </cdr:to>
    <cdr:grpSp>
      <cdr:nvGrpSpPr>
        <cdr:cNvPr id="7" name="Group 7"/>
        <cdr:cNvGrpSpPr>
          <a:grpSpLocks/>
        </cdr:cNvGrpSpPr>
      </cdr:nvGrpSpPr>
      <cdr:grpSpPr>
        <a:xfrm>
          <a:off x="1209675" y="1009650"/>
          <a:ext cx="2114550" cy="714375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3020397" y="1057108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Box 9"/>
          <cdr:cNvSpPr txBox="1">
            <a:spLocks noChangeArrowheads="1"/>
          </cdr:cNvSpPr>
        </cdr:nvSpPr>
        <cdr:spPr>
          <a:xfrm>
            <a:off x="1458368" y="1428755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</row>
        <row r="25">
          <cell r="B25" t="str">
            <v>2006-2010 average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</row>
        <row r="55">
          <cell r="B55" t="str">
            <v>2006-2010 average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99"/>
  <sheetViews>
    <sheetView tabSelected="1" workbookViewId="0" topLeftCell="A1">
      <selection activeCell="C2" sqref="C2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180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4" t="s">
        <v>1</v>
      </c>
      <c r="J4" s="24" t="s">
        <v>2</v>
      </c>
      <c r="K4" s="6"/>
      <c r="L4" s="24" t="s">
        <v>3</v>
      </c>
      <c r="M4" s="6"/>
      <c r="N4" s="24" t="s">
        <v>4</v>
      </c>
      <c r="O4" s="6"/>
      <c r="P4" s="247" t="s">
        <v>5</v>
      </c>
      <c r="Q4" s="20"/>
    </row>
    <row r="5" spans="3:17" ht="12.75">
      <c r="C5" s="11"/>
      <c r="D5" s="12"/>
      <c r="E5" s="12"/>
      <c r="F5" s="12" t="s">
        <v>208</v>
      </c>
      <c r="G5" s="12" t="s">
        <v>206</v>
      </c>
      <c r="H5" s="12"/>
      <c r="I5" s="29"/>
      <c r="J5" s="29"/>
      <c r="K5" s="13"/>
      <c r="L5" s="25" t="s">
        <v>2</v>
      </c>
      <c r="M5" s="13"/>
      <c r="N5" s="29"/>
      <c r="O5" s="13"/>
      <c r="P5" s="248" t="s">
        <v>6</v>
      </c>
      <c r="Q5" s="19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7">
        <v>1970</v>
      </c>
      <c r="H7" s="8"/>
      <c r="I7" s="10">
        <v>758</v>
      </c>
      <c r="J7" s="10">
        <v>7860</v>
      </c>
      <c r="K7" s="10"/>
      <c r="L7" s="32">
        <f>I7+J7</f>
        <v>8618</v>
      </c>
      <c r="M7" s="10"/>
      <c r="N7" s="10">
        <v>13515</v>
      </c>
      <c r="O7" s="10"/>
      <c r="P7" s="249">
        <f>L7+N7</f>
        <v>22133</v>
      </c>
      <c r="Q7" s="9"/>
    </row>
    <row r="8" spans="3:17" ht="3" customHeight="1">
      <c r="C8" s="7"/>
      <c r="D8" s="8"/>
      <c r="E8" s="8"/>
      <c r="F8" s="8"/>
      <c r="G8" s="17"/>
      <c r="H8" s="8"/>
      <c r="I8" s="10"/>
      <c r="J8" s="10"/>
      <c r="K8" s="10"/>
      <c r="L8" s="32"/>
      <c r="M8" s="10"/>
      <c r="N8" s="10"/>
      <c r="O8" s="10"/>
      <c r="P8" s="249"/>
      <c r="Q8" s="9"/>
    </row>
    <row r="9" spans="3:17" ht="12.75">
      <c r="C9" s="7"/>
      <c r="D9" s="8"/>
      <c r="E9" s="8"/>
      <c r="F9" s="8"/>
      <c r="G9" s="17">
        <v>1975</v>
      </c>
      <c r="H9" s="8"/>
      <c r="I9" s="10">
        <v>699</v>
      </c>
      <c r="J9" s="10">
        <v>6912</v>
      </c>
      <c r="K9" s="10"/>
      <c r="L9" s="32">
        <f>I9+J9</f>
        <v>7611</v>
      </c>
      <c r="M9" s="10"/>
      <c r="N9" s="10">
        <v>13041</v>
      </c>
      <c r="O9" s="10"/>
      <c r="P9" s="249">
        <f>L9+N9</f>
        <v>20652</v>
      </c>
      <c r="Q9" s="9"/>
    </row>
    <row r="10" spans="3:17" ht="3" customHeight="1">
      <c r="C10" s="7"/>
      <c r="D10" s="8"/>
      <c r="E10" s="8"/>
      <c r="F10" s="8"/>
      <c r="G10" s="17"/>
      <c r="H10" s="8"/>
      <c r="I10" s="10"/>
      <c r="J10" s="10"/>
      <c r="K10" s="10"/>
      <c r="L10" s="32"/>
      <c r="M10" s="10"/>
      <c r="N10" s="10"/>
      <c r="O10" s="10"/>
      <c r="P10" s="249"/>
      <c r="Q10" s="9"/>
    </row>
    <row r="11" spans="3:17" ht="12.75">
      <c r="C11" s="7"/>
      <c r="D11" s="8"/>
      <c r="E11" s="8"/>
      <c r="F11" s="8"/>
      <c r="G11" s="17">
        <v>1980</v>
      </c>
      <c r="H11" s="8"/>
      <c r="I11" s="10">
        <v>644</v>
      </c>
      <c r="J11" s="10">
        <v>7218</v>
      </c>
      <c r="K11" s="10"/>
      <c r="L11" s="32">
        <f>I11+J11</f>
        <v>7862</v>
      </c>
      <c r="M11" s="10"/>
      <c r="N11" s="10">
        <v>13926</v>
      </c>
      <c r="O11" s="10"/>
      <c r="P11" s="249">
        <f>L11+N11</f>
        <v>21788</v>
      </c>
      <c r="Q11" s="9"/>
    </row>
    <row r="12" spans="3:17" ht="3" customHeight="1">
      <c r="C12" s="7"/>
      <c r="D12" s="8"/>
      <c r="E12" s="8"/>
      <c r="F12" s="8"/>
      <c r="G12" s="17"/>
      <c r="H12" s="8"/>
      <c r="I12" s="10"/>
      <c r="J12" s="10"/>
      <c r="K12" s="10"/>
      <c r="L12" s="32"/>
      <c r="M12" s="10"/>
      <c r="N12" s="10"/>
      <c r="O12" s="10"/>
      <c r="P12" s="249"/>
      <c r="Q12" s="9"/>
    </row>
    <row r="13" spans="3:17" ht="12.75">
      <c r="C13" s="7"/>
      <c r="D13" s="8"/>
      <c r="E13" s="8"/>
      <c r="F13" s="8"/>
      <c r="G13" s="17">
        <v>1985</v>
      </c>
      <c r="H13" s="8"/>
      <c r="I13" s="10">
        <v>550</v>
      </c>
      <c r="J13" s="10">
        <v>6507</v>
      </c>
      <c r="K13" s="10"/>
      <c r="L13" s="32">
        <f>I13+J13</f>
        <v>7057</v>
      </c>
      <c r="M13" s="10"/>
      <c r="N13" s="10">
        <v>13587</v>
      </c>
      <c r="O13" s="10"/>
      <c r="P13" s="249">
        <f>L13+N13</f>
        <v>20644</v>
      </c>
      <c r="Q13" s="9"/>
    </row>
    <row r="14" spans="3:17" ht="3" customHeight="1">
      <c r="C14" s="7"/>
      <c r="D14" s="8"/>
      <c r="E14" s="8"/>
      <c r="F14" s="8"/>
      <c r="G14" s="17"/>
      <c r="H14" s="8"/>
      <c r="I14" s="10"/>
      <c r="J14" s="10"/>
      <c r="K14" s="10"/>
      <c r="L14" s="32"/>
      <c r="M14" s="10"/>
      <c r="N14" s="10"/>
      <c r="O14" s="10"/>
      <c r="P14" s="249"/>
      <c r="Q14" s="9"/>
    </row>
    <row r="15" spans="3:17" ht="12.75">
      <c r="C15" s="7"/>
      <c r="D15" s="8"/>
      <c r="E15" s="8"/>
      <c r="F15" s="8"/>
      <c r="G15" s="17">
        <v>1990</v>
      </c>
      <c r="H15" s="8"/>
      <c r="I15" s="10">
        <v>491</v>
      </c>
      <c r="J15" s="10">
        <v>5237</v>
      </c>
      <c r="K15" s="10"/>
      <c r="L15" s="32">
        <f>I15+J15</f>
        <v>5728</v>
      </c>
      <c r="M15" s="10"/>
      <c r="N15" s="10">
        <v>14443</v>
      </c>
      <c r="O15" s="10"/>
      <c r="P15" s="249">
        <f>L15+N15</f>
        <v>20171</v>
      </c>
      <c r="Q15" s="9"/>
    </row>
    <row r="16" spans="3:17" ht="3" customHeight="1">
      <c r="C16" s="7"/>
      <c r="D16" s="8"/>
      <c r="E16" s="8"/>
      <c r="F16" s="8"/>
      <c r="G16" s="17"/>
      <c r="H16" s="8"/>
      <c r="I16" s="10"/>
      <c r="J16" s="10"/>
      <c r="K16" s="10"/>
      <c r="L16" s="32"/>
      <c r="M16" s="10"/>
      <c r="N16" s="10"/>
      <c r="O16" s="10"/>
      <c r="P16" s="249"/>
      <c r="Q16" s="9"/>
    </row>
    <row r="17" spans="3:17" ht="12.75" hidden="1">
      <c r="C17" s="7"/>
      <c r="D17" s="8"/>
      <c r="E17" s="8"/>
      <c r="F17" s="8"/>
      <c r="G17" s="17">
        <v>1996</v>
      </c>
      <c r="H17" s="8"/>
      <c r="I17" s="10">
        <v>316</v>
      </c>
      <c r="J17" s="10">
        <v>3315</v>
      </c>
      <c r="K17" s="10"/>
      <c r="L17" s="32"/>
      <c r="M17" s="10"/>
      <c r="N17" s="10">
        <v>12441</v>
      </c>
      <c r="O17" s="10"/>
      <c r="P17" s="249"/>
      <c r="Q17" s="9"/>
    </row>
    <row r="18" spans="3:17" ht="12.75">
      <c r="C18" s="7"/>
      <c r="D18" s="8"/>
      <c r="E18" s="8"/>
      <c r="F18" s="8"/>
      <c r="G18" s="17">
        <v>1995</v>
      </c>
      <c r="H18" s="8"/>
      <c r="I18">
        <v>361</v>
      </c>
      <c r="J18" s="10">
        <v>4071</v>
      </c>
      <c r="K18" s="10"/>
      <c r="L18" s="32">
        <f aca="true" t="shared" si="0" ref="L18:L33">I18+J18</f>
        <v>4432</v>
      </c>
      <c r="M18" s="10"/>
      <c r="N18" s="10">
        <v>12102</v>
      </c>
      <c r="O18" s="10"/>
      <c r="P18" s="249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32">
        <f t="shared" si="0"/>
        <v>3631</v>
      </c>
      <c r="M19" s="10"/>
      <c r="N19" s="10">
        <v>12442</v>
      </c>
      <c r="O19" s="10"/>
      <c r="P19" s="249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7">
        <v>1997</v>
      </c>
      <c r="H20" s="8"/>
      <c r="I20">
        <v>340</v>
      </c>
      <c r="J20" s="10">
        <v>3312</v>
      </c>
      <c r="K20" s="10"/>
      <c r="L20" s="32">
        <f t="shared" si="0"/>
        <v>3652</v>
      </c>
      <c r="M20" s="10"/>
      <c r="N20" s="10">
        <v>12994</v>
      </c>
      <c r="O20" s="10"/>
      <c r="P20" s="249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7">
        <v>1998</v>
      </c>
      <c r="H21" s="8"/>
      <c r="I21">
        <v>339</v>
      </c>
      <c r="J21" s="10">
        <v>3318</v>
      </c>
      <c r="K21" s="10"/>
      <c r="L21" s="32">
        <f t="shared" si="0"/>
        <v>3657</v>
      </c>
      <c r="M21" s="10"/>
      <c r="N21" s="10">
        <v>12862</v>
      </c>
      <c r="O21" s="10"/>
      <c r="P21" s="249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32">
        <f t="shared" si="0"/>
        <v>3494</v>
      </c>
      <c r="M22" s="10"/>
      <c r="N22" s="10">
        <v>11921</v>
      </c>
      <c r="O22" s="10"/>
      <c r="P22" s="249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32">
        <f t="shared" si="0"/>
        <v>3304</v>
      </c>
      <c r="N23" s="10">
        <v>11827</v>
      </c>
      <c r="P23" s="249">
        <f t="shared" si="1"/>
        <v>15131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32">
        <f t="shared" si="0"/>
        <v>3149</v>
      </c>
      <c r="N24" s="10">
        <v>11575</v>
      </c>
      <c r="P24" s="249">
        <f t="shared" si="1"/>
        <v>14724</v>
      </c>
      <c r="Q24" s="9"/>
    </row>
    <row r="25" spans="3:17" ht="12.75">
      <c r="C25" s="7"/>
      <c r="D25" s="8"/>
      <c r="E25" s="8"/>
      <c r="F25" s="8"/>
      <c r="G25" s="17">
        <v>2002</v>
      </c>
      <c r="H25" s="30"/>
      <c r="I25">
        <v>274</v>
      </c>
      <c r="J25" s="10">
        <v>2684</v>
      </c>
      <c r="L25" s="32">
        <f t="shared" si="0"/>
        <v>2958</v>
      </c>
      <c r="N25" s="10">
        <v>11385</v>
      </c>
      <c r="P25" s="249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30"/>
      <c r="I26">
        <v>301</v>
      </c>
      <c r="J26" s="10">
        <v>2496</v>
      </c>
      <c r="L26" s="32">
        <f t="shared" si="0"/>
        <v>2797</v>
      </c>
      <c r="N26" s="10">
        <v>11121</v>
      </c>
      <c r="P26" s="249">
        <f t="shared" si="1"/>
        <v>13918</v>
      </c>
      <c r="Q26" s="9"/>
    </row>
    <row r="27" spans="3:17" ht="12.75">
      <c r="C27" s="7"/>
      <c r="D27" s="8"/>
      <c r="E27" s="8"/>
      <c r="F27" s="8"/>
      <c r="G27">
        <v>2004</v>
      </c>
      <c r="H27" s="30"/>
      <c r="I27">
        <v>283</v>
      </c>
      <c r="J27" s="10">
        <v>2331</v>
      </c>
      <c r="L27" s="32">
        <f t="shared" si="0"/>
        <v>2614</v>
      </c>
      <c r="N27" s="10">
        <v>11305</v>
      </c>
      <c r="P27" s="249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30"/>
      <c r="I28">
        <v>264</v>
      </c>
      <c r="J28" s="10">
        <v>2252</v>
      </c>
      <c r="L28" s="32">
        <f>I28+J28</f>
        <v>2516</v>
      </c>
      <c r="N28" s="10">
        <v>10922</v>
      </c>
      <c r="P28" s="249">
        <f>L28+N28</f>
        <v>13438</v>
      </c>
      <c r="Q28" s="9"/>
      <c r="T28" t="s">
        <v>208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32">
        <f t="shared" si="0"/>
        <v>2550</v>
      </c>
      <c r="N29" s="10">
        <v>10560</v>
      </c>
      <c r="P29" s="249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30"/>
      <c r="I30">
        <v>255</v>
      </c>
      <c r="J30" s="10">
        <v>2049</v>
      </c>
      <c r="L30" s="32">
        <f t="shared" si="0"/>
        <v>2304</v>
      </c>
      <c r="N30" s="10">
        <v>10202</v>
      </c>
      <c r="P30" s="249">
        <f t="shared" si="1"/>
        <v>12506</v>
      </c>
      <c r="Q30" s="9"/>
    </row>
    <row r="31" spans="3:17" ht="12.75">
      <c r="C31" s="7"/>
      <c r="D31" s="8"/>
      <c r="E31" s="8"/>
      <c r="F31" s="8"/>
      <c r="G31" s="8">
        <v>2008</v>
      </c>
      <c r="H31" s="30"/>
      <c r="I31" s="8">
        <v>245</v>
      </c>
      <c r="J31" s="10">
        <v>2242</v>
      </c>
      <c r="K31" s="8"/>
      <c r="L31" s="32">
        <f>I31+J31</f>
        <v>2487</v>
      </c>
      <c r="M31" s="8"/>
      <c r="N31" s="10">
        <v>9671</v>
      </c>
      <c r="O31" s="8"/>
      <c r="P31" s="249">
        <f>L31+N31</f>
        <v>12158</v>
      </c>
      <c r="Q31" s="9"/>
    </row>
    <row r="32" spans="3:17" ht="12.75">
      <c r="C32" s="7"/>
      <c r="D32" s="8"/>
      <c r="E32" s="8"/>
      <c r="F32" s="8"/>
      <c r="G32" s="8">
        <v>2009</v>
      </c>
      <c r="H32" s="30"/>
      <c r="I32" s="8">
        <v>196</v>
      </c>
      <c r="J32" s="10">
        <v>1997</v>
      </c>
      <c r="K32" s="8"/>
      <c r="L32" s="32">
        <v>2176</v>
      </c>
      <c r="M32" s="8"/>
      <c r="N32" s="10">
        <v>9362</v>
      </c>
      <c r="O32" s="8"/>
      <c r="P32" s="249">
        <v>11537</v>
      </c>
      <c r="Q32" s="9"/>
    </row>
    <row r="33" spans="3:17" ht="12.75">
      <c r="C33" s="11"/>
      <c r="D33" s="12"/>
      <c r="E33" s="12"/>
      <c r="F33" s="12"/>
      <c r="G33" s="12">
        <v>2010</v>
      </c>
      <c r="H33" s="244" t="s">
        <v>26</v>
      </c>
      <c r="I33" s="12">
        <v>189</v>
      </c>
      <c r="J33" s="245">
        <v>1705</v>
      </c>
      <c r="K33" s="12"/>
      <c r="L33" s="246">
        <f t="shared" si="0"/>
        <v>1894</v>
      </c>
      <c r="M33" s="12"/>
      <c r="N33" s="245">
        <v>8393</v>
      </c>
      <c r="O33" s="12"/>
      <c r="P33" s="250">
        <f t="shared" si="1"/>
        <v>10287</v>
      </c>
      <c r="Q33" s="19"/>
    </row>
    <row r="34" spans="3:17" ht="15.75" customHeight="1">
      <c r="C34" s="39" t="s">
        <v>171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6" ht="3.75" customHeight="1"/>
    <row r="37" spans="3:7" ht="12.75">
      <c r="C37" s="3" t="s">
        <v>7</v>
      </c>
      <c r="D37" s="3"/>
      <c r="E37" s="2"/>
      <c r="F37" s="2"/>
      <c r="G37" s="3" t="s">
        <v>179</v>
      </c>
    </row>
    <row r="38" spans="9:16" ht="6" customHeight="1">
      <c r="I38" s="2"/>
      <c r="J38" s="2"/>
      <c r="K38" s="2"/>
      <c r="L38" s="2"/>
      <c r="M38" s="2"/>
      <c r="N38" s="2"/>
      <c r="O38" s="2"/>
      <c r="P38" s="2"/>
    </row>
    <row r="39" spans="3:17" ht="12.75">
      <c r="C39" s="4"/>
      <c r="D39" s="5"/>
      <c r="E39" s="5"/>
      <c r="F39" s="5"/>
      <c r="G39" s="5"/>
      <c r="H39" s="5"/>
      <c r="I39" s="24" t="s">
        <v>101</v>
      </c>
      <c r="J39" s="24" t="s">
        <v>2</v>
      </c>
      <c r="K39" s="6"/>
      <c r="L39" s="24" t="s">
        <v>105</v>
      </c>
      <c r="M39" s="6"/>
      <c r="N39" s="24" t="s">
        <v>4</v>
      </c>
      <c r="O39" s="6"/>
      <c r="P39" s="247" t="s">
        <v>5</v>
      </c>
      <c r="Q39" s="20"/>
    </row>
    <row r="40" spans="3:17" ht="12.75">
      <c r="C40" s="11"/>
      <c r="D40" s="12"/>
      <c r="E40" s="12"/>
      <c r="F40" s="12"/>
      <c r="G40" s="12"/>
      <c r="H40" s="12"/>
      <c r="I40" s="29"/>
      <c r="J40" s="25" t="s">
        <v>104</v>
      </c>
      <c r="K40" s="13"/>
      <c r="L40" s="25" t="s">
        <v>2</v>
      </c>
      <c r="M40" s="13"/>
      <c r="N40" s="25" t="s">
        <v>104</v>
      </c>
      <c r="O40" s="13"/>
      <c r="P40" s="248" t="s">
        <v>6</v>
      </c>
      <c r="Q40" s="19"/>
    </row>
    <row r="41" spans="3:17" ht="6" customHeight="1"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9"/>
    </row>
    <row r="42" spans="3:17" ht="12.75">
      <c r="C42" s="7"/>
      <c r="D42" s="8"/>
      <c r="E42" s="8"/>
      <c r="F42" s="8"/>
      <c r="G42" s="17">
        <v>1950</v>
      </c>
      <c r="H42" s="8"/>
      <c r="I42" s="10">
        <v>529</v>
      </c>
      <c r="J42" s="10">
        <v>4553</v>
      </c>
      <c r="K42" s="10"/>
      <c r="L42" s="31">
        <f>SUM(I42:J42)</f>
        <v>5082</v>
      </c>
      <c r="M42" s="10"/>
      <c r="N42" s="10">
        <v>10774</v>
      </c>
      <c r="O42" s="10"/>
      <c r="P42" s="249">
        <f>L42+N42</f>
        <v>15856</v>
      </c>
      <c r="Q42" s="9"/>
    </row>
    <row r="43" spans="3:17" ht="3" customHeight="1">
      <c r="C43" s="7"/>
      <c r="D43" s="8"/>
      <c r="E43" s="8"/>
      <c r="F43" s="8"/>
      <c r="G43" s="17"/>
      <c r="H43" s="8"/>
      <c r="I43" s="10"/>
      <c r="J43" s="10"/>
      <c r="K43" s="10"/>
      <c r="L43" s="32"/>
      <c r="M43" s="10"/>
      <c r="N43" s="10"/>
      <c r="O43" s="10"/>
      <c r="P43" s="251"/>
      <c r="Q43" s="9"/>
    </row>
    <row r="44" spans="3:17" ht="12.75">
      <c r="C44" s="7"/>
      <c r="D44" s="8"/>
      <c r="E44" s="8"/>
      <c r="F44" s="8"/>
      <c r="G44" s="17">
        <v>1955</v>
      </c>
      <c r="H44" s="8"/>
      <c r="I44" s="10">
        <v>610</v>
      </c>
      <c r="J44" s="10">
        <v>5096</v>
      </c>
      <c r="K44" s="10"/>
      <c r="L44" s="31">
        <f>SUM(I44:J44)</f>
        <v>5706</v>
      </c>
      <c r="M44" s="10"/>
      <c r="N44" s="10">
        <v>15193</v>
      </c>
      <c r="O44" s="10"/>
      <c r="P44" s="249">
        <f>L44+N44</f>
        <v>20899</v>
      </c>
      <c r="Q44" s="9"/>
    </row>
    <row r="45" spans="3:17" ht="3" customHeight="1">
      <c r="C45" s="7"/>
      <c r="D45" s="8"/>
      <c r="E45" s="8"/>
      <c r="F45" s="8"/>
      <c r="G45" s="17"/>
      <c r="H45" s="8"/>
      <c r="I45" s="10"/>
      <c r="J45" s="10"/>
      <c r="K45" s="10"/>
      <c r="L45" s="32"/>
      <c r="M45" s="10"/>
      <c r="N45" s="10"/>
      <c r="O45" s="10"/>
      <c r="P45" s="251"/>
      <c r="Q45" s="9"/>
    </row>
    <row r="46" spans="3:17" ht="12.75">
      <c r="C46" s="7"/>
      <c r="D46" s="8"/>
      <c r="E46" s="8"/>
      <c r="F46" s="8"/>
      <c r="G46" s="17">
        <v>1960</v>
      </c>
      <c r="H46" s="8"/>
      <c r="I46" s="10">
        <v>648</v>
      </c>
      <c r="J46" s="10">
        <v>6632</v>
      </c>
      <c r="K46" s="10"/>
      <c r="L46" s="31">
        <f>SUM(I46:J46)</f>
        <v>7280</v>
      </c>
      <c r="M46" s="10"/>
      <c r="N46" s="10">
        <v>19035</v>
      </c>
      <c r="O46" s="10"/>
      <c r="P46" s="249">
        <f>L46+N46</f>
        <v>26315</v>
      </c>
      <c r="Q46" s="9"/>
    </row>
    <row r="47" spans="3:17" ht="3" customHeight="1">
      <c r="C47" s="7"/>
      <c r="D47" s="8"/>
      <c r="E47" s="8"/>
      <c r="F47" s="8"/>
      <c r="G47" s="17"/>
      <c r="H47" s="8"/>
      <c r="I47" s="10"/>
      <c r="J47" s="10"/>
      <c r="K47" s="10"/>
      <c r="L47" s="32"/>
      <c r="M47" s="10"/>
      <c r="N47" s="10"/>
      <c r="O47" s="10"/>
      <c r="P47" s="251"/>
      <c r="Q47" s="9"/>
    </row>
    <row r="48" spans="3:17" ht="12.75">
      <c r="C48" s="7"/>
      <c r="D48" s="8"/>
      <c r="E48" s="8"/>
      <c r="F48" s="8"/>
      <c r="G48" s="17">
        <v>1965</v>
      </c>
      <c r="H48" s="8"/>
      <c r="I48" s="10">
        <v>743</v>
      </c>
      <c r="J48" s="10">
        <v>8744</v>
      </c>
      <c r="K48" s="10"/>
      <c r="L48" s="31">
        <f>SUM(I48:J48)</f>
        <v>9487</v>
      </c>
      <c r="M48" s="10"/>
      <c r="N48" s="10">
        <v>22340</v>
      </c>
      <c r="O48" s="10"/>
      <c r="P48" s="249">
        <f>L48+N48</f>
        <v>31827</v>
      </c>
      <c r="Q48" s="9"/>
    </row>
    <row r="49" spans="3:17" ht="3" customHeight="1">
      <c r="C49" s="7"/>
      <c r="D49" s="8"/>
      <c r="E49" s="8"/>
      <c r="F49" s="8"/>
      <c r="G49" s="17"/>
      <c r="H49" s="8"/>
      <c r="I49" s="10"/>
      <c r="J49" s="10"/>
      <c r="K49" s="10"/>
      <c r="L49" s="32"/>
      <c r="M49" s="10"/>
      <c r="N49" s="10"/>
      <c r="O49" s="10"/>
      <c r="P49" s="251"/>
      <c r="Q49" s="9"/>
    </row>
    <row r="50" spans="3:17" ht="12.75">
      <c r="C50" s="7"/>
      <c r="D50" s="8"/>
      <c r="E50" s="8"/>
      <c r="F50" s="8"/>
      <c r="G50" s="17">
        <v>1970</v>
      </c>
      <c r="H50" s="8"/>
      <c r="I50" s="10">
        <v>815</v>
      </c>
      <c r="J50" s="10">
        <v>10027</v>
      </c>
      <c r="K50" s="10"/>
      <c r="L50" s="31">
        <f>SUM(I50:J50)</f>
        <v>10842</v>
      </c>
      <c r="M50" s="10"/>
      <c r="N50" s="10">
        <v>20398</v>
      </c>
      <c r="O50" s="10"/>
      <c r="P50" s="249">
        <f>L50+N50</f>
        <v>31240</v>
      </c>
      <c r="Q50" s="9"/>
    </row>
    <row r="51" spans="3:17" ht="3" customHeight="1">
      <c r="C51" s="7"/>
      <c r="D51" s="8"/>
      <c r="E51" s="8"/>
      <c r="F51" s="8"/>
      <c r="G51" s="17"/>
      <c r="H51" s="8"/>
      <c r="I51" s="10"/>
      <c r="J51" s="10"/>
      <c r="K51" s="10"/>
      <c r="L51" s="32"/>
      <c r="M51" s="10"/>
      <c r="N51" s="10"/>
      <c r="O51" s="10"/>
      <c r="P51" s="251"/>
      <c r="Q51" s="9"/>
    </row>
    <row r="52" spans="3:17" ht="12.75">
      <c r="C52" s="7"/>
      <c r="D52" s="8"/>
      <c r="E52" s="8"/>
      <c r="F52" s="8"/>
      <c r="G52" s="17">
        <v>1975</v>
      </c>
      <c r="H52" s="8"/>
      <c r="I52" s="10">
        <v>769</v>
      </c>
      <c r="J52" s="10">
        <v>8779</v>
      </c>
      <c r="K52" s="10"/>
      <c r="L52" s="31">
        <f>SUM(I52:J52)</f>
        <v>9548</v>
      </c>
      <c r="M52" s="10"/>
      <c r="N52" s="10">
        <v>19073</v>
      </c>
      <c r="O52" s="10"/>
      <c r="P52" s="249">
        <f>L52+N52</f>
        <v>28621</v>
      </c>
      <c r="Q52" s="9"/>
    </row>
    <row r="53" spans="3:17" ht="3" customHeight="1">
      <c r="C53" s="7"/>
      <c r="D53" s="8"/>
      <c r="E53" s="8"/>
      <c r="F53" s="8"/>
      <c r="G53" s="17"/>
      <c r="H53" s="8"/>
      <c r="I53" s="10"/>
      <c r="J53" s="10"/>
      <c r="K53" s="10"/>
      <c r="L53" s="32"/>
      <c r="M53" s="10"/>
      <c r="N53" s="10"/>
      <c r="O53" s="10"/>
      <c r="P53" s="251"/>
      <c r="Q53" s="9"/>
    </row>
    <row r="54" spans="3:17" ht="12.75">
      <c r="C54" s="7"/>
      <c r="D54" s="8"/>
      <c r="E54" s="8"/>
      <c r="F54" s="8"/>
      <c r="G54" s="17">
        <v>1980</v>
      </c>
      <c r="H54" s="8"/>
      <c r="I54" s="10">
        <v>700</v>
      </c>
      <c r="J54" s="10">
        <v>8839</v>
      </c>
      <c r="K54" s="10"/>
      <c r="L54" s="31">
        <f>SUM(I54:J54)</f>
        <v>9539</v>
      </c>
      <c r="M54" s="10"/>
      <c r="N54" s="10">
        <v>19747</v>
      </c>
      <c r="O54" s="10"/>
      <c r="P54" s="249">
        <f>L54+N54</f>
        <v>29286</v>
      </c>
      <c r="Q54" s="9"/>
    </row>
    <row r="55" spans="3:17" ht="3" customHeight="1">
      <c r="C55" s="7"/>
      <c r="D55" s="8"/>
      <c r="E55" s="8"/>
      <c r="F55" s="8"/>
      <c r="G55" s="17"/>
      <c r="H55" s="8"/>
      <c r="I55" s="10"/>
      <c r="J55" s="10"/>
      <c r="K55" s="10"/>
      <c r="L55" s="32"/>
      <c r="M55" s="10"/>
      <c r="N55" s="10"/>
      <c r="O55" s="10"/>
      <c r="P55" s="251"/>
      <c r="Q55" s="9"/>
    </row>
    <row r="56" spans="3:17" ht="12.75">
      <c r="C56" s="7"/>
      <c r="D56" s="8"/>
      <c r="E56" s="8"/>
      <c r="F56" s="8"/>
      <c r="G56" s="17">
        <v>1985</v>
      </c>
      <c r="H56" s="8"/>
      <c r="I56" s="10">
        <v>602</v>
      </c>
      <c r="J56" s="10">
        <v>7786</v>
      </c>
      <c r="K56" s="10"/>
      <c r="L56" s="31">
        <f aca="true" t="shared" si="2" ref="L56:L81">SUM(I56:J56)</f>
        <v>8388</v>
      </c>
      <c r="M56" s="10"/>
      <c r="N56" s="10">
        <v>18899</v>
      </c>
      <c r="O56" s="10"/>
      <c r="P56" s="249">
        <f aca="true" t="shared" si="3" ref="P56:P72">L56+N56</f>
        <v>27287</v>
      </c>
      <c r="Q56" s="9"/>
    </row>
    <row r="57" spans="3:17" ht="12.75">
      <c r="C57" s="7"/>
      <c r="D57" s="8"/>
      <c r="E57" s="8"/>
      <c r="F57" s="8"/>
      <c r="G57" s="17">
        <v>1986</v>
      </c>
      <c r="H57" s="8"/>
      <c r="I57" s="10">
        <v>601</v>
      </c>
      <c r="J57" s="10">
        <v>7422</v>
      </c>
      <c r="K57" s="10"/>
      <c r="L57" s="31">
        <f t="shared" si="2"/>
        <v>8023</v>
      </c>
      <c r="M57" s="10"/>
      <c r="N57" s="10">
        <v>18094</v>
      </c>
      <c r="O57" s="10"/>
      <c r="P57" s="249">
        <f t="shared" si="3"/>
        <v>26117</v>
      </c>
      <c r="Q57" s="9"/>
    </row>
    <row r="58" spans="3:17" ht="12.75">
      <c r="C58" s="7"/>
      <c r="D58" s="8"/>
      <c r="E58" s="8"/>
      <c r="F58" s="8"/>
      <c r="G58" s="17">
        <v>1987</v>
      </c>
      <c r="H58" s="8"/>
      <c r="I58" s="10">
        <v>556</v>
      </c>
      <c r="J58" s="10">
        <v>6707</v>
      </c>
      <c r="K58" s="10"/>
      <c r="L58" s="31">
        <f t="shared" si="2"/>
        <v>7263</v>
      </c>
      <c r="M58" s="10"/>
      <c r="N58" s="10">
        <v>17485</v>
      </c>
      <c r="O58" s="10"/>
      <c r="P58" s="249">
        <f t="shared" si="3"/>
        <v>24748</v>
      </c>
      <c r="Q58" s="9"/>
    </row>
    <row r="59" spans="3:17" ht="12.75">
      <c r="C59" s="7"/>
      <c r="D59" s="8"/>
      <c r="E59" s="8"/>
      <c r="F59" s="8"/>
      <c r="G59" s="17">
        <v>1988</v>
      </c>
      <c r="H59" s="8"/>
      <c r="I59" s="10">
        <v>554</v>
      </c>
      <c r="J59" s="10">
        <v>6732</v>
      </c>
      <c r="K59" s="10"/>
      <c r="L59" s="31">
        <f t="shared" si="2"/>
        <v>7286</v>
      </c>
      <c r="M59" s="10"/>
      <c r="N59" s="10">
        <v>18139</v>
      </c>
      <c r="O59" s="10"/>
      <c r="P59" s="249">
        <f t="shared" si="3"/>
        <v>25425</v>
      </c>
      <c r="Q59" s="9"/>
    </row>
    <row r="60" spans="3:17" ht="12.75">
      <c r="C60" s="7"/>
      <c r="D60" s="8"/>
      <c r="E60" s="8"/>
      <c r="F60" s="8"/>
      <c r="G60" s="17">
        <v>1989</v>
      </c>
      <c r="H60" s="8"/>
      <c r="I60" s="10">
        <v>553</v>
      </c>
      <c r="J60" s="10">
        <v>6998</v>
      </c>
      <c r="K60" s="10"/>
      <c r="L60" s="31">
        <f t="shared" si="2"/>
        <v>7551</v>
      </c>
      <c r="M60" s="10"/>
      <c r="N60" s="10">
        <v>19981</v>
      </c>
      <c r="O60" s="10"/>
      <c r="P60" s="249">
        <f t="shared" si="3"/>
        <v>27532</v>
      </c>
      <c r="Q60" s="9"/>
    </row>
    <row r="61" spans="3:17" ht="12.75">
      <c r="C61" s="7"/>
      <c r="D61" s="8"/>
      <c r="E61" s="8"/>
      <c r="F61" s="8"/>
      <c r="G61" s="17">
        <v>1990</v>
      </c>
      <c r="H61" s="8"/>
      <c r="I61" s="10">
        <v>546</v>
      </c>
      <c r="J61" s="10">
        <v>6252</v>
      </c>
      <c r="K61" s="10"/>
      <c r="L61" s="31">
        <f t="shared" si="2"/>
        <v>6798</v>
      </c>
      <c r="M61" s="10"/>
      <c r="N61" s="10">
        <v>20430</v>
      </c>
      <c r="O61" s="10"/>
      <c r="P61" s="249">
        <f t="shared" si="3"/>
        <v>27228</v>
      </c>
      <c r="Q61" s="9"/>
    </row>
    <row r="62" spans="3:17" ht="12.75">
      <c r="C62" s="7"/>
      <c r="D62" s="8"/>
      <c r="E62" s="8"/>
      <c r="F62" s="8"/>
      <c r="G62" s="17">
        <v>1991</v>
      </c>
      <c r="H62" s="8"/>
      <c r="I62" s="10">
        <v>491</v>
      </c>
      <c r="J62" s="10">
        <v>5638</v>
      </c>
      <c r="K62" s="10"/>
      <c r="L62" s="31">
        <f t="shared" si="2"/>
        <v>6129</v>
      </c>
      <c r="M62" s="10"/>
      <c r="N62" s="10">
        <v>19217</v>
      </c>
      <c r="O62" s="10"/>
      <c r="P62" s="249">
        <f t="shared" si="3"/>
        <v>25346</v>
      </c>
      <c r="Q62" s="9"/>
    </row>
    <row r="63" spans="3:17" ht="12.75">
      <c r="C63" s="7"/>
      <c r="D63" s="8"/>
      <c r="E63" s="8"/>
      <c r="F63" s="8"/>
      <c r="G63" s="17">
        <v>1992</v>
      </c>
      <c r="H63" s="8"/>
      <c r="I63" s="10">
        <v>463</v>
      </c>
      <c r="J63" s="10">
        <v>5176</v>
      </c>
      <c r="K63" s="10"/>
      <c r="L63" s="31">
        <f t="shared" si="2"/>
        <v>5639</v>
      </c>
      <c r="M63" s="10"/>
      <c r="N63" s="10">
        <v>18534</v>
      </c>
      <c r="O63" s="10"/>
      <c r="P63" s="249">
        <f t="shared" si="3"/>
        <v>24173</v>
      </c>
      <c r="Q63" s="9"/>
    </row>
    <row r="64" spans="3:17" ht="12.75">
      <c r="C64" s="7"/>
      <c r="D64" s="8"/>
      <c r="E64" s="8"/>
      <c r="F64" s="8"/>
      <c r="G64" s="17">
        <v>1993</v>
      </c>
      <c r="H64" s="8"/>
      <c r="I64" s="10">
        <v>399</v>
      </c>
      <c r="J64" s="10">
        <v>4454</v>
      </c>
      <c r="K64" s="10"/>
      <c r="L64" s="31">
        <f t="shared" si="2"/>
        <v>4853</v>
      </c>
      <c r="M64" s="10"/>
      <c r="N64" s="10">
        <v>17561</v>
      </c>
      <c r="O64" s="10"/>
      <c r="P64" s="249">
        <f t="shared" si="3"/>
        <v>22414</v>
      </c>
      <c r="Q64" s="9"/>
    </row>
    <row r="65" spans="3:17" ht="12.75">
      <c r="C65" s="7"/>
      <c r="D65" s="8"/>
      <c r="E65" s="8"/>
      <c r="F65" s="8"/>
      <c r="G65" s="17">
        <v>1994</v>
      </c>
      <c r="H65" s="8"/>
      <c r="I65" s="10">
        <v>363</v>
      </c>
      <c r="J65" s="10">
        <v>5208</v>
      </c>
      <c r="K65" s="10"/>
      <c r="L65" s="31">
        <f t="shared" si="2"/>
        <v>5571</v>
      </c>
      <c r="M65" s="10"/>
      <c r="N65" s="10">
        <v>17002</v>
      </c>
      <c r="O65" s="10"/>
      <c r="P65" s="249">
        <f t="shared" si="3"/>
        <v>22573</v>
      </c>
      <c r="Q65" s="9"/>
    </row>
    <row r="66" spans="3:17" ht="12.75">
      <c r="C66" s="7"/>
      <c r="D66" s="8"/>
      <c r="E66" s="8"/>
      <c r="F66" s="8"/>
      <c r="G66" s="17">
        <v>1995</v>
      </c>
      <c r="H66" s="8"/>
      <c r="I66" s="10">
        <v>409</v>
      </c>
      <c r="J66" s="10">
        <v>4930</v>
      </c>
      <c r="K66" s="10"/>
      <c r="L66" s="31">
        <f t="shared" si="2"/>
        <v>5339</v>
      </c>
      <c r="M66" s="10"/>
      <c r="N66" s="10">
        <v>16855</v>
      </c>
      <c r="O66" s="10"/>
      <c r="P66" s="249">
        <f t="shared" si="3"/>
        <v>22194</v>
      </c>
      <c r="Q66" s="9"/>
    </row>
    <row r="67" spans="3:17" ht="12.75">
      <c r="C67" s="7"/>
      <c r="D67" s="8"/>
      <c r="E67" s="8"/>
      <c r="F67" s="8"/>
      <c r="G67" s="17">
        <v>1996</v>
      </c>
      <c r="H67" s="8"/>
      <c r="I67" s="10">
        <v>357</v>
      </c>
      <c r="J67" s="10">
        <v>4041</v>
      </c>
      <c r="K67" s="10"/>
      <c r="L67" s="31">
        <f t="shared" si="2"/>
        <v>4398</v>
      </c>
      <c r="M67" s="10"/>
      <c r="N67" s="10">
        <v>17318</v>
      </c>
      <c r="O67" s="10"/>
      <c r="P67" s="249">
        <f t="shared" si="3"/>
        <v>21716</v>
      </c>
      <c r="Q67" s="9"/>
    </row>
    <row r="68" spans="3:17" ht="12.75">
      <c r="C68" s="7"/>
      <c r="D68" s="8"/>
      <c r="E68" s="8"/>
      <c r="F68" s="8"/>
      <c r="G68" s="17">
        <v>1997</v>
      </c>
      <c r="H68" s="8"/>
      <c r="I68" s="10">
        <v>377</v>
      </c>
      <c r="J68" s="10">
        <v>4047</v>
      </c>
      <c r="K68" s="10"/>
      <c r="L68" s="31">
        <f t="shared" si="2"/>
        <v>4424</v>
      </c>
      <c r="M68" s="10"/>
      <c r="N68" s="10">
        <v>18205</v>
      </c>
      <c r="O68" s="10"/>
      <c r="P68" s="249">
        <f t="shared" si="3"/>
        <v>22629</v>
      </c>
      <c r="Q68" s="9"/>
    </row>
    <row r="69" spans="3:17" ht="12.75">
      <c r="C69" s="7"/>
      <c r="D69" s="8"/>
      <c r="E69" s="8"/>
      <c r="F69" s="8"/>
      <c r="G69" s="17">
        <v>1998</v>
      </c>
      <c r="I69" s="10">
        <v>385</v>
      </c>
      <c r="J69" s="10">
        <v>4072</v>
      </c>
      <c r="K69" s="10"/>
      <c r="L69" s="31">
        <f t="shared" si="2"/>
        <v>4457</v>
      </c>
      <c r="M69" s="10"/>
      <c r="N69" s="10">
        <v>18010</v>
      </c>
      <c r="O69" s="10"/>
      <c r="P69" s="249">
        <f t="shared" si="3"/>
        <v>22467</v>
      </c>
      <c r="Q69" s="9"/>
    </row>
    <row r="70" spans="3:17" ht="12.75">
      <c r="C70" s="7"/>
      <c r="D70" s="8"/>
      <c r="E70" s="8"/>
      <c r="F70" s="8"/>
      <c r="G70">
        <v>1999</v>
      </c>
      <c r="I70" s="10">
        <v>310</v>
      </c>
      <c r="J70" s="10">
        <v>3765</v>
      </c>
      <c r="K70" s="27"/>
      <c r="L70" s="31">
        <f t="shared" si="2"/>
        <v>4075</v>
      </c>
      <c r="M70" s="27"/>
      <c r="N70" s="10">
        <v>16927</v>
      </c>
      <c r="O70" s="27"/>
      <c r="P70" s="249">
        <f t="shared" si="3"/>
        <v>21002</v>
      </c>
      <c r="Q70" s="9"/>
    </row>
    <row r="71" spans="3:17" ht="12.75">
      <c r="C71" s="7"/>
      <c r="D71" s="8"/>
      <c r="E71" s="8"/>
      <c r="F71" s="8"/>
      <c r="G71">
        <v>2000</v>
      </c>
      <c r="H71" s="30"/>
      <c r="I71" s="10">
        <v>326</v>
      </c>
      <c r="J71" s="10">
        <v>3568</v>
      </c>
      <c r="K71" s="27"/>
      <c r="L71" s="31">
        <f t="shared" si="2"/>
        <v>3894</v>
      </c>
      <c r="M71" s="27"/>
      <c r="N71" s="10">
        <v>16623</v>
      </c>
      <c r="O71" s="27"/>
      <c r="P71" s="249">
        <f t="shared" si="3"/>
        <v>20517</v>
      </c>
      <c r="Q71" s="9"/>
    </row>
    <row r="72" spans="3:17" ht="12.75">
      <c r="C72" s="7"/>
      <c r="D72" s="8"/>
      <c r="E72" s="8"/>
      <c r="F72" s="8"/>
      <c r="G72">
        <v>2001</v>
      </c>
      <c r="H72" s="30"/>
      <c r="I72" s="10">
        <v>348</v>
      </c>
      <c r="J72" s="10">
        <v>3410</v>
      </c>
      <c r="K72" s="27"/>
      <c r="L72" s="31">
        <f t="shared" si="2"/>
        <v>3758</v>
      </c>
      <c r="M72" s="27"/>
      <c r="N72" s="10">
        <v>16153</v>
      </c>
      <c r="O72" s="27"/>
      <c r="P72" s="249">
        <f t="shared" si="3"/>
        <v>19911</v>
      </c>
      <c r="Q72" s="9"/>
    </row>
    <row r="73" spans="3:17" ht="12.75">
      <c r="C73" s="7"/>
      <c r="D73" s="8"/>
      <c r="E73" s="8"/>
      <c r="F73" s="8"/>
      <c r="G73">
        <v>2002</v>
      </c>
      <c r="H73" s="30"/>
      <c r="I73" s="10">
        <v>304</v>
      </c>
      <c r="J73" s="10">
        <v>3229</v>
      </c>
      <c r="K73" s="27"/>
      <c r="L73" s="31">
        <f t="shared" si="2"/>
        <v>3533</v>
      </c>
      <c r="M73" s="27"/>
      <c r="N73" s="10">
        <v>15742</v>
      </c>
      <c r="O73" s="27"/>
      <c r="P73" s="249">
        <f aca="true" t="shared" si="4" ref="P73:P81">L73+N73</f>
        <v>19275</v>
      </c>
      <c r="Q73" s="9"/>
    </row>
    <row r="74" spans="3:17" ht="12.75">
      <c r="C74" s="7"/>
      <c r="D74" s="8"/>
      <c r="E74" s="8"/>
      <c r="F74" s="8"/>
      <c r="G74">
        <v>2003</v>
      </c>
      <c r="H74" s="30"/>
      <c r="I74" s="10">
        <v>336</v>
      </c>
      <c r="J74" s="10">
        <v>2958</v>
      </c>
      <c r="K74" s="27"/>
      <c r="L74" s="31">
        <f t="shared" si="2"/>
        <v>3294</v>
      </c>
      <c r="M74" s="27"/>
      <c r="N74" s="10">
        <v>15463</v>
      </c>
      <c r="O74" s="27"/>
      <c r="P74" s="249">
        <f t="shared" si="4"/>
        <v>18757</v>
      </c>
      <c r="Q74" s="9"/>
    </row>
    <row r="75" spans="3:17" ht="12.75">
      <c r="C75" s="7"/>
      <c r="D75" s="8"/>
      <c r="E75" s="8"/>
      <c r="F75" s="8"/>
      <c r="G75">
        <v>2004</v>
      </c>
      <c r="H75" s="30"/>
      <c r="I75" s="10">
        <v>308</v>
      </c>
      <c r="J75" s="10">
        <v>2766</v>
      </c>
      <c r="K75" s="27"/>
      <c r="L75" s="31">
        <f t="shared" si="2"/>
        <v>3074</v>
      </c>
      <c r="M75" s="27"/>
      <c r="N75" s="10">
        <v>15428</v>
      </c>
      <c r="O75" s="27"/>
      <c r="P75" s="249">
        <f t="shared" si="4"/>
        <v>18502</v>
      </c>
      <c r="Q75" s="9"/>
    </row>
    <row r="76" spans="3:17" ht="12.75">
      <c r="C76" s="7"/>
      <c r="D76" s="8"/>
      <c r="E76" s="8"/>
      <c r="F76" s="8"/>
      <c r="G76">
        <v>2005</v>
      </c>
      <c r="H76" s="30"/>
      <c r="I76" s="10">
        <v>286</v>
      </c>
      <c r="J76" s="10">
        <v>2666</v>
      </c>
      <c r="K76" s="27"/>
      <c r="L76" s="31">
        <f>SUM(I76:J76)</f>
        <v>2952</v>
      </c>
      <c r="M76" s="27"/>
      <c r="N76" s="10">
        <v>14933</v>
      </c>
      <c r="O76" s="27"/>
      <c r="P76" s="249">
        <f t="shared" si="4"/>
        <v>17885</v>
      </c>
      <c r="Q76" s="9"/>
    </row>
    <row r="77" spans="3:17" ht="12.75">
      <c r="C77" s="7"/>
      <c r="D77" s="8"/>
      <c r="E77" s="8"/>
      <c r="F77" s="8"/>
      <c r="G77">
        <v>2006</v>
      </c>
      <c r="H77" s="30"/>
      <c r="I77" s="10">
        <v>314</v>
      </c>
      <c r="J77" s="10">
        <v>2635</v>
      </c>
      <c r="K77" s="27"/>
      <c r="L77" s="31">
        <f t="shared" si="2"/>
        <v>2949</v>
      </c>
      <c r="M77" s="27"/>
      <c r="N77" s="10">
        <v>14320</v>
      </c>
      <c r="O77" s="27"/>
      <c r="P77" s="249">
        <f t="shared" si="4"/>
        <v>17269</v>
      </c>
      <c r="Q77" s="9"/>
    </row>
    <row r="78" spans="3:17" ht="12.75">
      <c r="C78" s="7"/>
      <c r="D78" s="8"/>
      <c r="E78" s="8"/>
      <c r="F78" s="8"/>
      <c r="G78">
        <v>2007</v>
      </c>
      <c r="H78" s="30"/>
      <c r="I78" s="10">
        <v>281</v>
      </c>
      <c r="J78" s="10">
        <v>2385</v>
      </c>
      <c r="K78" s="27"/>
      <c r="L78" s="31">
        <f t="shared" si="2"/>
        <v>2666</v>
      </c>
      <c r="M78" s="27"/>
      <c r="N78" s="10">
        <v>13572</v>
      </c>
      <c r="O78" s="27"/>
      <c r="P78" s="249">
        <f t="shared" si="4"/>
        <v>16238</v>
      </c>
      <c r="Q78" s="9"/>
    </row>
    <row r="79" spans="3:17" ht="12.75">
      <c r="C79" s="7"/>
      <c r="D79" s="8"/>
      <c r="E79" s="8"/>
      <c r="F79" s="8"/>
      <c r="G79">
        <v>2008</v>
      </c>
      <c r="H79" s="30"/>
      <c r="I79" s="10">
        <v>270</v>
      </c>
      <c r="J79" s="10">
        <v>2574</v>
      </c>
      <c r="K79" s="27"/>
      <c r="L79" s="31">
        <f t="shared" si="2"/>
        <v>2844</v>
      </c>
      <c r="M79" s="27"/>
      <c r="N79" s="10">
        <v>12746</v>
      </c>
      <c r="O79" s="27"/>
      <c r="P79" s="249">
        <f t="shared" si="4"/>
        <v>15590</v>
      </c>
      <c r="Q79" s="9"/>
    </row>
    <row r="80" spans="3:17" ht="12.75">
      <c r="C80" s="7"/>
      <c r="D80" s="8"/>
      <c r="E80" s="8"/>
      <c r="F80" s="8"/>
      <c r="G80">
        <v>2009</v>
      </c>
      <c r="H80" s="30"/>
      <c r="I80" s="10">
        <v>216</v>
      </c>
      <c r="J80" s="10">
        <v>2286</v>
      </c>
      <c r="K80" s="27"/>
      <c r="L80" s="31">
        <f t="shared" si="2"/>
        <v>2502</v>
      </c>
      <c r="M80" s="27"/>
      <c r="N80" s="10">
        <v>12541</v>
      </c>
      <c r="O80" s="27"/>
      <c r="P80" s="249">
        <f t="shared" si="4"/>
        <v>15043</v>
      </c>
      <c r="Q80" s="9"/>
    </row>
    <row r="81" spans="3:17" ht="12.75">
      <c r="C81" s="7"/>
      <c r="D81" s="8"/>
      <c r="E81" s="8"/>
      <c r="F81" s="8"/>
      <c r="G81">
        <v>2010</v>
      </c>
      <c r="H81" s="30" t="s">
        <v>26</v>
      </c>
      <c r="I81" s="10">
        <v>208</v>
      </c>
      <c r="J81" s="10">
        <v>1960</v>
      </c>
      <c r="K81" s="27"/>
      <c r="L81" s="31">
        <f t="shared" si="2"/>
        <v>2168</v>
      </c>
      <c r="M81" s="27"/>
      <c r="N81" s="10">
        <v>11156</v>
      </c>
      <c r="O81" s="27"/>
      <c r="P81" s="249">
        <f t="shared" si="4"/>
        <v>13324</v>
      </c>
      <c r="Q81" s="9"/>
    </row>
    <row r="82" spans="3:17" ht="6" customHeight="1">
      <c r="C82" s="7"/>
      <c r="D82" s="8"/>
      <c r="E82" s="8"/>
      <c r="F82" s="8"/>
      <c r="G82" s="17"/>
      <c r="H82" s="8"/>
      <c r="I82" s="8"/>
      <c r="J82" s="8"/>
      <c r="K82" s="8"/>
      <c r="L82" s="8"/>
      <c r="M82" s="8"/>
      <c r="N82" s="8"/>
      <c r="O82" s="8"/>
      <c r="P82" s="249"/>
      <c r="Q82" s="9"/>
    </row>
    <row r="83" spans="3:17" ht="12.75">
      <c r="C83" s="14"/>
      <c r="D83" s="83" t="s">
        <v>27</v>
      </c>
      <c r="H83" s="15"/>
      <c r="I83" s="33">
        <f>(I65+I66+I67+I68+I69)/5</f>
        <v>378.2</v>
      </c>
      <c r="J83" s="33">
        <f>(J65+J66+J67+J68+J69)/5</f>
        <v>4459.6</v>
      </c>
      <c r="K83" s="15"/>
      <c r="L83" s="33">
        <f>(L65+L66+L67+L68+L69)/5</f>
        <v>4837.8</v>
      </c>
      <c r="M83" s="15"/>
      <c r="N83" s="33">
        <f>(N65+N66+N67+N68+N69)/5</f>
        <v>17478</v>
      </c>
      <c r="O83" s="15"/>
      <c r="P83" s="252">
        <f>(P65+P66+P67+P68+P69)/5</f>
        <v>22315.8</v>
      </c>
      <c r="Q83" s="9"/>
    </row>
    <row r="84" spans="3:17" ht="12.75">
      <c r="C84" s="14"/>
      <c r="D84" s="83" t="s">
        <v>175</v>
      </c>
      <c r="H84" s="15"/>
      <c r="I84" s="33">
        <f>AVERAGE(I77:I81)</f>
        <v>257.8</v>
      </c>
      <c r="J84" s="33">
        <f aca="true" t="shared" si="5" ref="J84:P84">AVERAGE(J77:J81)</f>
        <v>2368</v>
      </c>
      <c r="K84" s="33"/>
      <c r="L84" s="33">
        <f t="shared" si="5"/>
        <v>2625.8</v>
      </c>
      <c r="M84" s="33"/>
      <c r="N84" s="33">
        <f t="shared" si="5"/>
        <v>12867</v>
      </c>
      <c r="O84" s="33"/>
      <c r="P84" s="252">
        <f t="shared" si="5"/>
        <v>15492.8</v>
      </c>
      <c r="Q84" s="9"/>
    </row>
    <row r="85" spans="3:17" ht="6" customHeight="1">
      <c r="C85" s="7"/>
      <c r="D85" s="8"/>
      <c r="E85" s="8"/>
      <c r="F85" s="8"/>
      <c r="G85" s="17"/>
      <c r="H85" s="8"/>
      <c r="I85" s="8"/>
      <c r="J85" s="8"/>
      <c r="K85" s="8"/>
      <c r="L85" s="8"/>
      <c r="M85" s="8"/>
      <c r="N85" s="8"/>
      <c r="O85" s="8"/>
      <c r="P85" s="7"/>
      <c r="Q85" s="9"/>
    </row>
    <row r="86" spans="3:17" ht="12.75">
      <c r="C86" s="16"/>
      <c r="D86" s="18" t="s">
        <v>176</v>
      </c>
      <c r="H86" s="8"/>
      <c r="I86" s="8"/>
      <c r="J86" s="8"/>
      <c r="K86" s="8"/>
      <c r="L86" s="8"/>
      <c r="M86" s="8"/>
      <c r="N86" s="8"/>
      <c r="O86" s="8"/>
      <c r="P86" s="7"/>
      <c r="Q86" s="9"/>
    </row>
    <row r="87" spans="3:17" ht="12.75">
      <c r="C87" s="7"/>
      <c r="F87" s="8" t="s">
        <v>177</v>
      </c>
      <c r="H87" s="8"/>
      <c r="I87" s="34">
        <f>(I81-I80)/I80</f>
        <v>-0.037037037037037035</v>
      </c>
      <c r="J87" s="34">
        <f>(J81-J80)/J80</f>
        <v>-0.1426071741032371</v>
      </c>
      <c r="K87" s="34"/>
      <c r="L87" s="34">
        <f>(L81-L80)/L80</f>
        <v>-0.1334932054356515</v>
      </c>
      <c r="M87" s="34"/>
      <c r="N87" s="34">
        <f>(N81-N80)/N80</f>
        <v>-0.11043776413364166</v>
      </c>
      <c r="O87" s="34"/>
      <c r="P87" s="253">
        <f>(P81-P80)/P80</f>
        <v>-0.114272419065346</v>
      </c>
      <c r="Q87" s="9"/>
    </row>
    <row r="88" spans="3:17" ht="12.75">
      <c r="C88" s="7"/>
      <c r="F88" s="23" t="s">
        <v>28</v>
      </c>
      <c r="H88" s="8"/>
      <c r="I88" s="34">
        <f>(I81-I83)/I83</f>
        <v>-0.4500264410364886</v>
      </c>
      <c r="J88" s="34">
        <f>(J81-J83)/J83</f>
        <v>-0.5604986994349269</v>
      </c>
      <c r="K88" s="34"/>
      <c r="L88" s="34">
        <f>(L81-L83)/L83</f>
        <v>-0.5518624168010253</v>
      </c>
      <c r="M88" s="34"/>
      <c r="N88" s="34">
        <f>(N81-N83)/N83</f>
        <v>-0.3617118663462639</v>
      </c>
      <c r="O88" s="34"/>
      <c r="P88" s="253">
        <f>(P81-P83)/P83</f>
        <v>-0.40293424389894156</v>
      </c>
      <c r="Q88" s="9"/>
    </row>
    <row r="89" spans="3:17" ht="6" customHeight="1"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1"/>
      <c r="Q89" s="19"/>
    </row>
    <row r="90" ht="5.25" customHeight="1"/>
    <row r="91" spans="3:6" ht="12.75">
      <c r="C91" s="21" t="s">
        <v>8</v>
      </c>
      <c r="D91" s="21"/>
      <c r="F91" s="26" t="s">
        <v>178</v>
      </c>
    </row>
    <row r="92" spans="4:6" ht="12.75">
      <c r="D92" s="22"/>
      <c r="F92" s="22" t="s">
        <v>9</v>
      </c>
    </row>
    <row r="93" spans="3:6" ht="12.75">
      <c r="C93" s="22"/>
      <c r="D93" s="22"/>
      <c r="F93" s="26" t="s">
        <v>204</v>
      </c>
    </row>
    <row r="94" spans="4:6" ht="12.75">
      <c r="D94" s="22"/>
      <c r="F94" s="28" t="s">
        <v>205</v>
      </c>
    </row>
    <row r="95" spans="3:4" ht="3" customHeight="1">
      <c r="C95" s="1"/>
      <c r="D95" s="1"/>
    </row>
    <row r="96" spans="3:4" ht="3.75" customHeight="1">
      <c r="C96" s="1"/>
      <c r="D96" s="1"/>
    </row>
    <row r="97" spans="3:4" ht="37.5" customHeight="1">
      <c r="C97" s="1"/>
      <c r="D97" s="1"/>
    </row>
    <row r="98" spans="3:4" ht="35.25" customHeight="1">
      <c r="C98" s="1"/>
      <c r="D98" s="1"/>
    </row>
    <row r="99" spans="3:4" ht="33" customHeight="1">
      <c r="C99" s="1"/>
      <c r="D99" s="1"/>
    </row>
    <row r="101" ht="214.5" customHeight="1"/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workbookViewId="0" topLeftCell="A31">
      <selection activeCell="A95" sqref="A95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111</v>
      </c>
      <c r="I1" s="7"/>
    </row>
    <row r="2" ht="12.75">
      <c r="I2" s="7"/>
    </row>
    <row r="3" spans="2:16" ht="12.75">
      <c r="B3" t="s">
        <v>112</v>
      </c>
      <c r="I3" s="7" t="s">
        <v>113</v>
      </c>
      <c r="P3" t="s">
        <v>114</v>
      </c>
    </row>
    <row r="4" ht="12.75">
      <c r="I4" s="7"/>
    </row>
    <row r="5" spans="2:18" ht="12.75">
      <c r="B5" t="s">
        <v>115</v>
      </c>
      <c r="D5" s="165">
        <v>0.4</v>
      </c>
      <c r="I5" s="7" t="s">
        <v>115</v>
      </c>
      <c r="K5" s="165">
        <v>0.5</v>
      </c>
      <c r="P5" t="s">
        <v>115</v>
      </c>
      <c r="R5" s="166">
        <v>0.1</v>
      </c>
    </row>
    <row r="6" spans="4:9" ht="12.75">
      <c r="D6" s="167"/>
      <c r="I6" s="7"/>
    </row>
    <row r="7" spans="2:20" ht="12.75">
      <c r="B7" t="s">
        <v>116</v>
      </c>
      <c r="D7" s="167"/>
      <c r="F7" s="168">
        <f>1-D5</f>
        <v>0.6</v>
      </c>
      <c r="I7" s="7" t="s">
        <v>116</v>
      </c>
      <c r="M7" s="169">
        <f>1-K5</f>
        <v>0.5</v>
      </c>
      <c r="P7" t="s">
        <v>116</v>
      </c>
      <c r="Q7" s="170"/>
      <c r="T7" s="171">
        <f>1-R5</f>
        <v>0.9</v>
      </c>
    </row>
    <row r="8" ht="12.75">
      <c r="I8" s="7"/>
    </row>
    <row r="9" spans="2:22" ht="12.75">
      <c r="B9" s="300" t="s">
        <v>117</v>
      </c>
      <c r="C9" s="300"/>
      <c r="D9" s="172" t="s">
        <v>118</v>
      </c>
      <c r="E9" s="172" t="s">
        <v>119</v>
      </c>
      <c r="F9" s="172" t="s">
        <v>120</v>
      </c>
      <c r="G9" s="172" t="s">
        <v>121</v>
      </c>
      <c r="H9" s="172" t="s">
        <v>122</v>
      </c>
      <c r="I9" s="173" t="s">
        <v>117</v>
      </c>
      <c r="J9" s="172"/>
      <c r="K9" s="172" t="s">
        <v>118</v>
      </c>
      <c r="L9" s="172" t="s">
        <v>119</v>
      </c>
      <c r="M9" s="172" t="s">
        <v>120</v>
      </c>
      <c r="N9" s="172" t="s">
        <v>121</v>
      </c>
      <c r="O9" s="172" t="s">
        <v>122</v>
      </c>
      <c r="P9" s="174" t="s">
        <v>123</v>
      </c>
      <c r="R9" s="172" t="s">
        <v>118</v>
      </c>
      <c r="S9" s="172" t="s">
        <v>119</v>
      </c>
      <c r="T9" s="172" t="s">
        <v>120</v>
      </c>
      <c r="U9" s="172" t="s">
        <v>121</v>
      </c>
      <c r="V9" s="172" t="s">
        <v>122</v>
      </c>
    </row>
    <row r="10" spans="2:22" ht="12.75">
      <c r="B10" s="175" t="s">
        <v>124</v>
      </c>
      <c r="C10" s="172" t="s">
        <v>124</v>
      </c>
      <c r="D10" t="s">
        <v>125</v>
      </c>
      <c r="E10" t="s">
        <v>126</v>
      </c>
      <c r="F10" t="s">
        <v>127</v>
      </c>
      <c r="G10" t="s">
        <v>37</v>
      </c>
      <c r="H10" t="s">
        <v>128</v>
      </c>
      <c r="I10" s="176" t="s">
        <v>129</v>
      </c>
      <c r="J10" s="17" t="s">
        <v>129</v>
      </c>
      <c r="K10" t="s">
        <v>125</v>
      </c>
      <c r="L10" t="s">
        <v>126</v>
      </c>
      <c r="M10" t="s">
        <v>127</v>
      </c>
      <c r="N10" t="s">
        <v>37</v>
      </c>
      <c r="O10" t="s">
        <v>128</v>
      </c>
      <c r="P10" s="174" t="s">
        <v>124</v>
      </c>
      <c r="R10" t="s">
        <v>125</v>
      </c>
      <c r="S10" t="s">
        <v>126</v>
      </c>
      <c r="T10" t="s">
        <v>127</v>
      </c>
      <c r="U10" t="s">
        <v>130</v>
      </c>
      <c r="V10" t="s">
        <v>128</v>
      </c>
    </row>
    <row r="11" spans="1:22" ht="13.5" thickBot="1">
      <c r="A11" s="177" t="s">
        <v>131</v>
      </c>
      <c r="B11" s="177"/>
      <c r="C11" s="178" t="s">
        <v>132</v>
      </c>
      <c r="D11" s="178" t="s">
        <v>133</v>
      </c>
      <c r="E11" s="178" t="s">
        <v>134</v>
      </c>
      <c r="F11" s="178" t="s">
        <v>135</v>
      </c>
      <c r="G11" s="178" t="s">
        <v>136</v>
      </c>
      <c r="H11" s="178" t="s">
        <v>137</v>
      </c>
      <c r="I11" s="179"/>
      <c r="J11" s="177" t="s">
        <v>132</v>
      </c>
      <c r="K11" s="178" t="s">
        <v>133</v>
      </c>
      <c r="L11" s="178" t="s">
        <v>134</v>
      </c>
      <c r="M11" s="178" t="s">
        <v>135</v>
      </c>
      <c r="N11" s="178" t="s">
        <v>136</v>
      </c>
      <c r="O11" s="178" t="s">
        <v>137</v>
      </c>
      <c r="P11" s="180" t="s">
        <v>138</v>
      </c>
      <c r="Q11" s="177"/>
      <c r="R11" s="178" t="s">
        <v>133</v>
      </c>
      <c r="S11" s="178" t="s">
        <v>134</v>
      </c>
      <c r="T11" s="178" t="s">
        <v>135</v>
      </c>
      <c r="U11" s="178" t="s">
        <v>136</v>
      </c>
      <c r="V11" s="178" t="s">
        <v>137</v>
      </c>
    </row>
    <row r="12" spans="1:23" ht="12.75">
      <c r="A12" t="s">
        <v>139</v>
      </c>
      <c r="B12" s="181">
        <f>'Tables 5 to 7'!J5</f>
        <v>4837.8</v>
      </c>
      <c r="C12" s="181">
        <f>B12</f>
        <v>4837.8</v>
      </c>
      <c r="D12" s="182"/>
      <c r="E12" s="182"/>
      <c r="F12" s="182"/>
      <c r="G12" s="182"/>
      <c r="H12" s="182"/>
      <c r="I12" s="183">
        <f>'Tables 5 to 7'!J38</f>
        <v>842.4</v>
      </c>
      <c r="J12" s="181">
        <f>I12</f>
        <v>842.4</v>
      </c>
      <c r="K12" s="182"/>
      <c r="L12" s="182"/>
      <c r="M12" s="182"/>
      <c r="N12" s="182"/>
      <c r="O12" s="182"/>
      <c r="P12" s="184">
        <f>'Tables 5 to 7'!M72</f>
        <v>46.41900458956953</v>
      </c>
      <c r="Q12" s="185">
        <f>P12</f>
        <v>46.41900458956953</v>
      </c>
      <c r="R12" s="182"/>
      <c r="S12" s="182"/>
      <c r="T12" s="182"/>
      <c r="U12" s="182"/>
      <c r="V12" s="182"/>
      <c r="W12" s="186"/>
    </row>
    <row r="13" spans="1:23" ht="12.75">
      <c r="A13">
        <v>1994</v>
      </c>
      <c r="B13" s="187">
        <f>'Tables 5 to 7'!J7</f>
        <v>5571</v>
      </c>
      <c r="C13" s="181">
        <f aca="true" t="shared" si="0" ref="C13:C29">C12</f>
        <v>4837.8</v>
      </c>
      <c r="D13" s="182"/>
      <c r="E13" s="182"/>
      <c r="F13" s="182"/>
      <c r="G13" s="182"/>
      <c r="H13" s="182"/>
      <c r="I13" s="188">
        <f>'Tables 5 to 7'!J40</f>
        <v>1029</v>
      </c>
      <c r="J13" s="181">
        <f aca="true" t="shared" si="1" ref="J13:J29">J12</f>
        <v>842.4</v>
      </c>
      <c r="K13" s="182"/>
      <c r="L13" s="182"/>
      <c r="M13" s="182"/>
      <c r="N13" s="182"/>
      <c r="O13" s="182"/>
      <c r="P13" s="189">
        <f>'Tables 5 to 7'!M74</f>
        <v>47.227777777777774</v>
      </c>
      <c r="Q13" s="185">
        <f aca="true" t="shared" si="2" ref="Q13:Q29">Q12</f>
        <v>46.41900458956953</v>
      </c>
      <c r="R13" s="182"/>
      <c r="S13" s="182"/>
      <c r="T13" s="182"/>
      <c r="U13" s="182"/>
      <c r="V13" s="182"/>
      <c r="W13" s="186"/>
    </row>
    <row r="14" spans="1:23" ht="12.75">
      <c r="A14">
        <v>1995</v>
      </c>
      <c r="B14" s="187">
        <f>'Tables 5 to 7'!J8</f>
        <v>5339</v>
      </c>
      <c r="C14" s="181">
        <f t="shared" si="0"/>
        <v>4837.8</v>
      </c>
      <c r="D14" s="182"/>
      <c r="E14" s="182"/>
      <c r="F14" s="182"/>
      <c r="G14" s="182"/>
      <c r="H14" s="182"/>
      <c r="I14" s="188">
        <f>'Tables 5 to 7'!J41</f>
        <v>950</v>
      </c>
      <c r="J14" s="181">
        <f t="shared" si="1"/>
        <v>842.4</v>
      </c>
      <c r="K14" s="182"/>
      <c r="L14" s="182"/>
      <c r="M14" s="182"/>
      <c r="N14" s="182"/>
      <c r="O14" s="182"/>
      <c r="P14" s="189">
        <f>'Tables 5 to 7'!M75</f>
        <v>45.88020527329196</v>
      </c>
      <c r="Q14" s="185">
        <f t="shared" si="2"/>
        <v>46.41900458956953</v>
      </c>
      <c r="R14" s="182"/>
      <c r="S14" s="182"/>
      <c r="T14" s="182"/>
      <c r="U14" s="182"/>
      <c r="V14" s="182"/>
      <c r="W14" s="186"/>
    </row>
    <row r="15" spans="1:21" ht="12.75">
      <c r="A15">
        <v>1996</v>
      </c>
      <c r="B15" s="187">
        <f>'Tables 5 to 7'!J9</f>
        <v>4398</v>
      </c>
      <c r="C15" s="181">
        <f t="shared" si="0"/>
        <v>4837.8</v>
      </c>
      <c r="D15" s="181">
        <f>C15</f>
        <v>4837.8</v>
      </c>
      <c r="E15" s="190">
        <v>1</v>
      </c>
      <c r="F15" s="191">
        <f>1</f>
        <v>1</v>
      </c>
      <c r="G15" s="187">
        <f>D15</f>
        <v>4837.8</v>
      </c>
      <c r="I15" s="188">
        <f>'Tables 5 to 7'!J42</f>
        <v>790</v>
      </c>
      <c r="J15" s="181">
        <f t="shared" si="1"/>
        <v>842.4</v>
      </c>
      <c r="K15" s="181">
        <f>J15</f>
        <v>842.4</v>
      </c>
      <c r="L15" s="191">
        <v>1</v>
      </c>
      <c r="M15" s="169">
        <f>1</f>
        <v>1</v>
      </c>
      <c r="N15" s="192">
        <f>K15</f>
        <v>842.4</v>
      </c>
      <c r="P15" s="189">
        <f>'Tables 5 to 7'!M76</f>
        <v>45.842993702610585</v>
      </c>
      <c r="Q15" s="185">
        <f t="shared" si="2"/>
        <v>46.41900458956953</v>
      </c>
      <c r="R15" s="193">
        <f>ROUND(P12,2)</f>
        <v>46.42</v>
      </c>
      <c r="S15" s="191">
        <v>1</v>
      </c>
      <c r="T15" s="191">
        <f>1</f>
        <v>1</v>
      </c>
      <c r="U15" s="194">
        <f>R15</f>
        <v>46.42</v>
      </c>
    </row>
    <row r="16" spans="1:22" ht="12.75">
      <c r="A16">
        <v>1997</v>
      </c>
      <c r="B16" s="187">
        <f>'Tables 5 to 7'!J10</f>
        <v>4424</v>
      </c>
      <c r="C16" s="181">
        <f t="shared" si="0"/>
        <v>4837.8</v>
      </c>
      <c r="F16" s="169">
        <f aca="true" t="shared" si="3" ref="F16:F29">F15*E$32</f>
        <v>0.9641701029894991</v>
      </c>
      <c r="G16" s="187">
        <f aca="true" t="shared" si="4" ref="G16:G29">G15*E$32</f>
        <v>4664.462124242599</v>
      </c>
      <c r="H16" s="195">
        <f aca="true" t="shared" si="5" ref="H16:H29">(G16-G15)/G15</f>
        <v>-0.03582989701050084</v>
      </c>
      <c r="I16" s="188">
        <f>'Tables 5 to 7'!J43</f>
        <v>745</v>
      </c>
      <c r="J16" s="181">
        <f t="shared" si="1"/>
        <v>842.4</v>
      </c>
      <c r="M16" s="169">
        <f aca="true" t="shared" si="6" ref="M16:M29">M15*L$32</f>
        <v>0.9516951530106196</v>
      </c>
      <c r="N16" s="192">
        <f aca="true" t="shared" si="7" ref="N16:N29">N15*L$32</f>
        <v>801.7079968961459</v>
      </c>
      <c r="O16" s="196">
        <f aca="true" t="shared" si="8" ref="O16:O29">(N16-N15)/N15</f>
        <v>-0.048304846989380416</v>
      </c>
      <c r="P16" s="189">
        <f>'Tables 5 to 7'!M77</f>
        <v>47.18623222640039</v>
      </c>
      <c r="Q16" s="185">
        <f t="shared" si="2"/>
        <v>46.41900458956953</v>
      </c>
      <c r="R16" s="191"/>
      <c r="T16" s="169">
        <f aca="true" t="shared" si="9" ref="T16:T29">T15*S$32</f>
        <v>0.9925024964407473</v>
      </c>
      <c r="U16" s="194">
        <f aca="true" t="shared" si="10" ref="U16:U29">U15*S$32</f>
        <v>46.07196588477949</v>
      </c>
      <c r="V16" s="197">
        <f aca="true" t="shared" si="11" ref="V16:V29">(U16-U15)/U15</f>
        <v>-0.007497503559252783</v>
      </c>
    </row>
    <row r="17" spans="1:22" ht="12.75">
      <c r="A17">
        <v>1998</v>
      </c>
      <c r="B17" s="187">
        <f>'Tables 5 to 7'!J11</f>
        <v>4457</v>
      </c>
      <c r="C17" s="181">
        <f t="shared" si="0"/>
        <v>4837.8</v>
      </c>
      <c r="F17" s="169">
        <f t="shared" si="3"/>
        <v>0.9296239874987814</v>
      </c>
      <c r="G17" s="187">
        <f t="shared" si="4"/>
        <v>4497.3349267216045</v>
      </c>
      <c r="H17" s="195">
        <f t="shared" si="5"/>
        <v>-0.03582989701050093</v>
      </c>
      <c r="I17" s="188">
        <f>'Tables 5 to 7'!J44</f>
        <v>698</v>
      </c>
      <c r="J17" s="181">
        <f t="shared" si="1"/>
        <v>842.4</v>
      </c>
      <c r="M17" s="169">
        <f t="shared" si="6"/>
        <v>0.9057236642639066</v>
      </c>
      <c r="N17" s="192">
        <f t="shared" si="7"/>
        <v>762.9816147759149</v>
      </c>
      <c r="O17" s="196">
        <f t="shared" si="8"/>
        <v>-0.04830484698938048</v>
      </c>
      <c r="P17" s="189">
        <f>'Tables 5 to 7'!M78</f>
        <v>45.98082877724849</v>
      </c>
      <c r="Q17" s="185">
        <f t="shared" si="2"/>
        <v>46.41900458956953</v>
      </c>
      <c r="R17" s="191"/>
      <c r="T17" s="169">
        <f t="shared" si="9"/>
        <v>0.9850612054411155</v>
      </c>
      <c r="U17" s="194">
        <f t="shared" si="10"/>
        <v>45.72654115657658</v>
      </c>
      <c r="V17" s="197">
        <f t="shared" si="11"/>
        <v>-0.007497503559252789</v>
      </c>
    </row>
    <row r="18" spans="1:22" ht="12.75">
      <c r="A18">
        <v>1999</v>
      </c>
      <c r="B18" s="187">
        <f>'Tables 5 to 7'!J12</f>
        <v>4075</v>
      </c>
      <c r="C18" s="181">
        <f t="shared" si="0"/>
        <v>4837.8</v>
      </c>
      <c r="F18" s="169">
        <f t="shared" si="3"/>
        <v>0.8963156557682089</v>
      </c>
      <c r="G18" s="187">
        <f t="shared" si="4"/>
        <v>4336.195879475441</v>
      </c>
      <c r="H18" s="195">
        <f t="shared" si="5"/>
        <v>-0.03582989701050086</v>
      </c>
      <c r="I18" s="188">
        <f>'Tables 5 to 7'!J45</f>
        <v>625</v>
      </c>
      <c r="J18" s="181">
        <f t="shared" si="1"/>
        <v>842.4</v>
      </c>
      <c r="M18" s="169">
        <f t="shared" si="6"/>
        <v>0.8619728212469776</v>
      </c>
      <c r="N18" s="192">
        <f t="shared" si="7"/>
        <v>726.1259046184539</v>
      </c>
      <c r="O18" s="196">
        <f t="shared" si="8"/>
        <v>-0.04830484698938044</v>
      </c>
      <c r="P18" s="189">
        <f>'Tables 5 to 7'!M79</f>
        <v>42.562212504851956</v>
      </c>
      <c r="Q18" s="185">
        <f t="shared" si="2"/>
        <v>46.41900458956953</v>
      </c>
      <c r="R18" s="191"/>
      <c r="T18" s="169">
        <f t="shared" si="9"/>
        <v>0.977675705547239</v>
      </c>
      <c r="U18" s="194">
        <f t="shared" si="10"/>
        <v>45.38370625150283</v>
      </c>
      <c r="V18" s="197">
        <f t="shared" si="11"/>
        <v>-0.007497503559252764</v>
      </c>
    </row>
    <row r="19" spans="1:22" ht="12.75">
      <c r="A19">
        <v>2000</v>
      </c>
      <c r="B19" s="187">
        <f>'Tables 5 to 7'!J13</f>
        <v>3894</v>
      </c>
      <c r="C19" s="181">
        <f t="shared" si="0"/>
        <v>4837.8</v>
      </c>
      <c r="F19" s="169">
        <f t="shared" si="3"/>
        <v>0.8642007581331345</v>
      </c>
      <c r="G19" s="187">
        <f t="shared" si="4"/>
        <v>4180.830427696477</v>
      </c>
      <c r="H19" s="195">
        <f t="shared" si="5"/>
        <v>-0.03582989701050096</v>
      </c>
      <c r="I19" s="188">
        <f>'Tables 5 to 7'!J46</f>
        <v>561</v>
      </c>
      <c r="J19" s="181">
        <f t="shared" si="1"/>
        <v>842.4</v>
      </c>
      <c r="M19" s="169">
        <f t="shared" si="6"/>
        <v>0.8203353560076377</v>
      </c>
      <c r="N19" s="192">
        <f t="shared" si="7"/>
        <v>691.050503900834</v>
      </c>
      <c r="O19" s="196">
        <f t="shared" si="8"/>
        <v>-0.0483048469893805</v>
      </c>
      <c r="P19" s="189">
        <f>'Tables 5 to 7'!M80</f>
        <v>42.018688723693515</v>
      </c>
      <c r="Q19" s="185">
        <f t="shared" si="2"/>
        <v>46.41900458956953</v>
      </c>
      <c r="R19" s="191"/>
      <c r="T19" s="169">
        <f t="shared" si="9"/>
        <v>0.9703455784651037</v>
      </c>
      <c r="U19" s="194">
        <f t="shared" si="10"/>
        <v>45.043441752350105</v>
      </c>
      <c r="V19" s="197">
        <f t="shared" si="11"/>
        <v>-0.007497503559252754</v>
      </c>
    </row>
    <row r="20" spans="1:22" ht="12.75">
      <c r="A20">
        <v>2001</v>
      </c>
      <c r="B20" s="187">
        <f>'Tables 5 to 7'!J14</f>
        <v>3758</v>
      </c>
      <c r="C20" s="181">
        <f t="shared" si="0"/>
        <v>4837.8</v>
      </c>
      <c r="F20" s="169">
        <f t="shared" si="3"/>
        <v>0.8332365339728275</v>
      </c>
      <c r="G20" s="187">
        <f t="shared" si="4"/>
        <v>4031.0317040537443</v>
      </c>
      <c r="H20" s="195">
        <f t="shared" si="5"/>
        <v>-0.03582989701050084</v>
      </c>
      <c r="I20" s="188">
        <f>'Tables 5 to 7'!J47</f>
        <v>544</v>
      </c>
      <c r="J20" s="181">
        <f t="shared" si="1"/>
        <v>842.4</v>
      </c>
      <c r="M20" s="169">
        <f t="shared" si="6"/>
        <v>0.7807091821557098</v>
      </c>
      <c r="N20" s="192">
        <f t="shared" si="7"/>
        <v>657.66941504797</v>
      </c>
      <c r="O20" s="196">
        <f t="shared" si="8"/>
        <v>-0.04830484698938034</v>
      </c>
      <c r="P20" s="189">
        <f>'Tables 5 to 7'!M81</f>
        <v>40.317389431936896</v>
      </c>
      <c r="Q20" s="185">
        <f t="shared" si="2"/>
        <v>46.41900458956953</v>
      </c>
      <c r="R20" s="191"/>
      <c r="T20" s="169">
        <f t="shared" si="9"/>
        <v>0.9630704090368565</v>
      </c>
      <c r="U20" s="194">
        <f t="shared" si="10"/>
        <v>44.705728387490865</v>
      </c>
      <c r="V20" s="197">
        <f t="shared" si="11"/>
        <v>-0.007497503559252787</v>
      </c>
    </row>
    <row r="21" spans="1:22" ht="12.75">
      <c r="A21">
        <v>2002</v>
      </c>
      <c r="B21" s="187">
        <f>'Tables 5 to 7'!J15</f>
        <v>3533</v>
      </c>
      <c r="C21" s="181">
        <f t="shared" si="0"/>
        <v>4837.8</v>
      </c>
      <c r="F21" s="169">
        <f t="shared" si="3"/>
        <v>0.8033817547751944</v>
      </c>
      <c r="G21" s="187">
        <f t="shared" si="4"/>
        <v>3886.600253251435</v>
      </c>
      <c r="H21" s="195">
        <f t="shared" si="5"/>
        <v>-0.03582989701050086</v>
      </c>
      <c r="I21" s="188">
        <f>'Tables 5 to 7'!J48</f>
        <v>527</v>
      </c>
      <c r="J21" s="181">
        <f t="shared" si="1"/>
        <v>842.4</v>
      </c>
      <c r="M21" s="169">
        <f t="shared" si="6"/>
        <v>0.742997144568474</v>
      </c>
      <c r="N21" s="192">
        <f t="shared" si="7"/>
        <v>625.9007945844825</v>
      </c>
      <c r="O21" s="196">
        <f t="shared" si="8"/>
        <v>-0.04830484698938045</v>
      </c>
      <c r="P21" s="189">
        <f>'Tables 5 to 7'!M82</f>
        <v>37.900815813736195</v>
      </c>
      <c r="Q21" s="185">
        <f t="shared" si="2"/>
        <v>46.41900458956953</v>
      </c>
      <c r="R21" s="191"/>
      <c r="T21" s="169">
        <f t="shared" si="9"/>
        <v>0.9558497852172917</v>
      </c>
      <c r="U21" s="194">
        <f t="shared" si="10"/>
        <v>44.370547029786664</v>
      </c>
      <c r="V21" s="197">
        <f t="shared" si="11"/>
        <v>-0.007497503559252781</v>
      </c>
    </row>
    <row r="22" spans="1:22" ht="12.75">
      <c r="A22">
        <v>2003</v>
      </c>
      <c r="B22" s="187">
        <f>'Tables 5 to 7'!J16</f>
        <v>3294</v>
      </c>
      <c r="C22" s="181">
        <f t="shared" si="0"/>
        <v>4837.8</v>
      </c>
      <c r="F22" s="169">
        <f t="shared" si="3"/>
        <v>0.7745966692414836</v>
      </c>
      <c r="G22" s="187">
        <f t="shared" si="4"/>
        <v>3747.3437664564494</v>
      </c>
      <c r="H22" s="195">
        <f t="shared" si="5"/>
        <v>-0.03582989701050086</v>
      </c>
      <c r="I22" s="188">
        <f>'Tables 5 to 7'!J49</f>
        <v>432</v>
      </c>
      <c r="J22" s="181">
        <f t="shared" si="1"/>
        <v>842.4</v>
      </c>
      <c r="M22" s="169">
        <f t="shared" si="6"/>
        <v>0.7071067811865472</v>
      </c>
      <c r="N22" s="192">
        <f t="shared" si="7"/>
        <v>595.6667524715474</v>
      </c>
      <c r="O22" s="196">
        <f t="shared" si="8"/>
        <v>-0.04830484698938045</v>
      </c>
      <c r="P22" s="189">
        <f>'Tables 5 to 7'!M83</f>
        <v>36.78372421422396</v>
      </c>
      <c r="Q22" s="185">
        <f t="shared" si="2"/>
        <v>46.41900458956953</v>
      </c>
      <c r="R22" s="191"/>
      <c r="T22" s="169">
        <f t="shared" si="9"/>
        <v>0.9486832980505141</v>
      </c>
      <c r="U22" s="194">
        <f t="shared" si="10"/>
        <v>44.03787869550485</v>
      </c>
      <c r="V22" s="197">
        <f t="shared" si="11"/>
        <v>-0.0074975035592526555</v>
      </c>
    </row>
    <row r="23" spans="1:22" ht="12.75">
      <c r="A23">
        <v>2004</v>
      </c>
      <c r="B23" s="187">
        <f>'Tables 5 to 7'!J17</f>
        <v>3074</v>
      </c>
      <c r="C23" s="181">
        <f t="shared" si="0"/>
        <v>4837.8</v>
      </c>
      <c r="F23" s="169">
        <f t="shared" si="3"/>
        <v>0.7468429503578843</v>
      </c>
      <c r="G23" s="187">
        <f t="shared" si="4"/>
        <v>3613.0768252413723</v>
      </c>
      <c r="H23" s="195">
        <f t="shared" si="5"/>
        <v>-0.03582989701050091</v>
      </c>
      <c r="I23" s="188">
        <f>'Tables 5 to 7'!J50</f>
        <v>384</v>
      </c>
      <c r="J23" s="181">
        <f t="shared" si="1"/>
        <v>842.4</v>
      </c>
      <c r="M23" s="169">
        <f t="shared" si="6"/>
        <v>0.6729500963161777</v>
      </c>
      <c r="N23" s="192">
        <f t="shared" si="7"/>
        <v>566.8931611367482</v>
      </c>
      <c r="O23" s="196">
        <f t="shared" si="8"/>
        <v>-0.04830484698938039</v>
      </c>
      <c r="P23" s="189">
        <f>'Tables 5 to 7'!M84</f>
        <v>36.12667358665278</v>
      </c>
      <c r="Q23" s="185">
        <f t="shared" si="2"/>
        <v>46.41900458956953</v>
      </c>
      <c r="R23" s="191"/>
      <c r="T23" s="169">
        <f t="shared" si="9"/>
        <v>0.9415705416467768</v>
      </c>
      <c r="U23" s="194">
        <f t="shared" si="10"/>
        <v>43.707704543243366</v>
      </c>
      <c r="V23" s="197">
        <f t="shared" si="11"/>
        <v>-0.007497503559252665</v>
      </c>
    </row>
    <row r="24" spans="1:22" ht="12.75">
      <c r="A24">
        <v>2005</v>
      </c>
      <c r="B24" s="187">
        <f>'Tables 5 to 7'!J18</f>
        <v>2952</v>
      </c>
      <c r="C24" s="181">
        <f t="shared" si="0"/>
        <v>4837.8</v>
      </c>
      <c r="F24" s="169">
        <f t="shared" si="3"/>
        <v>0.7200836443635427</v>
      </c>
      <c r="G24" s="187">
        <f t="shared" si="4"/>
        <v>3483.6206547019465</v>
      </c>
      <c r="H24" s="195">
        <f t="shared" si="5"/>
        <v>-0.035829897010500864</v>
      </c>
      <c r="I24" s="188">
        <f>'Tables 5 to 7'!J51</f>
        <v>368</v>
      </c>
      <c r="J24" s="181">
        <f t="shared" si="1"/>
        <v>842.4</v>
      </c>
      <c r="M24" s="169">
        <f t="shared" si="6"/>
        <v>0.640443344882136</v>
      </c>
      <c r="N24" s="192">
        <f t="shared" si="7"/>
        <v>539.5094737287113</v>
      </c>
      <c r="O24" s="196">
        <f t="shared" si="8"/>
        <v>-0.04830484698938051</v>
      </c>
      <c r="P24" s="189">
        <f>'Tables 5 to 7'!M85</f>
        <v>34.95729021142969</v>
      </c>
      <c r="Q24" s="185">
        <f t="shared" si="2"/>
        <v>46.41900458956953</v>
      </c>
      <c r="R24" s="191"/>
      <c r="T24" s="169">
        <f t="shared" si="9"/>
        <v>0.9345111131594925</v>
      </c>
      <c r="U24" s="194">
        <f t="shared" si="10"/>
        <v>43.380005872863634</v>
      </c>
      <c r="V24" s="197">
        <f t="shared" si="11"/>
        <v>-0.0074975035592526875</v>
      </c>
    </row>
    <row r="25" spans="1:22" ht="12.75">
      <c r="A25">
        <v>2006</v>
      </c>
      <c r="B25" s="187">
        <f>'Tables 5 to 7'!J19</f>
        <v>2949</v>
      </c>
      <c r="C25" s="181">
        <f t="shared" si="0"/>
        <v>4837.8</v>
      </c>
      <c r="F25" s="169">
        <f t="shared" si="3"/>
        <v>0.6942831215470507</v>
      </c>
      <c r="G25" s="187">
        <f t="shared" si="4"/>
        <v>3358.802885420322</v>
      </c>
      <c r="H25" s="195">
        <f t="shared" si="5"/>
        <v>-0.03582989701050087</v>
      </c>
      <c r="I25" s="188">
        <f>'Tables 5 to 7'!J52</f>
        <v>375</v>
      </c>
      <c r="J25" s="181">
        <f t="shared" si="1"/>
        <v>842.4</v>
      </c>
      <c r="M25" s="169">
        <f t="shared" si="6"/>
        <v>0.6095068271022374</v>
      </c>
      <c r="N25" s="192">
        <f t="shared" si="7"/>
        <v>513.4485511509248</v>
      </c>
      <c r="O25" s="196">
        <f t="shared" si="8"/>
        <v>-0.04830484698938037</v>
      </c>
      <c r="P25" s="189">
        <f>'Tables 5 to 7'!M86</f>
        <v>32.45693563009973</v>
      </c>
      <c r="Q25" s="185">
        <f t="shared" si="2"/>
        <v>46.41900458956953</v>
      </c>
      <c r="R25" s="191"/>
      <c r="T25" s="169">
        <f t="shared" si="9"/>
        <v>0.927504612762418</v>
      </c>
      <c r="U25" s="194">
        <f t="shared" si="10"/>
        <v>43.054764124431436</v>
      </c>
      <c r="V25" s="197">
        <f t="shared" si="11"/>
        <v>-0.0074975035592527</v>
      </c>
    </row>
    <row r="26" spans="1:22" ht="12.75">
      <c r="A26">
        <v>2007</v>
      </c>
      <c r="B26" s="187">
        <f>'Tables 5 to 7'!J20</f>
        <v>2666</v>
      </c>
      <c r="C26" s="181">
        <f t="shared" si="0"/>
        <v>4837.8</v>
      </c>
      <c r="F26" s="169">
        <f t="shared" si="3"/>
        <v>0.6694070288058909</v>
      </c>
      <c r="G26" s="187">
        <f t="shared" si="4"/>
        <v>3238.4573239571387</v>
      </c>
      <c r="H26" s="195">
        <f t="shared" si="5"/>
        <v>-0.03582989701050092</v>
      </c>
      <c r="I26" s="188">
        <f>'Tables 5 to 7'!J53</f>
        <v>278</v>
      </c>
      <c r="J26" s="181">
        <f t="shared" si="1"/>
        <v>842.4</v>
      </c>
      <c r="M26" s="169">
        <f t="shared" si="6"/>
        <v>0.580064693080081</v>
      </c>
      <c r="N26" s="192">
        <f t="shared" si="7"/>
        <v>488.6464974506603</v>
      </c>
      <c r="O26" s="196">
        <f t="shared" si="8"/>
        <v>-0.0483048469893804</v>
      </c>
      <c r="P26" s="189">
        <f>'Tables 5 to 7'!M87</f>
        <v>30.38552814221108</v>
      </c>
      <c r="Q26" s="185">
        <f t="shared" si="2"/>
        <v>46.41900458956953</v>
      </c>
      <c r="R26" s="191"/>
      <c r="T26" s="169">
        <f t="shared" si="9"/>
        <v>0.9205506436270084</v>
      </c>
      <c r="U26" s="194">
        <f t="shared" si="10"/>
        <v>42.731960877165726</v>
      </c>
      <c r="V26" s="197">
        <f t="shared" si="11"/>
        <v>-0.007497503559252708</v>
      </c>
    </row>
    <row r="27" spans="1:22" ht="12.75">
      <c r="A27">
        <v>2008</v>
      </c>
      <c r="B27" s="187">
        <f>'Tables 5 to 7'!J21</f>
        <v>2844</v>
      </c>
      <c r="C27" s="181">
        <f t="shared" si="0"/>
        <v>4837.8</v>
      </c>
      <c r="F27" s="169">
        <f t="shared" si="3"/>
        <v>0.6454222439056704</v>
      </c>
      <c r="G27" s="187">
        <f t="shared" si="4"/>
        <v>3122.423731566852</v>
      </c>
      <c r="H27" s="195">
        <f t="shared" si="5"/>
        <v>-0.03582989701050092</v>
      </c>
      <c r="I27" s="188">
        <f>'Tables 5 to 7'!J54</f>
        <v>299</v>
      </c>
      <c r="J27" s="181">
        <f t="shared" si="1"/>
        <v>842.4</v>
      </c>
      <c r="M27" s="169">
        <f t="shared" si="6"/>
        <v>0.5520447568369058</v>
      </c>
      <c r="N27" s="192">
        <f t="shared" si="7"/>
        <v>465.0425031594095</v>
      </c>
      <c r="O27" s="196">
        <f t="shared" si="8"/>
        <v>-0.04830484698938047</v>
      </c>
      <c r="P27" s="189">
        <f>'Tables 5 to 7'!M88</f>
        <v>28.662019338880143</v>
      </c>
      <c r="Q27" s="185">
        <f t="shared" si="2"/>
        <v>46.41900458956953</v>
      </c>
      <c r="R27" s="191"/>
      <c r="T27" s="169">
        <f t="shared" si="9"/>
        <v>0.9136488118999426</v>
      </c>
      <c r="U27" s="194">
        <f t="shared" si="10"/>
        <v>42.411577848395325</v>
      </c>
      <c r="V27" s="197">
        <f t="shared" si="11"/>
        <v>-0.0074975035592527856</v>
      </c>
    </row>
    <row r="28" spans="1:22" ht="12.75">
      <c r="A28">
        <v>2009</v>
      </c>
      <c r="B28" s="187">
        <f>'Tables 5 to 7'!J22</f>
        <v>2502</v>
      </c>
      <c r="C28" s="181">
        <f t="shared" si="0"/>
        <v>4837.8</v>
      </c>
      <c r="F28" s="169">
        <f t="shared" si="3"/>
        <v>0.6222968313782439</v>
      </c>
      <c r="G28" s="187">
        <f t="shared" si="4"/>
        <v>3010.547610841668</v>
      </c>
      <c r="H28" s="195">
        <f t="shared" si="5"/>
        <v>-0.03582989701050088</v>
      </c>
      <c r="I28" s="188">
        <f>'Tables 5 to 7'!J55</f>
        <v>258</v>
      </c>
      <c r="J28" s="181">
        <f t="shared" si="1"/>
        <v>842.4</v>
      </c>
      <c r="M28" s="169">
        <f t="shared" si="6"/>
        <v>0.5253783193266094</v>
      </c>
      <c r="N28" s="192">
        <f t="shared" si="7"/>
        <v>442.57869620073575</v>
      </c>
      <c r="O28" s="196">
        <f t="shared" si="8"/>
        <v>-0.0483048469893804</v>
      </c>
      <c r="P28" s="189">
        <f>'Tables 5 to 7'!M89</f>
        <v>28.361111739297588</v>
      </c>
      <c r="Q28" s="185">
        <f t="shared" si="2"/>
        <v>46.41900458956953</v>
      </c>
      <c r="R28" s="191"/>
      <c r="T28" s="169">
        <f t="shared" si="9"/>
        <v>0.9067987266808157</v>
      </c>
      <c r="U28" s="194">
        <f t="shared" si="10"/>
        <v>42.09359689252346</v>
      </c>
      <c r="V28" s="197">
        <f t="shared" si="11"/>
        <v>-0.007497503559252711</v>
      </c>
    </row>
    <row r="29" spans="1:22" ht="12.75">
      <c r="A29">
        <v>2010</v>
      </c>
      <c r="B29" s="187">
        <f>'Tables 5 to 7'!J23</f>
        <v>2168</v>
      </c>
      <c r="C29" s="181">
        <f t="shared" si="0"/>
        <v>4837.8</v>
      </c>
      <c r="D29" s="181">
        <f>B12*F7</f>
        <v>2902.68</v>
      </c>
      <c r="E29" s="207">
        <f>F7</f>
        <v>0.6</v>
      </c>
      <c r="F29" s="169">
        <f t="shared" si="3"/>
        <v>0.6000000000000004</v>
      </c>
      <c r="G29" s="187">
        <f t="shared" si="4"/>
        <v>2902.680000000001</v>
      </c>
      <c r="H29" s="195">
        <f t="shared" si="5"/>
        <v>-0.03582989701050095</v>
      </c>
      <c r="I29" s="188">
        <f>'Tables 5 to 7'!J56</f>
        <v>226</v>
      </c>
      <c r="J29" s="181">
        <f t="shared" si="1"/>
        <v>842.4</v>
      </c>
      <c r="K29" s="181">
        <f>K15*M7</f>
        <v>421.2</v>
      </c>
      <c r="L29" s="169">
        <f>M7</f>
        <v>0.5</v>
      </c>
      <c r="M29" s="169">
        <f t="shared" si="6"/>
        <v>0.49999999999999967</v>
      </c>
      <c r="N29" s="192">
        <f t="shared" si="7"/>
        <v>421.1999999999997</v>
      </c>
      <c r="O29" s="196">
        <f t="shared" si="8"/>
        <v>-0.04830484698938047</v>
      </c>
      <c r="P29" s="7"/>
      <c r="Q29" s="185">
        <f t="shared" si="2"/>
        <v>46.41900458956953</v>
      </c>
      <c r="R29" s="169">
        <f>R15*T7</f>
        <v>41.778000000000006</v>
      </c>
      <c r="S29" s="171">
        <f>T7</f>
        <v>0.9</v>
      </c>
      <c r="T29" s="169">
        <f t="shared" si="9"/>
        <v>0.9000000000000005</v>
      </c>
      <c r="U29" s="194">
        <f t="shared" si="10"/>
        <v>41.77800000000001</v>
      </c>
      <c r="V29" s="197">
        <f t="shared" si="11"/>
        <v>-0.00749750355925274</v>
      </c>
    </row>
    <row r="30" spans="4:21" ht="12.75">
      <c r="D30" s="198" t="s">
        <v>140</v>
      </c>
      <c r="E30" s="208">
        <v>14</v>
      </c>
      <c r="G30" s="181"/>
      <c r="H30" s="199"/>
      <c r="K30" s="198" t="s">
        <v>140</v>
      </c>
      <c r="L30" s="36">
        <v>14</v>
      </c>
      <c r="N30" s="181"/>
      <c r="R30" s="198" t="s">
        <v>140</v>
      </c>
      <c r="S30" s="36">
        <v>14</v>
      </c>
      <c r="U30" s="181"/>
    </row>
    <row r="31" spans="4:19" ht="12.75">
      <c r="D31" s="198" t="s">
        <v>141</v>
      </c>
      <c r="E31" s="209">
        <f>1/E30</f>
        <v>0.07142857142857142</v>
      </c>
      <c r="K31" s="198" t="s">
        <v>141</v>
      </c>
      <c r="L31" s="200">
        <f>1/L30</f>
        <v>0.07142857142857142</v>
      </c>
      <c r="R31" s="198" t="s">
        <v>141</v>
      </c>
      <c r="S31" s="200">
        <f>1/S30</f>
        <v>0.07142857142857142</v>
      </c>
    </row>
    <row r="32" spans="4:19" ht="12.75">
      <c r="D32" s="198" t="s">
        <v>142</v>
      </c>
      <c r="E32" s="209">
        <f>POWER(E29,E31)</f>
        <v>0.9641701029894991</v>
      </c>
      <c r="K32" s="198" t="s">
        <v>142</v>
      </c>
      <c r="L32" s="200">
        <f>POWER(L29,L31)</f>
        <v>0.9516951530106196</v>
      </c>
      <c r="R32" s="198" t="s">
        <v>142</v>
      </c>
      <c r="S32" s="200">
        <f>POWER(S29,S31)</f>
        <v>0.9925024964407473</v>
      </c>
    </row>
    <row r="33" spans="4:19" ht="12.75">
      <c r="D33" s="198" t="s">
        <v>143</v>
      </c>
      <c r="E33" s="210">
        <f>1-E32</f>
        <v>0.03582989701050088</v>
      </c>
      <c r="F33" s="201"/>
      <c r="K33" s="198" t="s">
        <v>143</v>
      </c>
      <c r="L33" s="202">
        <f>1-L32</f>
        <v>0.04830484698938042</v>
      </c>
      <c r="R33" s="198" t="s">
        <v>143</v>
      </c>
      <c r="S33" s="197">
        <f>1-S32</f>
        <v>0.007497503559252716</v>
      </c>
    </row>
    <row r="34" spans="4:19" ht="12.75">
      <c r="D34" s="198"/>
      <c r="E34" s="201"/>
      <c r="F34" s="201"/>
      <c r="K34" s="198"/>
      <c r="L34" s="203"/>
      <c r="R34" s="198"/>
      <c r="S34" s="204"/>
    </row>
    <row r="35" spans="4:19" ht="12.75">
      <c r="D35" s="198"/>
      <c r="E35" s="201"/>
      <c r="F35" s="201"/>
      <c r="K35" s="198"/>
      <c r="L35" s="203"/>
      <c r="R35" s="198"/>
      <c r="S35" s="204"/>
    </row>
    <row r="36" spans="2:19" ht="23.25">
      <c r="B36" s="205" t="s">
        <v>144</v>
      </c>
      <c r="D36" s="198"/>
      <c r="E36" s="201"/>
      <c r="F36" s="201"/>
      <c r="K36" s="198"/>
      <c r="L36" s="203"/>
      <c r="R36" s="198"/>
      <c r="S36" s="204"/>
    </row>
    <row r="47" spans="2:10" ht="12.75">
      <c r="B47" s="206"/>
      <c r="C47" s="206"/>
      <c r="D47" s="206"/>
      <c r="E47" s="206"/>
      <c r="F47" s="206"/>
      <c r="G47" s="206"/>
      <c r="H47" s="206"/>
      <c r="I47" s="206"/>
      <c r="J47" s="206"/>
    </row>
    <row r="72" spans="2:13" ht="12.75"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</row>
    <row r="96" ht="12.75">
      <c r="A96" t="s">
        <v>206</v>
      </c>
    </row>
  </sheetData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9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21.57421875" style="54" customWidth="1"/>
    <col min="6" max="6" width="9.574218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0039062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10.57421875" style="54" customWidth="1"/>
    <col min="15" max="15" width="11.28125" style="54" customWidth="1"/>
    <col min="16" max="16" width="11.00390625" style="54" customWidth="1"/>
    <col min="17" max="17" width="6.140625" style="54" customWidth="1"/>
    <col min="18" max="18" width="1.57421875" style="54" customWidth="1"/>
    <col min="19" max="19" width="2.8515625" style="54" customWidth="1"/>
    <col min="20" max="20" width="3.57421875" style="54" customWidth="1"/>
    <col min="21" max="21" width="79.8515625" style="54" customWidth="1"/>
    <col min="22" max="16384" width="12.57421875" style="54" customWidth="1"/>
  </cols>
  <sheetData>
    <row r="1" ht="7.5" customHeight="1"/>
    <row r="2" spans="1:18" ht="16.5">
      <c r="A2" s="54" t="s">
        <v>206</v>
      </c>
      <c r="B2" s="156" t="s">
        <v>184</v>
      </c>
      <c r="C2" s="55"/>
      <c r="D2" s="39"/>
      <c r="P2" s="56"/>
      <c r="Q2" s="56"/>
      <c r="R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8" ht="15.75">
      <c r="B4" s="59"/>
      <c r="C4" s="60"/>
      <c r="D4" s="61" t="s">
        <v>19</v>
      </c>
      <c r="E4" s="61"/>
      <c r="F4" s="62" t="s">
        <v>10</v>
      </c>
      <c r="G4" s="63"/>
      <c r="H4" s="63"/>
      <c r="I4" s="64"/>
      <c r="J4" s="62" t="s">
        <v>11</v>
      </c>
      <c r="K4" s="63"/>
      <c r="L4" s="63"/>
      <c r="M4" s="64"/>
      <c r="N4" s="254"/>
      <c r="O4" s="61" t="s">
        <v>12</v>
      </c>
      <c r="P4" s="106"/>
      <c r="Q4" s="100"/>
      <c r="R4" s="101"/>
    </row>
    <row r="5" spans="2:18" ht="15.75">
      <c r="B5" s="59"/>
      <c r="C5" s="60"/>
      <c r="D5" s="55" t="s">
        <v>20</v>
      </c>
      <c r="F5" s="65" t="s">
        <v>101</v>
      </c>
      <c r="G5" s="65" t="s">
        <v>102</v>
      </c>
      <c r="H5" s="65" t="s">
        <v>5</v>
      </c>
      <c r="I5" s="58"/>
      <c r="J5" s="65" t="s">
        <v>101</v>
      </c>
      <c r="K5" s="65" t="s">
        <v>102</v>
      </c>
      <c r="L5" s="65" t="s">
        <v>5</v>
      </c>
      <c r="M5" s="58"/>
      <c r="N5" s="255" t="s">
        <v>101</v>
      </c>
      <c r="O5" s="65" t="s">
        <v>102</v>
      </c>
      <c r="P5" s="92" t="s">
        <v>5</v>
      </c>
      <c r="Q5" s="97"/>
      <c r="R5" s="92"/>
    </row>
    <row r="6" spans="2:18" ht="16.5" thickBot="1">
      <c r="B6" s="66"/>
      <c r="C6" s="67"/>
      <c r="D6" s="68"/>
      <c r="E6" s="68"/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98"/>
      <c r="R6" s="79"/>
    </row>
    <row r="7" spans="2:18" ht="6" customHeight="1">
      <c r="B7" s="59"/>
      <c r="C7" s="60"/>
      <c r="N7" s="59"/>
      <c r="P7" s="60"/>
      <c r="Q7" s="71"/>
      <c r="R7" s="60"/>
    </row>
    <row r="8" spans="2:18" ht="15.75">
      <c r="B8" s="59"/>
      <c r="C8" s="60"/>
      <c r="D8" s="55" t="s">
        <v>13</v>
      </c>
      <c r="N8" s="59"/>
      <c r="P8" s="60"/>
      <c r="Q8" s="71"/>
      <c r="R8" s="60"/>
    </row>
    <row r="9" spans="2:18" ht="15">
      <c r="B9" s="59"/>
      <c r="C9" s="60"/>
      <c r="D9" s="39"/>
      <c r="E9" s="54" t="s">
        <v>44</v>
      </c>
      <c r="F9" s="72">
        <v>72.2</v>
      </c>
      <c r="G9" s="72">
        <v>1255.6</v>
      </c>
      <c r="H9" s="72">
        <v>4165.2</v>
      </c>
      <c r="I9" s="72"/>
      <c r="J9" s="72">
        <v>32</v>
      </c>
      <c r="K9" s="72">
        <v>120.4</v>
      </c>
      <c r="L9" s="72">
        <v>219.4</v>
      </c>
      <c r="M9" s="72"/>
      <c r="N9" s="258">
        <v>104.2</v>
      </c>
      <c r="O9" s="72">
        <v>1376</v>
      </c>
      <c r="P9" s="94">
        <v>4384.6</v>
      </c>
      <c r="Q9" s="91"/>
      <c r="R9" s="93"/>
    </row>
    <row r="10" spans="2:18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3"/>
      <c r="R10" s="94"/>
    </row>
    <row r="11" spans="2:18" ht="15.75">
      <c r="B11" s="59"/>
      <c r="C11" s="60"/>
      <c r="D11" s="55"/>
      <c r="E11" s="102">
        <v>2008</v>
      </c>
      <c r="F11" s="72">
        <v>43</v>
      </c>
      <c r="G11" s="72">
        <v>646</v>
      </c>
      <c r="H11" s="72">
        <v>2468</v>
      </c>
      <c r="I11" s="72"/>
      <c r="J11" s="72">
        <v>17</v>
      </c>
      <c r="K11" s="72">
        <v>59</v>
      </c>
      <c r="L11" s="72">
        <v>124</v>
      </c>
      <c r="M11" s="72"/>
      <c r="N11" s="258">
        <v>60</v>
      </c>
      <c r="O11" s="72">
        <v>705</v>
      </c>
      <c r="P11" s="94">
        <v>2592</v>
      </c>
      <c r="Q11" s="91"/>
      <c r="R11" s="93"/>
    </row>
    <row r="12" spans="2:18" ht="15.75">
      <c r="B12" s="59"/>
      <c r="C12" s="60"/>
      <c r="D12" s="55"/>
      <c r="E12" s="102">
        <v>2009</v>
      </c>
      <c r="F12" s="72">
        <v>33</v>
      </c>
      <c r="G12" s="72">
        <v>514</v>
      </c>
      <c r="H12" s="72">
        <v>2107</v>
      </c>
      <c r="I12" s="72"/>
      <c r="J12" s="72">
        <v>14</v>
      </c>
      <c r="K12" s="72">
        <v>42</v>
      </c>
      <c r="L12" s="72">
        <v>92</v>
      </c>
      <c r="M12" s="72"/>
      <c r="N12" s="258">
        <v>47</v>
      </c>
      <c r="O12" s="72">
        <v>556</v>
      </c>
      <c r="P12" s="94">
        <v>2199</v>
      </c>
      <c r="Q12" s="91"/>
      <c r="R12" s="93"/>
    </row>
    <row r="13" spans="2:18" ht="15.75">
      <c r="B13" s="59"/>
      <c r="C13" s="60"/>
      <c r="D13" s="55"/>
      <c r="E13" s="102" t="s">
        <v>181</v>
      </c>
      <c r="F13" s="72">
        <v>33</v>
      </c>
      <c r="G13" s="72">
        <v>461</v>
      </c>
      <c r="H13" s="72">
        <v>1909</v>
      </c>
      <c r="I13" s="72"/>
      <c r="J13" s="72">
        <v>14</v>
      </c>
      <c r="K13" s="72">
        <v>39</v>
      </c>
      <c r="L13" s="72">
        <v>102</v>
      </c>
      <c r="M13" s="72"/>
      <c r="N13" s="258">
        <v>47</v>
      </c>
      <c r="O13" s="72">
        <v>500</v>
      </c>
      <c r="P13" s="94">
        <v>2011</v>
      </c>
      <c r="Q13" s="91"/>
      <c r="R13" s="93"/>
    </row>
    <row r="14" spans="2:18" ht="15">
      <c r="B14" s="59"/>
      <c r="C14" s="60"/>
      <c r="E14" s="102" t="s">
        <v>182</v>
      </c>
      <c r="F14" s="89" t="str">
        <f>IF(F12&gt;$F$78,(F13-F12)/F12,$F$79)</f>
        <v>*</v>
      </c>
      <c r="G14" s="89">
        <f>IF(G12&gt;$F$78,(G13-G12)/G12,$F$79)</f>
        <v>-0.10311284046692606</v>
      </c>
      <c r="H14" s="89">
        <f>IF(H12&gt;$F$78,(H13-H12)/H12,$F$79)</f>
        <v>-0.09397247271001424</v>
      </c>
      <c r="I14" s="74"/>
      <c r="J14" s="89" t="str">
        <f>IF(J12&gt;$F$78,(J13-J12)/J12,$F$79)</f>
        <v>*</v>
      </c>
      <c r="K14" s="89" t="str">
        <f>IF(K12&gt;$F$78,(K13-K12)/K12,$F$79)</f>
        <v>*</v>
      </c>
      <c r="L14" s="89">
        <f>IF(L12&gt;$F$78,(L13-L12)/L12,$F$79)</f>
        <v>0.10869565217391304</v>
      </c>
      <c r="M14" s="74"/>
      <c r="N14" s="259" t="str">
        <f>IF(N12&gt;$F$78,(N13-N12)/N12,$F$79)</f>
        <v>*</v>
      </c>
      <c r="O14" s="89">
        <f>IF(O12&gt;$F$78,(O13-O12)/O12,$F$79)</f>
        <v>-0.10071942446043165</v>
      </c>
      <c r="P14" s="89">
        <f>IF(P12&gt;$F$78,(P13-P12)/P12,$F$79)</f>
        <v>-0.08549340609367895</v>
      </c>
      <c r="Q14" s="90"/>
      <c r="R14" s="95"/>
    </row>
    <row r="15" spans="2:18" ht="15">
      <c r="B15" s="59"/>
      <c r="C15" s="60"/>
      <c r="E15" s="102" t="s">
        <v>28</v>
      </c>
      <c r="F15" s="89">
        <f>IF(F9&gt;$F$78,(F13-F9)/F9,$F$79)</f>
        <v>-0.5429362880886427</v>
      </c>
      <c r="G15" s="89">
        <f>IF(G9&gt;$F$78,(G13-G9)/G9,$F$79)</f>
        <v>-0.6328448550493787</v>
      </c>
      <c r="H15" s="89">
        <f>IF(H9&gt;$F$78,(H13-H9)/H9,$F$79)</f>
        <v>-0.541678670892154</v>
      </c>
      <c r="I15" s="74"/>
      <c r="J15" s="89" t="str">
        <f>IF(J9&gt;$F$78,(J13-J9)/J9,$F$79)</f>
        <v>*</v>
      </c>
      <c r="K15" s="89">
        <f>IF(K9&gt;$F$78,(K13-K9)/K9,$F$79)</f>
        <v>-0.6760797342192691</v>
      </c>
      <c r="L15" s="89">
        <f>IF(L9&gt;$F$78,(L13-L9)/L9,$F$79)</f>
        <v>-0.5350957155879672</v>
      </c>
      <c r="M15" s="74"/>
      <c r="N15" s="259">
        <f>IF(N9&gt;$F$78,(N13-N9)/N9,$F$79)</f>
        <v>-0.5489443378119002</v>
      </c>
      <c r="O15" s="89">
        <f>IF(O9&gt;$F$78,(O13-O9)/O9,$F$79)</f>
        <v>-0.6366279069767442</v>
      </c>
      <c r="P15" s="89">
        <f>IF(P9&gt;$F$78,(P13-P9)/P9,$F$79)</f>
        <v>-0.5413492678921681</v>
      </c>
      <c r="Q15" s="90"/>
      <c r="R15" s="95"/>
    </row>
    <row r="16" spans="2:18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5"/>
      <c r="R16" s="96"/>
    </row>
    <row r="17" spans="2:18" ht="15.75">
      <c r="B17" s="59"/>
      <c r="C17" s="60"/>
      <c r="D17" s="55" t="s">
        <v>14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5"/>
      <c r="R17" s="96"/>
    </row>
    <row r="18" spans="2:18" ht="15">
      <c r="B18" s="59"/>
      <c r="C18" s="60"/>
      <c r="D18" s="39"/>
      <c r="E18" s="54" t="s">
        <v>44</v>
      </c>
      <c r="F18" s="72">
        <v>4.4</v>
      </c>
      <c r="G18" s="72">
        <v>195.8</v>
      </c>
      <c r="H18" s="72">
        <v>1130.2</v>
      </c>
      <c r="I18" s="72"/>
      <c r="J18" s="72">
        <v>6.2</v>
      </c>
      <c r="K18" s="72">
        <v>53</v>
      </c>
      <c r="L18" s="72">
        <v>153</v>
      </c>
      <c r="M18" s="72"/>
      <c r="N18" s="258">
        <v>10.6</v>
      </c>
      <c r="O18" s="72">
        <v>248.8</v>
      </c>
      <c r="P18" s="94">
        <v>1283.2</v>
      </c>
      <c r="Q18" s="91"/>
      <c r="R18" s="93"/>
    </row>
    <row r="19" spans="2:18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3"/>
      <c r="R19" s="94"/>
    </row>
    <row r="20" spans="2:18" ht="15.75">
      <c r="B20" s="59"/>
      <c r="C20" s="60"/>
      <c r="D20" s="55"/>
      <c r="E20" s="102">
        <v>2008</v>
      </c>
      <c r="F20" s="72">
        <v>4</v>
      </c>
      <c r="G20" s="72">
        <v>129</v>
      </c>
      <c r="H20" s="72">
        <v>644</v>
      </c>
      <c r="I20" s="72"/>
      <c r="J20" s="72">
        <v>5</v>
      </c>
      <c r="K20" s="72">
        <v>35</v>
      </c>
      <c r="L20" s="72">
        <v>86</v>
      </c>
      <c r="M20" s="72"/>
      <c r="N20" s="258">
        <v>9</v>
      </c>
      <c r="O20" s="72">
        <v>164</v>
      </c>
      <c r="P20" s="94">
        <v>730</v>
      </c>
      <c r="Q20" s="91"/>
      <c r="R20" s="93"/>
    </row>
    <row r="21" spans="2:18" ht="15.75">
      <c r="B21" s="59"/>
      <c r="C21" s="60"/>
      <c r="D21" s="55"/>
      <c r="E21" s="102">
        <v>2009</v>
      </c>
      <c r="F21" s="72">
        <v>3</v>
      </c>
      <c r="G21" s="72">
        <v>126</v>
      </c>
      <c r="H21" s="72">
        <v>704</v>
      </c>
      <c r="I21" s="72"/>
      <c r="J21" s="72">
        <v>2</v>
      </c>
      <c r="K21" s="72">
        <v>31</v>
      </c>
      <c r="L21" s="72">
        <v>100</v>
      </c>
      <c r="M21" s="72"/>
      <c r="N21" s="258">
        <v>5</v>
      </c>
      <c r="O21" s="72">
        <v>157</v>
      </c>
      <c r="P21" s="94">
        <v>804</v>
      </c>
      <c r="Q21" s="91"/>
      <c r="R21" s="93"/>
    </row>
    <row r="22" spans="2:18" ht="15.75">
      <c r="B22" s="59"/>
      <c r="C22" s="60"/>
      <c r="D22" s="55"/>
      <c r="E22" s="102" t="s">
        <v>181</v>
      </c>
      <c r="F22" s="72">
        <v>1</v>
      </c>
      <c r="G22" s="72">
        <v>116</v>
      </c>
      <c r="H22" s="72">
        <v>688</v>
      </c>
      <c r="I22" s="72"/>
      <c r="J22" s="72">
        <v>6</v>
      </c>
      <c r="K22" s="72">
        <v>29</v>
      </c>
      <c r="L22" s="72">
        <v>93</v>
      </c>
      <c r="M22" s="72"/>
      <c r="N22" s="258">
        <v>7</v>
      </c>
      <c r="O22" s="72">
        <v>145</v>
      </c>
      <c r="P22" s="94">
        <v>781</v>
      </c>
      <c r="Q22" s="91"/>
      <c r="R22" s="93"/>
    </row>
    <row r="23" spans="2:18" ht="15">
      <c r="B23" s="59"/>
      <c r="C23" s="60"/>
      <c r="E23" s="102" t="s">
        <v>182</v>
      </c>
      <c r="F23" s="89" t="str">
        <f>IF(F21&gt;$F$78,(F22-F21)/F21,$F$79)</f>
        <v>*</v>
      </c>
      <c r="G23" s="89">
        <f>IF(G21&gt;$F$78,(G22-G21)/G21,$F$79)</f>
        <v>-0.07936507936507936</v>
      </c>
      <c r="H23" s="89">
        <f>IF(H21&gt;$F$78,(H22-H21)/H21,$F$79)</f>
        <v>-0.022727272727272728</v>
      </c>
      <c r="I23" s="74"/>
      <c r="J23" s="89" t="str">
        <f>IF(J21&gt;$F$78,(J22-J21)/J21,$F$79)</f>
        <v>*</v>
      </c>
      <c r="K23" s="89" t="str">
        <f>IF(K21&gt;$F$78,(K22-K21)/K21,$F$79)</f>
        <v>*</v>
      </c>
      <c r="L23" s="89">
        <f>IF(L21&gt;$F$78,(L22-L21)/L21,$F$79)</f>
        <v>-0.07</v>
      </c>
      <c r="M23" s="74"/>
      <c r="N23" s="259" t="str">
        <f>IF(N21&gt;$F$78,(N22-N21)/N21,$F$79)</f>
        <v>*</v>
      </c>
      <c r="O23" s="89">
        <f>IF(O21&gt;$F$78,(O22-O21)/O21,$F$79)</f>
        <v>-0.07643312101910828</v>
      </c>
      <c r="P23" s="89">
        <f>IF(P21&gt;$F$78,(P22-P21)/P21,$F$79)</f>
        <v>-0.028606965174129355</v>
      </c>
      <c r="Q23" s="90"/>
      <c r="R23" s="95"/>
    </row>
    <row r="24" spans="2:18" ht="15">
      <c r="B24" s="59"/>
      <c r="C24" s="60"/>
      <c r="E24" s="102" t="s">
        <v>28</v>
      </c>
      <c r="F24" s="89" t="str">
        <f>IF(F18&gt;$F$78,(F22-F18)/F18,$F$79)</f>
        <v>*</v>
      </c>
      <c r="G24" s="89">
        <f>IF(G18&gt;$F$78,(G22-G18)/G18,$F$79)</f>
        <v>-0.40755873340143006</v>
      </c>
      <c r="H24" s="89">
        <f>IF(H18&gt;$F$78,(H22-H18)/H18,$F$79)</f>
        <v>-0.391258184392143</v>
      </c>
      <c r="I24" s="74"/>
      <c r="J24" s="89" t="str">
        <f>IF(J18&gt;$F$78,(J22-J18)/J18,$F$79)</f>
        <v>*</v>
      </c>
      <c r="K24" s="89">
        <f>IF(K18&gt;$F$78,(K22-K18)/K18,$F$79)</f>
        <v>-0.4528301886792453</v>
      </c>
      <c r="L24" s="89">
        <f>IF(L18&gt;$F$78,(L22-L18)/L18,$F$79)</f>
        <v>-0.39215686274509803</v>
      </c>
      <c r="M24" s="74"/>
      <c r="N24" s="259" t="str">
        <f>IF(N18&gt;$F$78,(N22-N18)/N18,$F$79)</f>
        <v>*</v>
      </c>
      <c r="O24" s="89">
        <f>IF(O18&gt;$F$78,(O22-O18)/O18,$F$79)</f>
        <v>-0.41720257234726693</v>
      </c>
      <c r="P24" s="89">
        <f>IF(P18&gt;$F$78,(P22-P18)/P18,$F$79)</f>
        <v>-0.39136533665835416</v>
      </c>
      <c r="Q24" s="90"/>
      <c r="R24" s="95"/>
    </row>
    <row r="25" spans="2:18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5"/>
      <c r="R25" s="96"/>
    </row>
    <row r="26" spans="2:18" ht="15.75">
      <c r="B26" s="59"/>
      <c r="C26" s="60"/>
      <c r="D26" s="55" t="s">
        <v>15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5"/>
      <c r="R26" s="96"/>
    </row>
    <row r="27" spans="2:18" ht="15">
      <c r="B27" s="59"/>
      <c r="C27" s="60"/>
      <c r="D27" s="39"/>
      <c r="E27" s="54" t="s">
        <v>44</v>
      </c>
      <c r="F27" s="72">
        <v>5.2</v>
      </c>
      <c r="G27" s="72">
        <v>148</v>
      </c>
      <c r="H27" s="72">
        <v>508.8</v>
      </c>
      <c r="I27" s="72"/>
      <c r="J27" s="72">
        <v>26</v>
      </c>
      <c r="K27" s="72">
        <v>207.4</v>
      </c>
      <c r="L27" s="72">
        <v>426.2</v>
      </c>
      <c r="M27" s="72"/>
      <c r="N27" s="258">
        <v>31.2</v>
      </c>
      <c r="O27" s="72">
        <v>355.4</v>
      </c>
      <c r="P27" s="94">
        <v>935</v>
      </c>
      <c r="Q27" s="91"/>
      <c r="R27" s="93"/>
    </row>
    <row r="28" spans="2:18" ht="6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3"/>
      <c r="R28" s="94"/>
    </row>
    <row r="29" spans="2:18" ht="15.75">
      <c r="B29" s="59"/>
      <c r="C29" s="60"/>
      <c r="D29" s="55"/>
      <c r="E29" s="102">
        <v>2008</v>
      </c>
      <c r="F29" s="72">
        <v>7</v>
      </c>
      <c r="G29" s="72">
        <v>183</v>
      </c>
      <c r="H29" s="72">
        <v>543</v>
      </c>
      <c r="I29" s="72"/>
      <c r="J29" s="72">
        <v>27</v>
      </c>
      <c r="K29" s="72">
        <v>247</v>
      </c>
      <c r="L29" s="72">
        <v>499</v>
      </c>
      <c r="M29" s="72"/>
      <c r="N29" s="258">
        <v>34</v>
      </c>
      <c r="O29" s="72">
        <v>430</v>
      </c>
      <c r="P29" s="94">
        <v>1042</v>
      </c>
      <c r="Q29" s="91"/>
      <c r="R29" s="93"/>
    </row>
    <row r="30" spans="2:18" ht="15.75">
      <c r="B30" s="59"/>
      <c r="C30" s="60"/>
      <c r="D30" s="55"/>
      <c r="E30" s="102">
        <v>2009</v>
      </c>
      <c r="F30" s="72">
        <v>8</v>
      </c>
      <c r="G30" s="72">
        <v>129</v>
      </c>
      <c r="H30" s="72">
        <v>498</v>
      </c>
      <c r="I30" s="72"/>
      <c r="J30" s="72">
        <v>35</v>
      </c>
      <c r="K30" s="72">
        <v>246</v>
      </c>
      <c r="L30" s="72">
        <v>522</v>
      </c>
      <c r="M30" s="72"/>
      <c r="N30" s="258">
        <v>43</v>
      </c>
      <c r="O30" s="72">
        <v>375</v>
      </c>
      <c r="P30" s="94">
        <v>1020</v>
      </c>
      <c r="Q30" s="91"/>
      <c r="R30" s="93"/>
    </row>
    <row r="31" spans="2:18" ht="15.75">
      <c r="B31" s="59"/>
      <c r="C31" s="60"/>
      <c r="D31" s="55"/>
      <c r="E31" s="102" t="s">
        <v>181</v>
      </c>
      <c r="F31" s="72">
        <v>6</v>
      </c>
      <c r="G31" s="72">
        <v>127</v>
      </c>
      <c r="H31" s="72">
        <v>400</v>
      </c>
      <c r="I31" s="72"/>
      <c r="J31" s="72">
        <v>29</v>
      </c>
      <c r="K31" s="72">
        <v>226</v>
      </c>
      <c r="L31" s="72">
        <v>444</v>
      </c>
      <c r="M31" s="72"/>
      <c r="N31" s="258">
        <v>35</v>
      </c>
      <c r="O31" s="72">
        <v>353</v>
      </c>
      <c r="P31" s="94">
        <v>844</v>
      </c>
      <c r="Q31" s="91"/>
      <c r="R31" s="93"/>
    </row>
    <row r="32" spans="2:18" ht="15">
      <c r="B32" s="59"/>
      <c r="C32" s="60"/>
      <c r="E32" s="102" t="s">
        <v>182</v>
      </c>
      <c r="F32" s="89" t="str">
        <f>IF(F30&gt;$F$78,(F31-F30)/F30,$F$79)</f>
        <v>*</v>
      </c>
      <c r="G32" s="89">
        <f>IF(G30&gt;$F$78,(G31-G30)/G30,$F$79)</f>
        <v>-0.015503875968992248</v>
      </c>
      <c r="H32" s="89">
        <f>IF(H30&gt;$F$78,(H31-H30)/H30,$F$79)</f>
        <v>-0.19678714859437751</v>
      </c>
      <c r="I32" s="74"/>
      <c r="J32" s="89" t="str">
        <f>IF(J30&gt;$F$78,(J31-J30)/J30,$F$79)</f>
        <v>*</v>
      </c>
      <c r="K32" s="89">
        <f>IF(K30&gt;$F$78,(K31-K30)/K30,$F$79)</f>
        <v>-0.08130081300813008</v>
      </c>
      <c r="L32" s="89">
        <f>IF(L30&gt;$F$78,(L31-L30)/L30,$F$79)</f>
        <v>-0.14942528735632185</v>
      </c>
      <c r="M32" s="74"/>
      <c r="N32" s="259" t="str">
        <f>IF(N30&gt;$F$78,(N31-N30)/N30,$F$79)</f>
        <v>*</v>
      </c>
      <c r="O32" s="89">
        <f>IF(O30&gt;$F$78,(O31-O30)/O30,$F$79)</f>
        <v>-0.058666666666666666</v>
      </c>
      <c r="P32" s="89">
        <f>IF(P30&gt;$F$78,(P31-P30)/P30,$F$79)</f>
        <v>-0.17254901960784313</v>
      </c>
      <c r="Q32" s="90"/>
      <c r="R32" s="95"/>
    </row>
    <row r="33" spans="2:18" ht="15">
      <c r="B33" s="59"/>
      <c r="C33" s="60"/>
      <c r="E33" s="102" t="s">
        <v>28</v>
      </c>
      <c r="F33" s="89" t="str">
        <f>IF(F27&gt;$F$78,(F31-F27)/F27,$F$79)</f>
        <v>*</v>
      </c>
      <c r="G33" s="89">
        <f>IF(G27&gt;$F$78,(G31-G27)/G27,$F$79)</f>
        <v>-0.14189189189189189</v>
      </c>
      <c r="H33" s="89">
        <f>IF(H27&gt;$F$78,(H31-H27)/H27,$F$79)</f>
        <v>-0.2138364779874214</v>
      </c>
      <c r="I33" s="74"/>
      <c r="J33" s="89" t="str">
        <f>IF(J27&gt;$F$78,(J31-J27)/J27,$F$79)</f>
        <v>*</v>
      </c>
      <c r="K33" s="89">
        <f>IF(K27&gt;$F$78,(K31-K27)/K27,$F$79)</f>
        <v>0.08968177434908386</v>
      </c>
      <c r="L33" s="89">
        <f>IF(L27&gt;$F$78,(L31-L27)/L27,$F$79)</f>
        <v>0.041764429845143156</v>
      </c>
      <c r="M33" s="74"/>
      <c r="N33" s="259" t="str">
        <f>IF(N27&gt;$F$78,(N31-N27)/N27,$F$79)</f>
        <v>*</v>
      </c>
      <c r="O33" s="89">
        <f>IF(O27&gt;$F$78,(O31-O27)/O27,$F$79)</f>
        <v>-0.006752954417557618</v>
      </c>
      <c r="P33" s="89">
        <f>IF(P27&gt;$F$78,(P31-P27)/P27,$F$79)</f>
        <v>-0.09732620320855614</v>
      </c>
      <c r="Q33" s="90"/>
      <c r="R33" s="95"/>
    </row>
    <row r="34" spans="2:18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5"/>
      <c r="R34" s="96"/>
    </row>
    <row r="35" spans="2:18" ht="15.75">
      <c r="B35" s="59"/>
      <c r="C35" s="60"/>
      <c r="D35" s="55" t="s">
        <v>16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5"/>
      <c r="R35" s="96"/>
    </row>
    <row r="36" spans="2:18" ht="15">
      <c r="B36" s="59"/>
      <c r="C36" s="60"/>
      <c r="D36" s="39"/>
      <c r="E36" s="54" t="s">
        <v>44</v>
      </c>
      <c r="F36" s="72">
        <v>27.8</v>
      </c>
      <c r="G36" s="72">
        <v>718.4</v>
      </c>
      <c r="H36" s="72">
        <v>6235.8</v>
      </c>
      <c r="I36" s="72"/>
      <c r="J36" s="72">
        <v>181.2</v>
      </c>
      <c r="K36" s="72">
        <v>1782.6</v>
      </c>
      <c r="L36" s="72">
        <v>7124.6</v>
      </c>
      <c r="M36" s="72"/>
      <c r="N36" s="258">
        <v>209</v>
      </c>
      <c r="O36" s="72">
        <v>2501</v>
      </c>
      <c r="P36" s="94">
        <v>13360.4</v>
      </c>
      <c r="Q36" s="91"/>
      <c r="R36" s="93"/>
    </row>
    <row r="37" spans="2:18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3"/>
      <c r="R37" s="94"/>
    </row>
    <row r="38" spans="2:18" ht="15.75">
      <c r="B38" s="59"/>
      <c r="C38" s="60"/>
      <c r="D38" s="55"/>
      <c r="E38" s="102">
        <v>2008</v>
      </c>
      <c r="F38" s="72">
        <v>22</v>
      </c>
      <c r="G38" s="72">
        <v>368</v>
      </c>
      <c r="H38" s="72">
        <v>4324</v>
      </c>
      <c r="I38" s="72"/>
      <c r="J38" s="72">
        <v>131</v>
      </c>
      <c r="K38" s="72">
        <v>987</v>
      </c>
      <c r="L38" s="72">
        <v>5345</v>
      </c>
      <c r="M38" s="72"/>
      <c r="N38" s="258">
        <v>153</v>
      </c>
      <c r="O38" s="72">
        <v>1355</v>
      </c>
      <c r="P38" s="94">
        <v>9669</v>
      </c>
      <c r="Q38" s="91"/>
      <c r="R38" s="93"/>
    </row>
    <row r="39" spans="2:18" ht="15.75">
      <c r="B39" s="59"/>
      <c r="C39" s="60"/>
      <c r="D39" s="55"/>
      <c r="E39" s="102">
        <v>2009</v>
      </c>
      <c r="F39" s="72">
        <v>18</v>
      </c>
      <c r="G39" s="72">
        <v>310</v>
      </c>
      <c r="H39" s="72">
        <v>4249</v>
      </c>
      <c r="I39" s="72"/>
      <c r="J39" s="72">
        <v>98</v>
      </c>
      <c r="K39" s="72">
        <v>940</v>
      </c>
      <c r="L39" s="72">
        <v>5331</v>
      </c>
      <c r="M39" s="72"/>
      <c r="N39" s="258">
        <v>116</v>
      </c>
      <c r="O39" s="72">
        <v>1250</v>
      </c>
      <c r="P39" s="94">
        <v>9580</v>
      </c>
      <c r="Q39" s="91"/>
      <c r="R39" s="93"/>
    </row>
    <row r="40" spans="2:18" ht="15.75">
      <c r="B40" s="59"/>
      <c r="C40" s="60"/>
      <c r="D40" s="55"/>
      <c r="E40" s="102" t="s">
        <v>181</v>
      </c>
      <c r="F40" s="72">
        <v>15</v>
      </c>
      <c r="G40" s="72">
        <v>247</v>
      </c>
      <c r="H40" s="72">
        <v>3866</v>
      </c>
      <c r="I40" s="72"/>
      <c r="J40" s="72">
        <v>90</v>
      </c>
      <c r="K40" s="72">
        <v>758</v>
      </c>
      <c r="L40" s="72">
        <v>4427</v>
      </c>
      <c r="M40" s="72"/>
      <c r="N40" s="258">
        <v>105</v>
      </c>
      <c r="O40" s="72">
        <v>1005</v>
      </c>
      <c r="P40" s="94">
        <v>8293</v>
      </c>
      <c r="Q40" s="91"/>
      <c r="R40" s="93"/>
    </row>
    <row r="41" spans="2:18" ht="15">
      <c r="B41" s="59"/>
      <c r="C41" s="60"/>
      <c r="E41" s="102" t="s">
        <v>182</v>
      </c>
      <c r="F41" s="89" t="str">
        <f>IF(F39&gt;$F$78,(F40-F39)/F39,$F$79)</f>
        <v>*</v>
      </c>
      <c r="G41" s="89">
        <f>IF(G39&gt;$F$78,(G40-G39)/G39,$F$79)</f>
        <v>-0.2032258064516129</v>
      </c>
      <c r="H41" s="89">
        <f>IF(H39&gt;$F$78,(H40-H39)/H39,$F$79)</f>
        <v>-0.09013885620145917</v>
      </c>
      <c r="I41" s="74"/>
      <c r="J41" s="89">
        <f>IF(J39&gt;$F$78,(J40-J39)/J39,$F$79)</f>
        <v>-0.08163265306122448</v>
      </c>
      <c r="K41" s="89">
        <f>IF(K39&gt;$F$78,(K40-K39)/K39,$F$79)</f>
        <v>-0.19361702127659575</v>
      </c>
      <c r="L41" s="89">
        <f>IF(L39&gt;$F$78,(L40-L39)/L39,$F$79)</f>
        <v>-0.16957418870755955</v>
      </c>
      <c r="M41" s="74"/>
      <c r="N41" s="259">
        <f>IF(N39&gt;$F$78,(N40-N39)/N39,$F$79)</f>
        <v>-0.09482758620689655</v>
      </c>
      <c r="O41" s="89">
        <f>IF(O39&gt;$F$78,(O40-O39)/O39,$F$79)</f>
        <v>-0.196</v>
      </c>
      <c r="P41" s="89">
        <f>IF(P39&gt;$F$78,(P40-P39)/P39,$F$79)</f>
        <v>-0.13434237995824636</v>
      </c>
      <c r="Q41" s="90"/>
      <c r="R41" s="95"/>
    </row>
    <row r="42" spans="2:18" ht="15">
      <c r="B42" s="59"/>
      <c r="C42" s="60"/>
      <c r="E42" s="102" t="s">
        <v>28</v>
      </c>
      <c r="F42" s="89" t="str">
        <f>IF(F36&gt;$F$78,(F40-F36)/F36,$F$79)</f>
        <v>*</v>
      </c>
      <c r="G42" s="89">
        <f>IF(G36&gt;$F$78,(G40-G36)/G36,$F$79)</f>
        <v>-0.6561804008908686</v>
      </c>
      <c r="H42" s="89">
        <f>IF(H36&gt;$F$78,(H40-H36)/H36,$F$79)</f>
        <v>-0.38003143141216844</v>
      </c>
      <c r="I42" s="74"/>
      <c r="J42" s="89">
        <f>IF(J36&gt;$F$78,(J40-J36)/J36,$F$79)</f>
        <v>-0.5033112582781457</v>
      </c>
      <c r="K42" s="89">
        <f>IF(K36&gt;$F$78,(K40-K36)/K36,$F$79)</f>
        <v>-0.5747784135532368</v>
      </c>
      <c r="L42" s="89">
        <f>IF(L36&gt;$F$78,(L40-L36)/L36,$F$79)</f>
        <v>-0.3786317828369312</v>
      </c>
      <c r="M42" s="74"/>
      <c r="N42" s="259">
        <f>IF(N36&gt;$F$78,(N40-N36)/N36,$F$79)</f>
        <v>-0.49760765550239233</v>
      </c>
      <c r="O42" s="89">
        <f>IF(O36&gt;$F$78,(O40-O36)/O36,$F$79)</f>
        <v>-0.5981607357057177</v>
      </c>
      <c r="P42" s="89">
        <f>IF(P36&gt;$F$78,(P40-P36)/P36,$F$79)</f>
        <v>-0.37928505134576807</v>
      </c>
      <c r="Q42" s="90"/>
      <c r="R42" s="95"/>
    </row>
    <row r="43" spans="2:18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5"/>
      <c r="R43" s="96"/>
    </row>
    <row r="44" spans="2:18" ht="15.75">
      <c r="B44" s="59"/>
      <c r="C44" s="60"/>
      <c r="D44" s="55" t="s">
        <v>21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5"/>
      <c r="R44" s="96"/>
    </row>
    <row r="45" spans="2:18" ht="15">
      <c r="B45" s="59"/>
      <c r="C45" s="60"/>
      <c r="D45" s="39"/>
      <c r="E45" s="54" t="s">
        <v>44</v>
      </c>
      <c r="F45" s="72">
        <v>2.2</v>
      </c>
      <c r="G45" s="72">
        <v>75.2</v>
      </c>
      <c r="H45" s="72">
        <v>834.8</v>
      </c>
      <c r="I45" s="72"/>
      <c r="J45" s="72">
        <v>1</v>
      </c>
      <c r="K45" s="72">
        <v>21.2</v>
      </c>
      <c r="L45" s="72">
        <v>173.8</v>
      </c>
      <c r="M45" s="72"/>
      <c r="N45" s="258">
        <v>3.2</v>
      </c>
      <c r="O45" s="72">
        <v>96.4</v>
      </c>
      <c r="P45" s="94">
        <v>1008.6</v>
      </c>
      <c r="Q45" s="91"/>
      <c r="R45" s="93"/>
    </row>
    <row r="46" spans="2:18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3"/>
      <c r="R46" s="94"/>
    </row>
    <row r="47" spans="2:18" ht="15.75">
      <c r="B47" s="59"/>
      <c r="C47" s="60"/>
      <c r="D47" s="55"/>
      <c r="E47" s="102">
        <v>2008</v>
      </c>
      <c r="F47" s="72">
        <v>1</v>
      </c>
      <c r="G47" s="72">
        <v>58</v>
      </c>
      <c r="H47" s="72">
        <v>513</v>
      </c>
      <c r="I47" s="72"/>
      <c r="J47" s="72">
        <v>0</v>
      </c>
      <c r="K47" s="72">
        <v>2</v>
      </c>
      <c r="L47" s="72">
        <v>74</v>
      </c>
      <c r="M47" s="72"/>
      <c r="N47" s="258">
        <v>1</v>
      </c>
      <c r="O47" s="72">
        <v>60</v>
      </c>
      <c r="P47" s="94">
        <v>587</v>
      </c>
      <c r="Q47" s="91"/>
      <c r="R47" s="93"/>
    </row>
    <row r="48" spans="2:18" ht="15.75">
      <c r="B48" s="59"/>
      <c r="C48" s="60"/>
      <c r="D48" s="55"/>
      <c r="E48" s="102">
        <v>2009</v>
      </c>
      <c r="F48" s="72">
        <v>0</v>
      </c>
      <c r="G48" s="72">
        <v>32</v>
      </c>
      <c r="H48" s="72">
        <v>430</v>
      </c>
      <c r="I48" s="72"/>
      <c r="J48" s="72">
        <v>0</v>
      </c>
      <c r="K48" s="72">
        <v>4</v>
      </c>
      <c r="L48" s="72">
        <v>43</v>
      </c>
      <c r="M48" s="72"/>
      <c r="N48" s="258">
        <v>0</v>
      </c>
      <c r="O48" s="72">
        <v>36</v>
      </c>
      <c r="P48" s="94">
        <v>473</v>
      </c>
      <c r="Q48" s="91"/>
      <c r="R48" s="93"/>
    </row>
    <row r="49" spans="2:18" ht="15.75">
      <c r="B49" s="59"/>
      <c r="C49" s="60"/>
      <c r="D49" s="55"/>
      <c r="E49" s="102" t="s">
        <v>181</v>
      </c>
      <c r="F49" s="72">
        <v>0</v>
      </c>
      <c r="G49" s="72">
        <v>38</v>
      </c>
      <c r="H49" s="72">
        <v>414</v>
      </c>
      <c r="I49" s="72"/>
      <c r="J49" s="72">
        <v>1</v>
      </c>
      <c r="K49" s="72">
        <v>14</v>
      </c>
      <c r="L49" s="72">
        <v>124</v>
      </c>
      <c r="M49" s="72"/>
      <c r="N49" s="258">
        <v>1</v>
      </c>
      <c r="O49" s="72">
        <v>52</v>
      </c>
      <c r="P49" s="94">
        <v>538</v>
      </c>
      <c r="Q49" s="91"/>
      <c r="R49" s="93"/>
    </row>
    <row r="50" spans="2:18" ht="15">
      <c r="B50" s="59"/>
      <c r="C50" s="60"/>
      <c r="E50" s="102" t="s">
        <v>182</v>
      </c>
      <c r="F50" s="89" t="str">
        <f>IF(F48&gt;$F$78,(F49-F48)/F48,$F$79)</f>
        <v>*</v>
      </c>
      <c r="G50" s="89" t="str">
        <f>IF(G48&gt;$F$78,(G49-G48)/G48,$F$79)</f>
        <v>*</v>
      </c>
      <c r="H50" s="89">
        <f>IF(H48&gt;$F$78,(H49-H48)/H48,$F$79)</f>
        <v>-0.037209302325581395</v>
      </c>
      <c r="I50" s="74"/>
      <c r="J50" s="89" t="str">
        <f>IF(J48&gt;$F$78,(J49-J48)/J48,$F$79)</f>
        <v>*</v>
      </c>
      <c r="K50" s="89" t="str">
        <f>IF(K48&gt;$F$78,(K49-K48)/K48,$F$79)</f>
        <v>*</v>
      </c>
      <c r="L50" s="89" t="str">
        <f>IF(L48&gt;$F$78,(L49-L48)/L48,$F$79)</f>
        <v>*</v>
      </c>
      <c r="M50" s="74"/>
      <c r="N50" s="259" t="str">
        <f>IF(N48&gt;$F$78,(N49-N48)/N48,$F$79)</f>
        <v>*</v>
      </c>
      <c r="O50" s="89" t="str">
        <f>IF(O48&gt;$F$78,(O49-O48)/O48,$F$79)</f>
        <v>*</v>
      </c>
      <c r="P50" s="89">
        <f>IF(P48&gt;$F$78,(P49-P48)/P48,$F$79)</f>
        <v>0.13742071881606766</v>
      </c>
      <c r="Q50" s="90"/>
      <c r="R50" s="95"/>
    </row>
    <row r="51" spans="2:18" ht="15">
      <c r="B51" s="59"/>
      <c r="C51" s="60"/>
      <c r="E51" s="102" t="s">
        <v>28</v>
      </c>
      <c r="F51" s="89" t="str">
        <f>IF(F45&gt;$F$78,(F49-F45)/F45,$F$79)</f>
        <v>*</v>
      </c>
      <c r="G51" s="89">
        <f>IF(G45&gt;$F$78,(G49-G45)/G45,$F$79)</f>
        <v>-0.4946808510638298</v>
      </c>
      <c r="H51" s="89">
        <f>IF(H45&gt;$F$78,(H49-H45)/H45,$F$79)</f>
        <v>-0.5040728318160038</v>
      </c>
      <c r="I51" s="74"/>
      <c r="J51" s="89" t="str">
        <f>IF(J45&gt;$F$78,(J49-J45)/J45,$F$79)</f>
        <v>*</v>
      </c>
      <c r="K51" s="89" t="str">
        <f>IF(K45&gt;$F$78,(K49-K45)/K45,$F$79)</f>
        <v>*</v>
      </c>
      <c r="L51" s="89">
        <f>IF(L45&gt;$F$78,(L49-L45)/L45,$F$79)</f>
        <v>-0.28653624856156507</v>
      </c>
      <c r="M51" s="74"/>
      <c r="N51" s="259" t="str">
        <f>IF(N45&gt;$F$78,(N49-N45)/N45,$F$79)</f>
        <v>*</v>
      </c>
      <c r="O51" s="89">
        <f>IF(O45&gt;$F$78,(O49-O45)/O45,$F$79)</f>
        <v>-0.46058091286307057</v>
      </c>
      <c r="P51" s="89">
        <f>IF(P45&gt;$F$78,(P49-P45)/P45,$F$79)</f>
        <v>-0.46658734880031727</v>
      </c>
      <c r="Q51" s="90"/>
      <c r="R51" s="95"/>
    </row>
    <row r="52" spans="2:18" ht="6" customHeight="1">
      <c r="B52" s="59"/>
      <c r="C52" s="60"/>
      <c r="D52" s="55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5"/>
      <c r="R52" s="96"/>
    </row>
    <row r="53" spans="2:18" ht="15.75">
      <c r="B53" s="59"/>
      <c r="C53" s="60"/>
      <c r="D53" s="55" t="s">
        <v>45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5"/>
      <c r="R53" s="96"/>
    </row>
    <row r="54" spans="2:18" ht="15">
      <c r="B54" s="59"/>
      <c r="C54" s="60"/>
      <c r="D54" s="39"/>
      <c r="E54" s="54" t="s">
        <v>44</v>
      </c>
      <c r="F54" s="72">
        <v>3.2</v>
      </c>
      <c r="G54" s="72">
        <v>80.8</v>
      </c>
      <c r="H54" s="72">
        <v>606.6</v>
      </c>
      <c r="I54" s="72"/>
      <c r="J54" s="72">
        <v>16.8</v>
      </c>
      <c r="K54" s="72">
        <v>179.4</v>
      </c>
      <c r="L54" s="72">
        <v>737.4</v>
      </c>
      <c r="M54" s="72"/>
      <c r="N54" s="258">
        <v>20</v>
      </c>
      <c r="O54" s="72">
        <v>260.2</v>
      </c>
      <c r="P54" s="94">
        <v>1344</v>
      </c>
      <c r="Q54" s="91"/>
      <c r="R54" s="93"/>
    </row>
    <row r="55" spans="2:18" ht="3.75" customHeight="1">
      <c r="B55" s="59"/>
      <c r="C55" s="60"/>
      <c r="D55" s="39"/>
      <c r="F55" s="72"/>
      <c r="G55" s="72"/>
      <c r="H55" s="72"/>
      <c r="I55" s="72"/>
      <c r="J55" s="72"/>
      <c r="K55" s="72"/>
      <c r="L55" s="72"/>
      <c r="M55" s="72"/>
      <c r="N55" s="258"/>
      <c r="O55" s="72"/>
      <c r="P55" s="94"/>
      <c r="Q55" s="73"/>
      <c r="R55" s="94"/>
    </row>
    <row r="56" spans="2:18" ht="15">
      <c r="B56" s="59"/>
      <c r="C56" s="60"/>
      <c r="D56" s="76"/>
      <c r="E56" s="102">
        <v>2008</v>
      </c>
      <c r="F56" s="72">
        <v>5</v>
      </c>
      <c r="G56" s="72">
        <v>51</v>
      </c>
      <c r="H56" s="72">
        <v>467</v>
      </c>
      <c r="I56" s="72"/>
      <c r="J56" s="72">
        <v>8</v>
      </c>
      <c r="K56" s="72">
        <v>79</v>
      </c>
      <c r="L56" s="72">
        <v>503</v>
      </c>
      <c r="M56" s="72"/>
      <c r="N56" s="258">
        <v>13</v>
      </c>
      <c r="O56" s="72">
        <v>130</v>
      </c>
      <c r="P56" s="94">
        <v>970</v>
      </c>
      <c r="Q56" s="91"/>
      <c r="R56" s="93"/>
    </row>
    <row r="57" spans="2:18" ht="15">
      <c r="B57" s="59"/>
      <c r="C57" s="60"/>
      <c r="D57" s="76"/>
      <c r="E57" s="102">
        <v>2009</v>
      </c>
      <c r="F57" s="72">
        <v>1</v>
      </c>
      <c r="G57" s="72">
        <v>33</v>
      </c>
      <c r="H57" s="72">
        <v>435</v>
      </c>
      <c r="I57" s="72"/>
      <c r="J57" s="72">
        <v>4</v>
      </c>
      <c r="K57" s="72">
        <v>95</v>
      </c>
      <c r="L57" s="72">
        <v>532</v>
      </c>
      <c r="M57" s="72"/>
      <c r="N57" s="258">
        <v>5</v>
      </c>
      <c r="O57" s="72">
        <v>128</v>
      </c>
      <c r="P57" s="94">
        <v>967</v>
      </c>
      <c r="Q57" s="91"/>
      <c r="R57" s="93"/>
    </row>
    <row r="58" spans="2:18" ht="15.75">
      <c r="B58" s="59"/>
      <c r="C58" s="60"/>
      <c r="D58" s="55"/>
      <c r="E58" s="102" t="s">
        <v>181</v>
      </c>
      <c r="F58" s="72">
        <v>4</v>
      </c>
      <c r="G58" s="72">
        <v>35</v>
      </c>
      <c r="H58" s="72">
        <v>401</v>
      </c>
      <c r="I58" s="72"/>
      <c r="J58" s="72">
        <v>9</v>
      </c>
      <c r="K58" s="72">
        <v>78</v>
      </c>
      <c r="L58" s="72">
        <v>456</v>
      </c>
      <c r="M58" s="72"/>
      <c r="N58" s="258">
        <v>13</v>
      </c>
      <c r="O58" s="72">
        <v>113</v>
      </c>
      <c r="P58" s="94">
        <v>857</v>
      </c>
      <c r="Q58" s="91"/>
      <c r="R58" s="93"/>
    </row>
    <row r="59" spans="2:18" ht="15">
      <c r="B59" s="59"/>
      <c r="C59" s="60"/>
      <c r="E59" s="102" t="s">
        <v>182</v>
      </c>
      <c r="F59" s="89" t="str">
        <f>IF(F57&gt;$F$78,(F58-F57)/F57,$F$79)</f>
        <v>*</v>
      </c>
      <c r="G59" s="89" t="str">
        <f>IF(G57&gt;$F$78,(G58-G57)/G57,$F$79)</f>
        <v>*</v>
      </c>
      <c r="H59" s="89">
        <f>IF(H57&gt;$F$78,(H58-H57)/H57,$F$79)</f>
        <v>-0.07816091954022988</v>
      </c>
      <c r="I59" s="74"/>
      <c r="J59" s="89" t="str">
        <f>IF(J57&gt;$F$78,(J58-J57)/J57,$F$79)</f>
        <v>*</v>
      </c>
      <c r="K59" s="89">
        <f>IF(K57&gt;$F$78,(K58-K57)/K57,$F$79)</f>
        <v>-0.17894736842105263</v>
      </c>
      <c r="L59" s="89">
        <f>IF(L57&gt;$F$78,(L58-L57)/L57,$F$79)</f>
        <v>-0.14285714285714285</v>
      </c>
      <c r="M59" s="74"/>
      <c r="N59" s="259" t="str">
        <f>IF(N57&gt;$F$78,(N58-N57)/N57,$F$79)</f>
        <v>*</v>
      </c>
      <c r="O59" s="89">
        <f>IF(O57&gt;$F$78,(O58-O57)/O57,$F$79)</f>
        <v>-0.1171875</v>
      </c>
      <c r="P59" s="89">
        <f>IF(P57&gt;$F$78,(P58-P57)/P57,$F$79)</f>
        <v>-0.11375387797311272</v>
      </c>
      <c r="Q59" s="90"/>
      <c r="R59" s="95"/>
    </row>
    <row r="60" spans="2:18" ht="15">
      <c r="B60" s="59"/>
      <c r="C60" s="60"/>
      <c r="E60" s="102" t="s">
        <v>28</v>
      </c>
      <c r="F60" s="89" t="str">
        <f>IF(F54&gt;$F$78,(F58-F54)/F54,$F$79)</f>
        <v>*</v>
      </c>
      <c r="G60" s="89">
        <f>IF(G54&gt;$F$78,(G58-G54)/G54,$F$79)</f>
        <v>-0.5668316831683168</v>
      </c>
      <c r="H60" s="89">
        <f>IF(H54&gt;$F$78,(H58-H54)/H54,$F$79)</f>
        <v>-0.338938344873063</v>
      </c>
      <c r="I60" s="74"/>
      <c r="J60" s="89" t="str">
        <f>IF(J54&gt;$F$78,(J58-J54)/J54,$F$79)</f>
        <v>*</v>
      </c>
      <c r="K60" s="89">
        <f>IF(K54&gt;$F$78,(K58-K54)/K54,$F$79)</f>
        <v>-0.5652173913043479</v>
      </c>
      <c r="L60" s="89">
        <f>IF(L54&gt;$F$78,(L58-L54)/L54,$F$79)</f>
        <v>-0.38161106590724164</v>
      </c>
      <c r="M60" s="74"/>
      <c r="N60" s="259" t="str">
        <f>IF(N54&gt;$F$78,(N58-N54)/N54,$F$79)</f>
        <v>*</v>
      </c>
      <c r="O60" s="89">
        <f>IF(O54&gt;$F$78,(O58-O54)/O54,$F$79)</f>
        <v>-0.565718677940046</v>
      </c>
      <c r="P60" s="89">
        <f>IF(P54&gt;$F$78,(P58-P54)/P54,$F$79)</f>
        <v>-0.36235119047619047</v>
      </c>
      <c r="Q60" s="90"/>
      <c r="R60" s="95"/>
    </row>
    <row r="61" spans="2:18" ht="6" customHeight="1">
      <c r="B61" s="59"/>
      <c r="C61" s="60"/>
      <c r="D61" s="76"/>
      <c r="F61" s="74"/>
      <c r="G61" s="74"/>
      <c r="H61" s="74"/>
      <c r="I61" s="74"/>
      <c r="J61" s="74"/>
      <c r="K61" s="74"/>
      <c r="L61" s="74"/>
      <c r="M61" s="74"/>
      <c r="N61" s="260"/>
      <c r="O61" s="74"/>
      <c r="P61" s="96"/>
      <c r="Q61" s="75"/>
      <c r="R61" s="96"/>
    </row>
    <row r="62" spans="2:18" ht="15.75">
      <c r="B62" s="59"/>
      <c r="C62" s="60"/>
      <c r="D62" s="77" t="s">
        <v>25</v>
      </c>
      <c r="F62" s="74"/>
      <c r="G62" s="74"/>
      <c r="H62" s="74"/>
      <c r="I62" s="74"/>
      <c r="J62" s="74"/>
      <c r="K62" s="74"/>
      <c r="L62" s="74"/>
      <c r="M62" s="74"/>
      <c r="N62" s="260"/>
      <c r="O62" s="74"/>
      <c r="P62" s="74"/>
      <c r="Q62" s="75"/>
      <c r="R62" s="96"/>
    </row>
    <row r="63" spans="2:18" ht="15">
      <c r="B63" s="59"/>
      <c r="C63" s="60"/>
      <c r="D63" s="39"/>
      <c r="E63" s="54" t="s">
        <v>44</v>
      </c>
      <c r="F63" s="88">
        <f>F9+F18+F27+F36+F45+F54</f>
        <v>115.00000000000001</v>
      </c>
      <c r="G63" s="88">
        <f>G9+G18+G27+G36+G45+G54</f>
        <v>2473.7999999999997</v>
      </c>
      <c r="H63" s="88">
        <f>H9+H18+H27+H36+H45+H54</f>
        <v>13481.4</v>
      </c>
      <c r="I63" s="72"/>
      <c r="J63" s="88">
        <f>J9+J18+J27+J36+J45+J54</f>
        <v>263.2</v>
      </c>
      <c r="K63" s="88">
        <f>K9+K18+K27+K36+K45+K54</f>
        <v>2364</v>
      </c>
      <c r="L63" s="88">
        <f>L9+L18+L27+L36+L45+L54</f>
        <v>8834.400000000001</v>
      </c>
      <c r="M63" s="72"/>
      <c r="N63" s="257">
        <f>F63+J63</f>
        <v>378.2</v>
      </c>
      <c r="O63" s="88">
        <f>G63+K63</f>
        <v>4837.799999999999</v>
      </c>
      <c r="P63" s="93">
        <f>H63+L63</f>
        <v>22315.800000000003</v>
      </c>
      <c r="Q63" s="91"/>
      <c r="R63" s="93"/>
    </row>
    <row r="64" spans="2:18" ht="3.75" customHeight="1">
      <c r="B64" s="59"/>
      <c r="C64" s="60"/>
      <c r="D64" s="39"/>
      <c r="F64" s="72"/>
      <c r="G64" s="72"/>
      <c r="H64" s="72"/>
      <c r="I64" s="72"/>
      <c r="J64" s="72"/>
      <c r="K64" s="72"/>
      <c r="L64" s="72"/>
      <c r="M64" s="72"/>
      <c r="N64" s="258"/>
      <c r="O64" s="72"/>
      <c r="P64" s="94"/>
      <c r="Q64" s="73"/>
      <c r="R64" s="94"/>
    </row>
    <row r="65" spans="2:18" ht="15">
      <c r="B65" s="59"/>
      <c r="C65" s="60"/>
      <c r="E65" s="102">
        <v>2008</v>
      </c>
      <c r="F65" s="88">
        <f aca="true" t="shared" si="0" ref="F65:H67">F11+F20+F29+F38+F47+F56</f>
        <v>82</v>
      </c>
      <c r="G65" s="88">
        <f t="shared" si="0"/>
        <v>1435</v>
      </c>
      <c r="H65" s="88">
        <f t="shared" si="0"/>
        <v>8959</v>
      </c>
      <c r="I65" s="72"/>
      <c r="J65" s="88">
        <f aca="true" t="shared" si="1" ref="J65:L67">J11+J20+J29+J38+J47+J56</f>
        <v>188</v>
      </c>
      <c r="K65" s="88">
        <f t="shared" si="1"/>
        <v>1409</v>
      </c>
      <c r="L65" s="88">
        <f t="shared" si="1"/>
        <v>6631</v>
      </c>
      <c r="M65" s="72"/>
      <c r="N65" s="257">
        <f aca="true" t="shared" si="2" ref="N65:P66">F65+J65</f>
        <v>270</v>
      </c>
      <c r="O65" s="88">
        <f t="shared" si="2"/>
        <v>2844</v>
      </c>
      <c r="P65" s="93">
        <f t="shared" si="2"/>
        <v>15590</v>
      </c>
      <c r="Q65" s="91"/>
      <c r="R65" s="93"/>
    </row>
    <row r="66" spans="2:18" ht="15">
      <c r="B66" s="59"/>
      <c r="C66" s="60"/>
      <c r="E66" s="102">
        <v>2009</v>
      </c>
      <c r="F66" s="88">
        <f t="shared" si="0"/>
        <v>63</v>
      </c>
      <c r="G66" s="88">
        <f t="shared" si="0"/>
        <v>1144</v>
      </c>
      <c r="H66" s="88">
        <f t="shared" si="0"/>
        <v>8423</v>
      </c>
      <c r="I66" s="72"/>
      <c r="J66" s="88">
        <f t="shared" si="1"/>
        <v>153</v>
      </c>
      <c r="K66" s="88">
        <f t="shared" si="1"/>
        <v>1358</v>
      </c>
      <c r="L66" s="88">
        <f t="shared" si="1"/>
        <v>6620</v>
      </c>
      <c r="M66" s="72"/>
      <c r="N66" s="257">
        <f t="shared" si="2"/>
        <v>216</v>
      </c>
      <c r="O66" s="88">
        <f t="shared" si="2"/>
        <v>2502</v>
      </c>
      <c r="P66" s="93">
        <f t="shared" si="2"/>
        <v>15043</v>
      </c>
      <c r="Q66" s="91"/>
      <c r="R66" s="93"/>
    </row>
    <row r="67" spans="2:18" ht="15.75">
      <c r="B67" s="59"/>
      <c r="C67" s="60"/>
      <c r="D67" s="55"/>
      <c r="E67" s="102" t="s">
        <v>181</v>
      </c>
      <c r="F67" s="88">
        <f t="shared" si="0"/>
        <v>59</v>
      </c>
      <c r="G67" s="88">
        <f t="shared" si="0"/>
        <v>1024</v>
      </c>
      <c r="H67" s="88">
        <f t="shared" si="0"/>
        <v>7678</v>
      </c>
      <c r="I67" s="72"/>
      <c r="J67" s="88">
        <f t="shared" si="1"/>
        <v>149</v>
      </c>
      <c r="K67" s="88">
        <f t="shared" si="1"/>
        <v>1144</v>
      </c>
      <c r="L67" s="88">
        <f t="shared" si="1"/>
        <v>5646</v>
      </c>
      <c r="M67" s="72"/>
      <c r="N67" s="257">
        <f>F67+J67</f>
        <v>208</v>
      </c>
      <c r="O67" s="88">
        <f>G67+K67</f>
        <v>2168</v>
      </c>
      <c r="P67" s="93">
        <f>H67+L67</f>
        <v>13324</v>
      </c>
      <c r="Q67" s="91"/>
      <c r="R67" s="93"/>
    </row>
    <row r="68" spans="2:18" ht="15">
      <c r="B68" s="59"/>
      <c r="C68" s="60"/>
      <c r="E68" s="102" t="s">
        <v>182</v>
      </c>
      <c r="F68" s="89">
        <f>IF(F66&gt;$F$78,(F67-F66)/F66,$F$79)</f>
        <v>-0.06349206349206349</v>
      </c>
      <c r="G68" s="89">
        <f>IF(G66&gt;$F$78,(G67-G66)/G66,$F$79)</f>
        <v>-0.1048951048951049</v>
      </c>
      <c r="H68" s="89">
        <f>IF(H66&gt;$F$78,(H67-H66)/H66,$F$79)</f>
        <v>-0.08844829633147334</v>
      </c>
      <c r="I68" s="74"/>
      <c r="J68" s="89">
        <f>IF(J66&gt;$F$78,(J67-J66)/J66,$F$79)</f>
        <v>-0.026143790849673203</v>
      </c>
      <c r="K68" s="89">
        <f>IF(K66&gt;$F$78,(K67-K66)/K66,$F$79)</f>
        <v>-0.15758468335787923</v>
      </c>
      <c r="L68" s="89">
        <f>IF(L66&gt;$F$78,(L67-L66)/L66,$F$79)</f>
        <v>-0.14712990936555892</v>
      </c>
      <c r="M68" s="74"/>
      <c r="N68" s="259">
        <f>IF(N66&gt;$F$78,(N67-N66)/N66,$F$79)</f>
        <v>-0.037037037037037035</v>
      </c>
      <c r="O68" s="89">
        <f>IF(O66&gt;$F$78,(O67-O66)/O66,$F$79)</f>
        <v>-0.1334932054356515</v>
      </c>
      <c r="P68" s="89">
        <f>IF(P66&gt;$F$78,(P67-P66)/P66,$F$79)</f>
        <v>-0.114272419065346</v>
      </c>
      <c r="Q68" s="90"/>
      <c r="R68" s="95"/>
    </row>
    <row r="69" spans="2:18" ht="15">
      <c r="B69" s="59"/>
      <c r="C69" s="60"/>
      <c r="E69" s="102" t="s">
        <v>28</v>
      </c>
      <c r="F69" s="89">
        <f>IF(F63&gt;$F$78,(F67-F63)/F63,$F$79)</f>
        <v>-0.4869565217391305</v>
      </c>
      <c r="G69" s="89">
        <f>IF(G63&gt;$F$78,(G67-G63)/G63,$F$79)</f>
        <v>-0.5860619290160886</v>
      </c>
      <c r="H69" s="89">
        <f>IF(H63&gt;$F$78,(H67-H63)/H63,$F$79)</f>
        <v>-0.4304745797914163</v>
      </c>
      <c r="I69" s="74"/>
      <c r="J69" s="89">
        <f>IF(J63&gt;$F$78,(J67-J63)/J63,$F$79)</f>
        <v>-0.43389057750759874</v>
      </c>
      <c r="K69" s="89">
        <f>IF(K63&gt;$F$78,(K67-K63)/K63,$F$79)</f>
        <v>-0.5160744500846024</v>
      </c>
      <c r="L69" s="89">
        <f>IF(L63&gt;$F$78,(L67-L63)/L63,$F$79)</f>
        <v>-0.36090736212985614</v>
      </c>
      <c r="M69" s="74"/>
      <c r="N69" s="259">
        <f>IF(N63&gt;$F$78,(N67-N63)/N63,$F$79)</f>
        <v>-0.4500264410364886</v>
      </c>
      <c r="O69" s="89">
        <f>IF(O63&gt;$F$78,(O67-O63)/O63,$F$79)</f>
        <v>-0.5518624168010252</v>
      </c>
      <c r="P69" s="89">
        <f>IF(P63&gt;$F$78,(P67-P63)/P63,$F$79)</f>
        <v>-0.4029342438989416</v>
      </c>
      <c r="Q69" s="90"/>
      <c r="R69" s="95"/>
    </row>
    <row r="70" spans="2:18" ht="9" customHeight="1" thickBot="1">
      <c r="B70" s="66"/>
      <c r="C70" s="67"/>
      <c r="D70" s="69"/>
      <c r="E70" s="68"/>
      <c r="F70" s="78"/>
      <c r="G70" s="78"/>
      <c r="H70" s="78"/>
      <c r="I70" s="78"/>
      <c r="J70" s="78"/>
      <c r="K70" s="78"/>
      <c r="L70" s="78"/>
      <c r="M70" s="78"/>
      <c r="N70" s="261"/>
      <c r="O70" s="78"/>
      <c r="P70" s="103"/>
      <c r="Q70" s="105"/>
      <c r="R70" s="80"/>
    </row>
    <row r="71" spans="2:18" ht="6" customHeight="1">
      <c r="B71" s="60"/>
      <c r="C71" s="60"/>
      <c r="D71" s="79"/>
      <c r="E71" s="6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2:18" ht="15.75" customHeight="1">
      <c r="B72" s="60"/>
      <c r="C72" s="60"/>
      <c r="D72" s="138" t="s">
        <v>22</v>
      </c>
      <c r="E72" s="6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2:18" ht="6" customHeight="1">
      <c r="B73" s="60"/>
      <c r="C73" s="60"/>
      <c r="D73" s="155"/>
      <c r="E73" s="6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2:18" ht="15.75" customHeight="1">
      <c r="B74" s="60"/>
      <c r="C74" s="60"/>
      <c r="D74" s="134" t="s">
        <v>183</v>
      </c>
      <c r="E74" s="135"/>
      <c r="F74" s="136"/>
      <c r="G74" s="136"/>
      <c r="H74" s="136"/>
      <c r="I74" s="136"/>
      <c r="J74" s="136"/>
      <c r="K74" s="136"/>
      <c r="L74" s="80"/>
      <c r="M74" s="80"/>
      <c r="N74" s="80"/>
      <c r="O74" s="80"/>
      <c r="P74" s="80"/>
      <c r="Q74" s="80"/>
      <c r="R74" s="80"/>
    </row>
    <row r="75" spans="2:18" ht="15.75" customHeight="1">
      <c r="B75" s="60"/>
      <c r="C75" s="60"/>
      <c r="D75" s="137" t="s">
        <v>9</v>
      </c>
      <c r="E75" s="135"/>
      <c r="F75" s="136"/>
      <c r="G75" s="136"/>
      <c r="H75" s="136"/>
      <c r="I75" s="136"/>
      <c r="J75" s="136"/>
      <c r="K75" s="136"/>
      <c r="L75" s="80"/>
      <c r="M75" s="80"/>
      <c r="N75" s="80"/>
      <c r="O75" s="80"/>
      <c r="P75" s="80"/>
      <c r="Q75" s="80"/>
      <c r="R75" s="80"/>
    </row>
    <row r="76" spans="2:18" ht="9" customHeight="1">
      <c r="B76" s="60"/>
      <c r="C76" s="60"/>
      <c r="D76" s="79"/>
      <c r="E76" s="6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4:18" ht="25.5" customHeight="1">
      <c r="D77" s="5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4:6" ht="15">
      <c r="D78" s="54" t="s">
        <v>23</v>
      </c>
      <c r="E78" s="39"/>
      <c r="F78" s="54">
        <v>50</v>
      </c>
    </row>
    <row r="79" spans="4:6" ht="15">
      <c r="D79" s="54" t="s">
        <v>24</v>
      </c>
      <c r="E79" s="39"/>
      <c r="F79" s="82" t="s">
        <v>18</v>
      </c>
    </row>
    <row r="81" ht="8.25" customHeight="1"/>
    <row r="82" ht="6.75" customHeight="1"/>
    <row r="83" ht="6.75" customHeight="1"/>
    <row r="84" ht="264" customHeight="1"/>
  </sheetData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70"/>
  <sheetViews>
    <sheetView workbookViewId="0" topLeftCell="A1">
      <selection activeCell="A2" sqref="A2"/>
    </sheetView>
  </sheetViews>
  <sheetFormatPr defaultColWidth="12.57421875" defaultRowHeight="12.75"/>
  <cols>
    <col min="1" max="1" width="1.7109375" style="54" customWidth="1"/>
    <col min="2" max="3" width="1.28515625" style="54" customWidth="1"/>
    <col min="4" max="4" width="4.28125" style="54" customWidth="1"/>
    <col min="5" max="5" width="19.00390625" style="54" customWidth="1"/>
    <col min="6" max="6" width="8.7109375" style="54" customWidth="1"/>
    <col min="7" max="7" width="11.28125" style="54" customWidth="1"/>
    <col min="8" max="8" width="10.00390625" style="54" customWidth="1"/>
    <col min="9" max="9" width="1.421875" style="54" customWidth="1"/>
    <col min="10" max="10" width="8.7109375" style="54" customWidth="1"/>
    <col min="11" max="11" width="11.28125" style="54" customWidth="1"/>
    <col min="12" max="12" width="8.7109375" style="54" customWidth="1"/>
    <col min="13" max="13" width="1.57421875" style="54" customWidth="1"/>
    <col min="14" max="14" width="8.7109375" style="54" customWidth="1"/>
    <col min="15" max="15" width="11.28125" style="54" customWidth="1"/>
    <col min="16" max="16" width="10.00390625" style="54" customWidth="1"/>
    <col min="17" max="17" width="0.9921875" style="54" customWidth="1"/>
    <col min="18" max="18" width="1.1484375" style="54" customWidth="1"/>
    <col min="19" max="19" width="2.57421875" style="54" customWidth="1"/>
    <col min="20" max="20" width="0.9921875" style="54" customWidth="1"/>
    <col min="21" max="21" width="79.8515625" style="54" customWidth="1"/>
    <col min="22" max="16384" width="12.57421875" style="54" customWidth="1"/>
  </cols>
  <sheetData>
    <row r="1" ht="7.5" customHeight="1"/>
    <row r="2" spans="2:16" ht="15.75">
      <c r="B2" s="155" t="s">
        <v>185</v>
      </c>
      <c r="C2" s="55"/>
      <c r="D2" s="39"/>
      <c r="P2" s="56"/>
    </row>
    <row r="3" spans="2:17" ht="8.25" customHeight="1" thickBot="1">
      <c r="B3" s="57"/>
      <c r="C3" s="57"/>
      <c r="D3" s="40"/>
      <c r="F3" s="58"/>
      <c r="H3" s="58"/>
      <c r="P3" s="67"/>
      <c r="Q3" s="67"/>
    </row>
    <row r="4" spans="2:17" ht="15.75">
      <c r="B4" s="59"/>
      <c r="C4" s="60"/>
      <c r="D4" s="61" t="s">
        <v>19</v>
      </c>
      <c r="E4" s="61"/>
      <c r="F4" s="62" t="s">
        <v>10</v>
      </c>
      <c r="G4" s="63"/>
      <c r="H4" s="63"/>
      <c r="I4" s="64"/>
      <c r="J4" s="62" t="s">
        <v>11</v>
      </c>
      <c r="K4" s="63"/>
      <c r="L4" s="63"/>
      <c r="M4" s="64"/>
      <c r="N4" s="254" t="s">
        <v>12</v>
      </c>
      <c r="O4" s="63"/>
      <c r="P4" s="106"/>
      <c r="Q4" s="71"/>
    </row>
    <row r="5" spans="2:17" ht="15.75">
      <c r="B5" s="59"/>
      <c r="C5" s="60"/>
      <c r="D5" s="55" t="s">
        <v>20</v>
      </c>
      <c r="F5" s="65" t="s">
        <v>101</v>
      </c>
      <c r="G5" s="65" t="s">
        <v>102</v>
      </c>
      <c r="H5" s="65" t="s">
        <v>5</v>
      </c>
      <c r="I5" s="58"/>
      <c r="J5" s="65" t="s">
        <v>101</v>
      </c>
      <c r="K5" s="65" t="s">
        <v>102</v>
      </c>
      <c r="L5" s="65" t="s">
        <v>5</v>
      </c>
      <c r="M5" s="58"/>
      <c r="N5" s="255" t="s">
        <v>101</v>
      </c>
      <c r="O5" s="65" t="s">
        <v>102</v>
      </c>
      <c r="P5" s="92" t="s">
        <v>5</v>
      </c>
      <c r="Q5" s="71"/>
    </row>
    <row r="6" spans="2:17" ht="16.5" thickBot="1">
      <c r="B6" s="66"/>
      <c r="C6" s="67"/>
      <c r="D6" s="68"/>
      <c r="E6" s="68" t="s">
        <v>206</v>
      </c>
      <c r="F6" s="69"/>
      <c r="G6" s="70" t="s">
        <v>2</v>
      </c>
      <c r="H6" s="69"/>
      <c r="I6" s="69"/>
      <c r="J6" s="69"/>
      <c r="K6" s="70" t="s">
        <v>2</v>
      </c>
      <c r="L6" s="69"/>
      <c r="M6" s="69"/>
      <c r="N6" s="256"/>
      <c r="O6" s="70" t="s">
        <v>2</v>
      </c>
      <c r="P6" s="99"/>
      <c r="Q6" s="104"/>
    </row>
    <row r="7" spans="2:17" ht="11.25" customHeight="1">
      <c r="B7" s="59"/>
      <c r="C7" s="60"/>
      <c r="N7" s="59"/>
      <c r="P7" s="60"/>
      <c r="Q7" s="71"/>
    </row>
    <row r="8" spans="2:17" ht="15.75">
      <c r="B8" s="59"/>
      <c r="C8" s="60"/>
      <c r="D8" s="55" t="s">
        <v>13</v>
      </c>
      <c r="N8" s="59"/>
      <c r="P8" s="60"/>
      <c r="Q8" s="71"/>
    </row>
    <row r="9" spans="2:17" ht="15">
      <c r="B9" s="59"/>
      <c r="C9" s="60"/>
      <c r="D9" s="39"/>
      <c r="E9" s="54" t="s">
        <v>44</v>
      </c>
      <c r="F9" s="72">
        <v>11.4</v>
      </c>
      <c r="G9" s="72">
        <v>531.8</v>
      </c>
      <c r="H9" s="72">
        <v>1886.4</v>
      </c>
      <c r="I9" s="72"/>
      <c r="J9" s="72">
        <v>5.2</v>
      </c>
      <c r="K9" s="72">
        <v>30.6</v>
      </c>
      <c r="L9" s="72">
        <v>51.8</v>
      </c>
      <c r="M9" s="72"/>
      <c r="N9" s="257">
        <f>F9+J9</f>
        <v>16.6</v>
      </c>
      <c r="O9" s="88">
        <f>G9+K9</f>
        <v>562.4</v>
      </c>
      <c r="P9" s="93">
        <f>H9+L9</f>
        <v>1938.2</v>
      </c>
      <c r="Q9" s="71"/>
    </row>
    <row r="10" spans="2:17" ht="3.75" customHeight="1">
      <c r="B10" s="59"/>
      <c r="C10" s="60"/>
      <c r="D10" s="39"/>
      <c r="F10" s="72"/>
      <c r="G10" s="72"/>
      <c r="H10" s="72"/>
      <c r="I10" s="72"/>
      <c r="J10" s="72"/>
      <c r="K10" s="72"/>
      <c r="L10" s="72"/>
      <c r="M10" s="72"/>
      <c r="N10" s="258"/>
      <c r="O10" s="72"/>
      <c r="P10" s="94"/>
      <c r="Q10" s="71"/>
    </row>
    <row r="11" spans="2:17" ht="15.75">
      <c r="B11" s="59"/>
      <c r="C11" s="60"/>
      <c r="D11" s="55"/>
      <c r="E11" s="102">
        <v>2008</v>
      </c>
      <c r="F11" s="72">
        <v>1</v>
      </c>
      <c r="G11" s="72">
        <v>185</v>
      </c>
      <c r="H11" s="72">
        <v>810</v>
      </c>
      <c r="I11" s="72"/>
      <c r="J11" s="72">
        <v>3</v>
      </c>
      <c r="K11" s="72">
        <v>13</v>
      </c>
      <c r="L11" s="72">
        <v>21</v>
      </c>
      <c r="M11" s="72"/>
      <c r="N11" s="257">
        <f aca="true" t="shared" si="0" ref="N11:P12">F11+J11</f>
        <v>4</v>
      </c>
      <c r="O11" s="88">
        <f t="shared" si="0"/>
        <v>198</v>
      </c>
      <c r="P11" s="93">
        <f t="shared" si="0"/>
        <v>831</v>
      </c>
      <c r="Q11" s="71"/>
    </row>
    <row r="12" spans="2:17" ht="15.75">
      <c r="B12" s="59"/>
      <c r="C12" s="60"/>
      <c r="D12" s="55"/>
      <c r="E12" s="102">
        <v>2009</v>
      </c>
      <c r="F12" s="72">
        <v>1</v>
      </c>
      <c r="G12" s="72">
        <v>148</v>
      </c>
      <c r="H12" s="72">
        <v>660</v>
      </c>
      <c r="I12" s="72"/>
      <c r="J12" s="72">
        <v>0</v>
      </c>
      <c r="K12" s="72">
        <v>8</v>
      </c>
      <c r="L12" s="72">
        <v>14</v>
      </c>
      <c r="M12" s="72"/>
      <c r="N12" s="257">
        <f t="shared" si="0"/>
        <v>1</v>
      </c>
      <c r="O12" s="88">
        <f t="shared" si="0"/>
        <v>156</v>
      </c>
      <c r="P12" s="93">
        <f t="shared" si="0"/>
        <v>674</v>
      </c>
      <c r="Q12" s="71"/>
    </row>
    <row r="13" spans="2:17" ht="15.75">
      <c r="B13" s="59"/>
      <c r="C13" s="60"/>
      <c r="D13" s="55"/>
      <c r="E13" s="102" t="s">
        <v>181</v>
      </c>
      <c r="F13" s="72">
        <v>1</v>
      </c>
      <c r="G13" s="72">
        <v>147</v>
      </c>
      <c r="H13" s="72">
        <v>635</v>
      </c>
      <c r="I13" s="72"/>
      <c r="J13" s="72">
        <v>0</v>
      </c>
      <c r="K13" s="72">
        <v>4</v>
      </c>
      <c r="L13" s="72">
        <v>8</v>
      </c>
      <c r="M13" s="72"/>
      <c r="N13" s="257">
        <f>F13+J13</f>
        <v>1</v>
      </c>
      <c r="O13" s="88">
        <f>G13+K13</f>
        <v>151</v>
      </c>
      <c r="P13" s="93">
        <f>H13+L13</f>
        <v>643</v>
      </c>
      <c r="Q13" s="71"/>
    </row>
    <row r="14" spans="2:17" ht="15">
      <c r="B14" s="59"/>
      <c r="E14" s="102" t="s">
        <v>182</v>
      </c>
      <c r="F14" s="89" t="str">
        <f>IF(F12&gt;$F$69,(F13-F12)/F12,$F$70)</f>
        <v>*</v>
      </c>
      <c r="G14" s="89">
        <f>IF(G12&gt;$F$69,(G13-G12)/G12,$F$70)</f>
        <v>-0.006756756756756757</v>
      </c>
      <c r="H14" s="89">
        <f>IF(H12&gt;$F$69,(H13-H12)/H12,$F$70)</f>
        <v>-0.03787878787878788</v>
      </c>
      <c r="I14" s="89"/>
      <c r="J14" s="89" t="str">
        <f>IF(J12&gt;$F$69,(J13-J12)/J12,$F$70)</f>
        <v>*</v>
      </c>
      <c r="K14" s="89" t="str">
        <f>IF(K12&gt;$F$69,(K13-K12)/K12,$F$70)</f>
        <v>*</v>
      </c>
      <c r="L14" s="89" t="str">
        <f>IF(L12&gt;$F$69,(L13-L12)/L12,$F$70)</f>
        <v>*</v>
      </c>
      <c r="M14" s="89"/>
      <c r="N14" s="259" t="str">
        <f>IF(N12&gt;$F$69,(N13-N12)/N12,$F$70)</f>
        <v>*</v>
      </c>
      <c r="O14" s="89">
        <f>IF(O12&gt;$F$69,(O13-O12)/O12,$F$70)</f>
        <v>-0.03205128205128205</v>
      </c>
      <c r="P14" s="89">
        <f>IF(P12&gt;$F$69,(P13-P12)/P12,$F$70)</f>
        <v>-0.04599406528189911</v>
      </c>
      <c r="Q14" s="71"/>
    </row>
    <row r="15" spans="2:17" ht="15">
      <c r="B15" s="59"/>
      <c r="C15" s="60"/>
      <c r="E15" s="102" t="s">
        <v>28</v>
      </c>
      <c r="F15" s="89" t="str">
        <f>IF(F9&gt;$F$69,(F13-F9)/F9,$F$70)</f>
        <v>*</v>
      </c>
      <c r="G15" s="89">
        <f>IF(G9&gt;$F$69,(G13-G9)/G9,$F$70)</f>
        <v>-0.7235802933433622</v>
      </c>
      <c r="H15" s="89">
        <f>IF(H9&gt;$F$69,(H13-H9)/H9,$F$70)</f>
        <v>-0.6633799830364716</v>
      </c>
      <c r="I15" s="89"/>
      <c r="J15" s="89" t="str">
        <f>IF(J9&gt;$F$69,(J13-J9)/J9,$F$70)</f>
        <v>*</v>
      </c>
      <c r="K15" s="89" t="str">
        <f>IF(K9&gt;$F$69,(K13-K9)/K9,$F$70)</f>
        <v>*</v>
      </c>
      <c r="L15" s="89">
        <f>IF(L9&gt;$F$69,(L13-L9)/L9,$F$70)</f>
        <v>-0.8455598455598455</v>
      </c>
      <c r="M15" s="89"/>
      <c r="N15" s="259" t="str">
        <f>IF(N9&gt;$F$69,(N13-N9)/N9,$F$70)</f>
        <v>*</v>
      </c>
      <c r="O15" s="89">
        <f>IF(O9&gt;$F$69,(O13-O9)/O9,$F$70)</f>
        <v>-0.7315078236130867</v>
      </c>
      <c r="P15" s="89">
        <f>IF(P9&gt;$F$69,(P13-P9)/P9,$F$70)</f>
        <v>-0.6682488907233516</v>
      </c>
      <c r="Q15" s="71"/>
    </row>
    <row r="16" spans="2:17" ht="6" customHeight="1">
      <c r="B16" s="59"/>
      <c r="C16" s="60"/>
      <c r="D16" s="55"/>
      <c r="F16" s="74"/>
      <c r="G16" s="74"/>
      <c r="H16" s="74"/>
      <c r="I16" s="74"/>
      <c r="J16" s="74"/>
      <c r="K16" s="74"/>
      <c r="L16" s="74"/>
      <c r="M16" s="74"/>
      <c r="N16" s="260"/>
      <c r="O16" s="74"/>
      <c r="P16" s="96"/>
      <c r="Q16" s="71"/>
    </row>
    <row r="17" spans="2:17" ht="15.75">
      <c r="B17" s="59"/>
      <c r="C17" s="60"/>
      <c r="D17" s="55" t="s">
        <v>14</v>
      </c>
      <c r="F17" s="74"/>
      <c r="G17" s="74"/>
      <c r="H17" s="74"/>
      <c r="I17" s="74"/>
      <c r="J17" s="74"/>
      <c r="K17" s="74"/>
      <c r="L17" s="74"/>
      <c r="M17" s="74"/>
      <c r="N17" s="260"/>
      <c r="O17" s="74"/>
      <c r="P17" s="74"/>
      <c r="Q17" s="71"/>
    </row>
    <row r="18" spans="2:17" ht="15">
      <c r="B18" s="59"/>
      <c r="C18" s="60"/>
      <c r="D18" s="39"/>
      <c r="E18" s="54" t="s">
        <v>44</v>
      </c>
      <c r="F18" s="72">
        <v>2</v>
      </c>
      <c r="G18" s="72">
        <v>86</v>
      </c>
      <c r="H18" s="72">
        <v>496.6</v>
      </c>
      <c r="I18" s="72"/>
      <c r="J18" s="72">
        <v>1.4</v>
      </c>
      <c r="K18" s="72">
        <v>13.8</v>
      </c>
      <c r="L18" s="72">
        <v>40</v>
      </c>
      <c r="M18" s="72"/>
      <c r="N18" s="257">
        <f>F18+J18</f>
        <v>3.4</v>
      </c>
      <c r="O18" s="88">
        <f>G18+K18</f>
        <v>99.8</v>
      </c>
      <c r="P18" s="93">
        <f>H18+L18</f>
        <v>536.6</v>
      </c>
      <c r="Q18" s="71"/>
    </row>
    <row r="19" spans="2:17" ht="3.75" customHeight="1">
      <c r="B19" s="59"/>
      <c r="C19" s="60"/>
      <c r="D19" s="39"/>
      <c r="F19" s="72"/>
      <c r="G19" s="72"/>
      <c r="H19" s="72"/>
      <c r="I19" s="72"/>
      <c r="J19" s="72"/>
      <c r="K19" s="72"/>
      <c r="L19" s="72"/>
      <c r="M19" s="72"/>
      <c r="N19" s="258"/>
      <c r="O19" s="72"/>
      <c r="P19" s="94"/>
      <c r="Q19" s="71"/>
    </row>
    <row r="20" spans="2:17" ht="15.75">
      <c r="B20" s="59"/>
      <c r="C20" s="60"/>
      <c r="D20" s="55"/>
      <c r="E20" s="102">
        <v>2008</v>
      </c>
      <c r="F20" s="72">
        <v>1</v>
      </c>
      <c r="G20" s="72">
        <v>16</v>
      </c>
      <c r="H20" s="72">
        <v>142</v>
      </c>
      <c r="I20" s="72"/>
      <c r="J20" s="72">
        <v>1</v>
      </c>
      <c r="K20" s="72">
        <v>4</v>
      </c>
      <c r="L20" s="72">
        <v>8</v>
      </c>
      <c r="M20" s="72"/>
      <c r="N20" s="257">
        <f aca="true" t="shared" si="1" ref="N20:P22">F20+J20</f>
        <v>2</v>
      </c>
      <c r="O20" s="88">
        <f t="shared" si="1"/>
        <v>20</v>
      </c>
      <c r="P20" s="93">
        <f t="shared" si="1"/>
        <v>150</v>
      </c>
      <c r="Q20" s="71"/>
    </row>
    <row r="21" spans="2:17" ht="15.75">
      <c r="B21" s="59"/>
      <c r="C21" s="60"/>
      <c r="D21" s="55"/>
      <c r="E21" s="102">
        <v>2009</v>
      </c>
      <c r="F21" s="72">
        <v>1</v>
      </c>
      <c r="G21" s="72">
        <v>26</v>
      </c>
      <c r="H21" s="72">
        <v>142</v>
      </c>
      <c r="I21" s="72"/>
      <c r="J21" s="72">
        <v>0</v>
      </c>
      <c r="K21" s="72">
        <v>1</v>
      </c>
      <c r="L21" s="72">
        <v>6</v>
      </c>
      <c r="M21" s="72"/>
      <c r="N21" s="257">
        <f t="shared" si="1"/>
        <v>1</v>
      </c>
      <c r="O21" s="88">
        <f t="shared" si="1"/>
        <v>27</v>
      </c>
      <c r="P21" s="93">
        <f t="shared" si="1"/>
        <v>148</v>
      </c>
      <c r="Q21" s="71"/>
    </row>
    <row r="22" spans="2:17" ht="15.75">
      <c r="B22" s="59"/>
      <c r="C22" s="60"/>
      <c r="D22" s="55"/>
      <c r="E22" s="102" t="s">
        <v>181</v>
      </c>
      <c r="F22" s="72">
        <v>1</v>
      </c>
      <c r="G22" s="72">
        <v>23</v>
      </c>
      <c r="H22" s="72">
        <v>136</v>
      </c>
      <c r="I22" s="72"/>
      <c r="J22" s="72">
        <v>0</v>
      </c>
      <c r="K22" s="72">
        <v>1</v>
      </c>
      <c r="L22" s="72">
        <v>9</v>
      </c>
      <c r="M22" s="72"/>
      <c r="N22" s="257">
        <f t="shared" si="1"/>
        <v>1</v>
      </c>
      <c r="O22" s="88">
        <f t="shared" si="1"/>
        <v>24</v>
      </c>
      <c r="P22" s="93">
        <f t="shared" si="1"/>
        <v>145</v>
      </c>
      <c r="Q22" s="71"/>
    </row>
    <row r="23" spans="2:17" ht="15">
      <c r="B23" s="59"/>
      <c r="E23" s="102" t="s">
        <v>182</v>
      </c>
      <c r="F23" s="89" t="str">
        <f>IF(F21&gt;$F$69,(F22-F21)/F21,$F$70)</f>
        <v>*</v>
      </c>
      <c r="G23" s="89" t="str">
        <f>IF(G21&gt;$F$69,(G22-G21)/G21,$F$70)</f>
        <v>*</v>
      </c>
      <c r="H23" s="89">
        <f>IF(H21&gt;$F$69,(H22-H21)/H21,$F$70)</f>
        <v>-0.04225352112676056</v>
      </c>
      <c r="I23" s="89"/>
      <c r="J23" s="89" t="str">
        <f>IF(J21&gt;$F$69,(J22-J21)/J21,$F$70)</f>
        <v>*</v>
      </c>
      <c r="K23" s="89" t="str">
        <f>IF(K21&gt;$F$69,(K22-K21)/K21,$F$70)</f>
        <v>*</v>
      </c>
      <c r="L23" s="89" t="str">
        <f>IF(L21&gt;$F$69,(L22-L21)/L21,$F$70)</f>
        <v>*</v>
      </c>
      <c r="M23" s="89"/>
      <c r="N23" s="259" t="str">
        <f>IF(N21&gt;$F$69,(N22-N21)/N21,$F$70)</f>
        <v>*</v>
      </c>
      <c r="O23" s="89" t="str">
        <f>IF(O21&gt;$F$69,(O22-O21)/O21,$F$70)</f>
        <v>*</v>
      </c>
      <c r="P23" s="89">
        <f>IF(P21&gt;$F$69,(P22-P21)/P21,$F$70)</f>
        <v>-0.02027027027027027</v>
      </c>
      <c r="Q23" s="71"/>
    </row>
    <row r="24" spans="2:17" ht="15">
      <c r="B24" s="59"/>
      <c r="C24" s="60"/>
      <c r="E24" s="102" t="s">
        <v>28</v>
      </c>
      <c r="F24" s="89" t="str">
        <f>IF(F18&gt;$F$69,(F22-F18)/F18,$F$70)</f>
        <v>*</v>
      </c>
      <c r="G24" s="89">
        <f>IF(G18&gt;$F$69,(G22-G18)/G18,$F$70)</f>
        <v>-0.7325581395348837</v>
      </c>
      <c r="H24" s="89">
        <f>IF(H18&gt;$F$69,(H22-H18)/H18,$F$70)</f>
        <v>-0.7261377366089408</v>
      </c>
      <c r="I24" s="89"/>
      <c r="J24" s="89" t="str">
        <f>IF(J18&gt;$F$69,(J22-J18)/J18,$F$70)</f>
        <v>*</v>
      </c>
      <c r="K24" s="89" t="str">
        <f>IF(K18&gt;$F$69,(K22-K18)/K18,$F$70)</f>
        <v>*</v>
      </c>
      <c r="L24" s="89" t="str">
        <f>IF(L18&gt;$F$69,(L22-L18)/L18,$F$70)</f>
        <v>*</v>
      </c>
      <c r="M24" s="89"/>
      <c r="N24" s="259" t="str">
        <f>IF(N18&gt;$F$69,(N22-N18)/N18,$F$70)</f>
        <v>*</v>
      </c>
      <c r="O24" s="89">
        <f>IF(O18&gt;$F$69,(O22-O18)/O18,$F$70)</f>
        <v>-0.7595190380761523</v>
      </c>
      <c r="P24" s="89">
        <f>IF(P18&gt;$F$69,(P22-P18)/P18,$F$70)</f>
        <v>-0.7297800969064481</v>
      </c>
      <c r="Q24" s="71"/>
    </row>
    <row r="25" spans="2:17" ht="6" customHeight="1">
      <c r="B25" s="59"/>
      <c r="C25" s="60"/>
      <c r="D25" s="55"/>
      <c r="F25" s="74"/>
      <c r="G25" s="74"/>
      <c r="H25" s="74"/>
      <c r="I25" s="74"/>
      <c r="J25" s="74"/>
      <c r="K25" s="74"/>
      <c r="L25" s="74"/>
      <c r="M25" s="74"/>
      <c r="N25" s="260"/>
      <c r="O25" s="74"/>
      <c r="P25" s="96"/>
      <c r="Q25" s="71"/>
    </row>
    <row r="26" spans="2:17" ht="15.75">
      <c r="B26" s="59"/>
      <c r="C26" s="60"/>
      <c r="D26" s="55" t="s">
        <v>16</v>
      </c>
      <c r="F26" s="74"/>
      <c r="G26" s="74"/>
      <c r="H26" s="74"/>
      <c r="I26" s="74"/>
      <c r="J26" s="74"/>
      <c r="K26" s="74"/>
      <c r="L26" s="74"/>
      <c r="M26" s="74"/>
      <c r="N26" s="260"/>
      <c r="O26" s="74"/>
      <c r="P26" s="74"/>
      <c r="Q26" s="71"/>
    </row>
    <row r="27" spans="2:17" ht="15">
      <c r="B27" s="59"/>
      <c r="C27" s="60"/>
      <c r="D27" s="39"/>
      <c r="E27" s="54" t="s">
        <v>44</v>
      </c>
      <c r="F27" s="72">
        <v>1.6</v>
      </c>
      <c r="G27" s="72">
        <v>50.2</v>
      </c>
      <c r="H27" s="72">
        <v>540.8</v>
      </c>
      <c r="I27" s="72"/>
      <c r="J27" s="72">
        <v>6.8</v>
      </c>
      <c r="K27" s="72">
        <v>94.4</v>
      </c>
      <c r="L27" s="72">
        <v>553</v>
      </c>
      <c r="M27" s="72"/>
      <c r="N27" s="257">
        <f>F27+J27</f>
        <v>8.4</v>
      </c>
      <c r="O27" s="88">
        <f>G27+K27</f>
        <v>144.60000000000002</v>
      </c>
      <c r="P27" s="93">
        <f>H27+L27</f>
        <v>1093.8</v>
      </c>
      <c r="Q27" s="71"/>
    </row>
    <row r="28" spans="2:17" ht="3.75" customHeight="1">
      <c r="B28" s="59"/>
      <c r="C28" s="60"/>
      <c r="D28" s="39"/>
      <c r="F28" s="72"/>
      <c r="G28" s="72"/>
      <c r="H28" s="72"/>
      <c r="I28" s="72"/>
      <c r="J28" s="72"/>
      <c r="K28" s="72"/>
      <c r="L28" s="72"/>
      <c r="M28" s="72"/>
      <c r="N28" s="258"/>
      <c r="O28" s="72"/>
      <c r="P28" s="94"/>
      <c r="Q28" s="71"/>
    </row>
    <row r="29" spans="2:17" ht="15.75">
      <c r="B29" s="59"/>
      <c r="C29" s="60"/>
      <c r="D29" s="55"/>
      <c r="E29" s="102">
        <v>2008</v>
      </c>
      <c r="F29" s="72">
        <v>0</v>
      </c>
      <c r="G29" s="72">
        <v>19</v>
      </c>
      <c r="H29" s="72">
        <v>266</v>
      </c>
      <c r="I29" s="72"/>
      <c r="J29" s="72">
        <v>13</v>
      </c>
      <c r="K29" s="72">
        <v>50</v>
      </c>
      <c r="L29" s="72">
        <v>303</v>
      </c>
      <c r="M29" s="72"/>
      <c r="N29" s="257">
        <f aca="true" t="shared" si="2" ref="N29:P31">F29+J29</f>
        <v>13</v>
      </c>
      <c r="O29" s="88">
        <f t="shared" si="2"/>
        <v>69</v>
      </c>
      <c r="P29" s="93">
        <f t="shared" si="2"/>
        <v>569</v>
      </c>
      <c r="Q29" s="71"/>
    </row>
    <row r="30" spans="2:17" ht="15.75">
      <c r="B30" s="59"/>
      <c r="C30" s="60"/>
      <c r="D30" s="55"/>
      <c r="E30" s="102">
        <v>2009</v>
      </c>
      <c r="F30" s="72">
        <v>0</v>
      </c>
      <c r="G30" s="72">
        <v>22</v>
      </c>
      <c r="H30" s="72">
        <v>258</v>
      </c>
      <c r="I30" s="72"/>
      <c r="J30" s="72">
        <v>3</v>
      </c>
      <c r="K30" s="72">
        <v>43</v>
      </c>
      <c r="L30" s="72">
        <v>290</v>
      </c>
      <c r="M30" s="72"/>
      <c r="N30" s="257">
        <f t="shared" si="2"/>
        <v>3</v>
      </c>
      <c r="O30" s="88">
        <f t="shared" si="2"/>
        <v>65</v>
      </c>
      <c r="P30" s="93">
        <f t="shared" si="2"/>
        <v>548</v>
      </c>
      <c r="Q30" s="71"/>
    </row>
    <row r="31" spans="2:17" ht="15.75">
      <c r="B31" s="59"/>
      <c r="C31" s="60"/>
      <c r="D31" s="55"/>
      <c r="E31" s="102" t="s">
        <v>181</v>
      </c>
      <c r="F31" s="72">
        <v>1</v>
      </c>
      <c r="G31" s="72">
        <v>14</v>
      </c>
      <c r="H31" s="72">
        <v>233</v>
      </c>
      <c r="I31" s="72"/>
      <c r="J31" s="72">
        <v>0</v>
      </c>
      <c r="K31" s="72">
        <v>27</v>
      </c>
      <c r="L31" s="72">
        <v>272</v>
      </c>
      <c r="M31" s="72"/>
      <c r="N31" s="257">
        <f t="shared" si="2"/>
        <v>1</v>
      </c>
      <c r="O31" s="88">
        <f t="shared" si="2"/>
        <v>41</v>
      </c>
      <c r="P31" s="93">
        <f t="shared" si="2"/>
        <v>505</v>
      </c>
      <c r="Q31" s="71"/>
    </row>
    <row r="32" spans="2:17" ht="15">
      <c r="B32" s="59"/>
      <c r="E32" s="102" t="s">
        <v>182</v>
      </c>
      <c r="F32" s="89" t="str">
        <f>IF(F30&gt;$F$69,(F31-F30)/F30,$F$70)</f>
        <v>*</v>
      </c>
      <c r="G32" s="89" t="str">
        <f>IF(G30&gt;$F$69,(G31-G30)/G30,$F$70)</f>
        <v>*</v>
      </c>
      <c r="H32" s="89">
        <f>IF(H30&gt;$F$69,(H31-H30)/H30,$F$70)</f>
        <v>-0.09689922480620156</v>
      </c>
      <c r="I32" s="89"/>
      <c r="J32" s="89" t="str">
        <f>IF(J30&gt;$F$69,(J31-J30)/J30,$F$70)</f>
        <v>*</v>
      </c>
      <c r="K32" s="89" t="str">
        <f>IF(K30&gt;$F$69,(K31-K30)/K30,$F$70)</f>
        <v>*</v>
      </c>
      <c r="L32" s="89">
        <f>IF(L30&gt;$F$69,(L31-L30)/L30,$F$70)</f>
        <v>-0.06206896551724138</v>
      </c>
      <c r="M32" s="89"/>
      <c r="N32" s="259" t="str">
        <f>IF(N30&gt;$F$69,(N31-N30)/N30,$F$70)</f>
        <v>*</v>
      </c>
      <c r="O32" s="89">
        <f>IF(O30&gt;$F$69,(O31-O30)/O30,$F$70)</f>
        <v>-0.36923076923076925</v>
      </c>
      <c r="P32" s="89">
        <f>IF(P30&gt;$F$69,(P31-P30)/P30,$F$70)</f>
        <v>-0.07846715328467153</v>
      </c>
      <c r="Q32" s="71"/>
    </row>
    <row r="33" spans="2:17" ht="15">
      <c r="B33" s="59"/>
      <c r="C33" s="60"/>
      <c r="E33" s="102" t="s">
        <v>28</v>
      </c>
      <c r="F33" s="89" t="str">
        <f>IF(F27&gt;$F$69,(F31-F27)/F27,$F$70)</f>
        <v>*</v>
      </c>
      <c r="G33" s="89">
        <f>IF(G27&gt;$F$69,(G31-G27)/G27,$F$70)</f>
        <v>-0.7211155378486056</v>
      </c>
      <c r="H33" s="89">
        <f>IF(H27&gt;$F$69,(H31-H27)/H27,$F$70)</f>
        <v>-0.5691568047337278</v>
      </c>
      <c r="I33" s="89"/>
      <c r="J33" s="89" t="str">
        <f>IF(J27&gt;$F$69,(J31-J27)/J27,$F$70)</f>
        <v>*</v>
      </c>
      <c r="K33" s="89">
        <f>IF(K27&gt;$F$69,(K31-K27)/K27,$F$70)</f>
        <v>-0.7139830508474576</v>
      </c>
      <c r="L33" s="89">
        <f>IF(L27&gt;$F$69,(L31-L27)/L27,$F$70)</f>
        <v>-0.5081374321880651</v>
      </c>
      <c r="M33" s="89"/>
      <c r="N33" s="259" t="str">
        <f>IF(N27&gt;$F$69,(N31-N27)/N27,$F$70)</f>
        <v>*</v>
      </c>
      <c r="O33" s="89">
        <f>IF(O27&gt;$F$69,(O31-O27)/O27,$F$70)</f>
        <v>-0.7164591977869986</v>
      </c>
      <c r="P33" s="89">
        <f>IF(P27&gt;$F$69,(P31-P27)/P27,$F$70)</f>
        <v>-0.5383068202596453</v>
      </c>
      <c r="Q33" s="71"/>
    </row>
    <row r="34" spans="2:17" ht="6" customHeight="1">
      <c r="B34" s="59"/>
      <c r="C34" s="60"/>
      <c r="D34" s="55"/>
      <c r="F34" s="74"/>
      <c r="G34" s="74"/>
      <c r="H34" s="74"/>
      <c r="I34" s="74"/>
      <c r="J34" s="74"/>
      <c r="K34" s="74"/>
      <c r="L34" s="74"/>
      <c r="M34" s="74"/>
      <c r="N34" s="260"/>
      <c r="O34" s="74"/>
      <c r="P34" s="96"/>
      <c r="Q34" s="71"/>
    </row>
    <row r="35" spans="2:17" ht="15.75">
      <c r="B35" s="59"/>
      <c r="C35" s="60"/>
      <c r="D35" s="55" t="s">
        <v>21</v>
      </c>
      <c r="F35" s="74"/>
      <c r="G35" s="74"/>
      <c r="H35" s="74"/>
      <c r="I35" s="74"/>
      <c r="J35" s="74"/>
      <c r="K35" s="74"/>
      <c r="L35" s="74"/>
      <c r="M35" s="74"/>
      <c r="N35" s="260"/>
      <c r="O35" s="74"/>
      <c r="P35" s="74"/>
      <c r="Q35" s="71"/>
    </row>
    <row r="36" spans="2:17" ht="15">
      <c r="B36" s="59"/>
      <c r="C36" s="60"/>
      <c r="D36" s="39"/>
      <c r="E36" s="54" t="s">
        <v>44</v>
      </c>
      <c r="F36" s="72">
        <v>1</v>
      </c>
      <c r="G36" s="72">
        <v>8.6</v>
      </c>
      <c r="H36" s="72">
        <v>136.8</v>
      </c>
      <c r="I36" s="72"/>
      <c r="J36" s="72">
        <v>0.2</v>
      </c>
      <c r="K36" s="72">
        <v>2.8</v>
      </c>
      <c r="L36" s="72">
        <v>44.4</v>
      </c>
      <c r="M36" s="72"/>
      <c r="N36" s="257">
        <f>F36+J36</f>
        <v>1.2</v>
      </c>
      <c r="O36" s="88">
        <f>G36+K36</f>
        <v>11.399999999999999</v>
      </c>
      <c r="P36" s="93">
        <f>H36+L36</f>
        <v>181.20000000000002</v>
      </c>
      <c r="Q36" s="71"/>
    </row>
    <row r="37" spans="2:17" ht="3.75" customHeight="1">
      <c r="B37" s="59"/>
      <c r="C37" s="60"/>
      <c r="D37" s="39"/>
      <c r="F37" s="72"/>
      <c r="G37" s="72"/>
      <c r="H37" s="72"/>
      <c r="I37" s="72"/>
      <c r="J37" s="72"/>
      <c r="K37" s="72"/>
      <c r="L37" s="72"/>
      <c r="M37" s="72"/>
      <c r="N37" s="258"/>
      <c r="O37" s="72"/>
      <c r="P37" s="94"/>
      <c r="Q37" s="71"/>
    </row>
    <row r="38" spans="2:17" ht="15.75">
      <c r="B38" s="59"/>
      <c r="C38" s="60"/>
      <c r="D38" s="55"/>
      <c r="E38" s="102">
        <v>2008</v>
      </c>
      <c r="F38" s="72">
        <v>0</v>
      </c>
      <c r="G38" s="72">
        <v>2</v>
      </c>
      <c r="H38" s="72">
        <v>51</v>
      </c>
      <c r="I38" s="72"/>
      <c r="J38" s="72">
        <v>0</v>
      </c>
      <c r="K38" s="72">
        <v>0</v>
      </c>
      <c r="L38" s="72">
        <v>32</v>
      </c>
      <c r="M38" s="72"/>
      <c r="N38" s="257">
        <f aca="true" t="shared" si="3" ref="N38:P40">F38+J38</f>
        <v>0</v>
      </c>
      <c r="O38" s="88">
        <f t="shared" si="3"/>
        <v>2</v>
      </c>
      <c r="P38" s="93">
        <f t="shared" si="3"/>
        <v>83</v>
      </c>
      <c r="Q38" s="71"/>
    </row>
    <row r="39" spans="2:17" ht="15.75">
      <c r="B39" s="59"/>
      <c r="C39" s="60"/>
      <c r="D39" s="55"/>
      <c r="E39" s="102">
        <v>2009</v>
      </c>
      <c r="F39" s="72">
        <v>0</v>
      </c>
      <c r="G39" s="72">
        <v>2</v>
      </c>
      <c r="H39" s="72">
        <v>44</v>
      </c>
      <c r="I39" s="72"/>
      <c r="J39" s="72">
        <v>0</v>
      </c>
      <c r="K39" s="72">
        <v>0</v>
      </c>
      <c r="L39" s="72">
        <v>9</v>
      </c>
      <c r="M39" s="72"/>
      <c r="N39" s="257">
        <f t="shared" si="3"/>
        <v>0</v>
      </c>
      <c r="O39" s="88">
        <f t="shared" si="3"/>
        <v>2</v>
      </c>
      <c r="P39" s="93">
        <f t="shared" si="3"/>
        <v>53</v>
      </c>
      <c r="Q39" s="71"/>
    </row>
    <row r="40" spans="2:17" ht="15.75">
      <c r="B40" s="59"/>
      <c r="C40" s="60"/>
      <c r="D40" s="55"/>
      <c r="E40" s="102" t="s">
        <v>181</v>
      </c>
      <c r="F40" s="72">
        <v>0</v>
      </c>
      <c r="G40" s="72">
        <v>3</v>
      </c>
      <c r="H40" s="72">
        <v>42</v>
      </c>
      <c r="I40" s="72"/>
      <c r="J40" s="72">
        <v>0</v>
      </c>
      <c r="K40" s="72">
        <v>3</v>
      </c>
      <c r="L40" s="72">
        <v>10</v>
      </c>
      <c r="M40" s="72"/>
      <c r="N40" s="257">
        <f t="shared" si="3"/>
        <v>0</v>
      </c>
      <c r="O40" s="88">
        <f t="shared" si="3"/>
        <v>6</v>
      </c>
      <c r="P40" s="93">
        <f t="shared" si="3"/>
        <v>52</v>
      </c>
      <c r="Q40" s="71"/>
    </row>
    <row r="41" spans="2:17" ht="15">
      <c r="B41" s="59"/>
      <c r="E41" s="102" t="s">
        <v>182</v>
      </c>
      <c r="F41" s="89" t="str">
        <f>IF(F39&gt;$F$69,(F40-F39)/F39,$F$70)</f>
        <v>*</v>
      </c>
      <c r="G41" s="89" t="str">
        <f>IF(G39&gt;$F$69,(G40-G39)/G39,$F$70)</f>
        <v>*</v>
      </c>
      <c r="H41" s="89" t="str">
        <f>IF(H39&gt;$F$69,(H40-H39)/H39,$F$70)</f>
        <v>*</v>
      </c>
      <c r="I41" s="89"/>
      <c r="J41" s="89" t="str">
        <f>IF(J39&gt;$F$69,(J40-J39)/J39,$F$70)</f>
        <v>*</v>
      </c>
      <c r="K41" s="89" t="str">
        <f>IF(K39&gt;$F$69,(K40-K39)/K39,$F$70)</f>
        <v>*</v>
      </c>
      <c r="L41" s="89" t="str">
        <f>IF(L39&gt;$F$69,(L40-L39)/L39,$F$70)</f>
        <v>*</v>
      </c>
      <c r="M41" s="89"/>
      <c r="N41" s="259" t="str">
        <f>IF(N39&gt;$F$69,(N40-N39)/N39,$F$70)</f>
        <v>*</v>
      </c>
      <c r="O41" s="89" t="str">
        <f>IF(O39&gt;$F$69,(O40-O39)/O39,$F$70)</f>
        <v>*</v>
      </c>
      <c r="P41" s="89">
        <f>IF(P39&gt;$F$69,(P40-P39)/P39,$F$70)</f>
        <v>-0.018867924528301886</v>
      </c>
      <c r="Q41" s="71"/>
    </row>
    <row r="42" spans="2:17" ht="15">
      <c r="B42" s="59"/>
      <c r="C42" s="60"/>
      <c r="E42" s="102" t="s">
        <v>28</v>
      </c>
      <c r="F42" s="89" t="str">
        <f>IF(F36&gt;$F$69,(F40-F36)/F36,$F$70)</f>
        <v>*</v>
      </c>
      <c r="G42" s="89" t="str">
        <f>IF(G36&gt;$F$69,(G40-G36)/G36,$F$70)</f>
        <v>*</v>
      </c>
      <c r="H42" s="89">
        <f>IF(H36&gt;$F$69,(H40-H36)/H36,$F$70)</f>
        <v>-0.6929824561403509</v>
      </c>
      <c r="I42" s="89"/>
      <c r="J42" s="89" t="str">
        <f>IF(J36&gt;$F$69,(J40-J36)/J36,$F$70)</f>
        <v>*</v>
      </c>
      <c r="K42" s="89" t="str">
        <f>IF(K36&gt;$F$69,(K40-K36)/K36,$F$70)</f>
        <v>*</v>
      </c>
      <c r="L42" s="89" t="str">
        <f>IF(L36&gt;$F$69,(L40-L36)/L36,$F$70)</f>
        <v>*</v>
      </c>
      <c r="M42" s="89"/>
      <c r="N42" s="259" t="str">
        <f>IF(N36&gt;$F$69,(N40-N36)/N36,$F$70)</f>
        <v>*</v>
      </c>
      <c r="O42" s="89" t="str">
        <f>IF(O36&gt;$F$69,(O40-O36)/O36,$F$70)</f>
        <v>*</v>
      </c>
      <c r="P42" s="89">
        <f>IF(P36&gt;$F$69,(P40-P36)/P36,$F$70)</f>
        <v>-0.7130242825607064</v>
      </c>
      <c r="Q42" s="71"/>
    </row>
    <row r="43" spans="2:17" ht="6" customHeight="1">
      <c r="B43" s="59"/>
      <c r="C43" s="60"/>
      <c r="D43" s="55"/>
      <c r="F43" s="74"/>
      <c r="G43" s="74"/>
      <c r="H43" s="74"/>
      <c r="I43" s="74"/>
      <c r="J43" s="74"/>
      <c r="K43" s="74"/>
      <c r="L43" s="74"/>
      <c r="M43" s="74"/>
      <c r="N43" s="260"/>
      <c r="O43" s="74"/>
      <c r="P43" s="96"/>
      <c r="Q43" s="71"/>
    </row>
    <row r="44" spans="2:17" ht="15.75">
      <c r="B44" s="59"/>
      <c r="C44" s="60"/>
      <c r="D44" s="55" t="s">
        <v>17</v>
      </c>
      <c r="F44" s="74"/>
      <c r="G44" s="74"/>
      <c r="H44" s="74"/>
      <c r="I44" s="74"/>
      <c r="J44" s="74"/>
      <c r="K44" s="74"/>
      <c r="L44" s="74"/>
      <c r="M44" s="74"/>
      <c r="N44" s="260"/>
      <c r="O44" s="74"/>
      <c r="P44" s="74"/>
      <c r="Q44" s="71"/>
    </row>
    <row r="45" spans="2:17" ht="15">
      <c r="B45" s="59"/>
      <c r="C45" s="60"/>
      <c r="D45" s="39"/>
      <c r="E45" s="54" t="s">
        <v>44</v>
      </c>
      <c r="F45" s="72">
        <v>0.2</v>
      </c>
      <c r="G45" s="72">
        <v>12.4</v>
      </c>
      <c r="H45" s="72">
        <v>48.6</v>
      </c>
      <c r="I45" s="72"/>
      <c r="J45" s="72">
        <v>0.6</v>
      </c>
      <c r="K45" s="72">
        <v>11.8</v>
      </c>
      <c r="L45" s="72">
        <v>53.2</v>
      </c>
      <c r="M45" s="72"/>
      <c r="N45" s="257">
        <f>F45+J45</f>
        <v>0.8</v>
      </c>
      <c r="O45" s="88">
        <f>G45+K45</f>
        <v>24.200000000000003</v>
      </c>
      <c r="P45" s="93">
        <f>H45+L45</f>
        <v>101.80000000000001</v>
      </c>
      <c r="Q45" s="71"/>
    </row>
    <row r="46" spans="2:17" ht="3.75" customHeight="1">
      <c r="B46" s="59"/>
      <c r="C46" s="60"/>
      <c r="D46" s="39"/>
      <c r="F46" s="72"/>
      <c r="G46" s="72"/>
      <c r="H46" s="72"/>
      <c r="I46" s="72"/>
      <c r="J46" s="72"/>
      <c r="K46" s="72"/>
      <c r="L46" s="72"/>
      <c r="M46" s="72"/>
      <c r="N46" s="258"/>
      <c r="O46" s="72"/>
      <c r="P46" s="94"/>
      <c r="Q46" s="71"/>
    </row>
    <row r="47" spans="2:17" ht="15">
      <c r="B47" s="59"/>
      <c r="C47" s="60"/>
      <c r="D47" s="76"/>
      <c r="E47" s="102">
        <v>2008</v>
      </c>
      <c r="F47" s="72">
        <v>1</v>
      </c>
      <c r="G47" s="72">
        <v>8</v>
      </c>
      <c r="H47" s="72">
        <v>35</v>
      </c>
      <c r="I47" s="72"/>
      <c r="J47" s="72">
        <v>0</v>
      </c>
      <c r="K47" s="72">
        <v>2</v>
      </c>
      <c r="L47" s="72">
        <v>21</v>
      </c>
      <c r="M47" s="72"/>
      <c r="N47" s="257">
        <f aca="true" t="shared" si="4" ref="N47:P49">F47+J47</f>
        <v>1</v>
      </c>
      <c r="O47" s="88">
        <f t="shared" si="4"/>
        <v>10</v>
      </c>
      <c r="P47" s="93">
        <f t="shared" si="4"/>
        <v>56</v>
      </c>
      <c r="Q47" s="71"/>
    </row>
    <row r="48" spans="2:17" ht="15">
      <c r="B48" s="59"/>
      <c r="C48" s="60"/>
      <c r="D48" s="76"/>
      <c r="E48" s="102">
        <v>2009</v>
      </c>
      <c r="F48" s="72">
        <v>0</v>
      </c>
      <c r="G48" s="72">
        <v>5</v>
      </c>
      <c r="H48" s="72">
        <v>21</v>
      </c>
      <c r="I48" s="72"/>
      <c r="J48" s="72">
        <v>0</v>
      </c>
      <c r="K48" s="72">
        <v>3</v>
      </c>
      <c r="L48" s="72">
        <v>29</v>
      </c>
      <c r="M48" s="72"/>
      <c r="N48" s="257">
        <f t="shared" si="4"/>
        <v>0</v>
      </c>
      <c r="O48" s="88">
        <f t="shared" si="4"/>
        <v>8</v>
      </c>
      <c r="P48" s="93">
        <f t="shared" si="4"/>
        <v>50</v>
      </c>
      <c r="Q48" s="71"/>
    </row>
    <row r="49" spans="2:17" ht="15.75">
      <c r="B49" s="59"/>
      <c r="C49" s="60"/>
      <c r="D49" s="55"/>
      <c r="E49" s="102" t="s">
        <v>181</v>
      </c>
      <c r="F49" s="72">
        <v>0</v>
      </c>
      <c r="G49" s="72">
        <v>3</v>
      </c>
      <c r="H49" s="72">
        <v>25</v>
      </c>
      <c r="I49" s="72"/>
      <c r="J49" s="72">
        <v>1</v>
      </c>
      <c r="K49" s="72">
        <v>1</v>
      </c>
      <c r="L49" s="72">
        <v>5</v>
      </c>
      <c r="M49" s="72"/>
      <c r="N49" s="257">
        <f t="shared" si="4"/>
        <v>1</v>
      </c>
      <c r="O49" s="88">
        <f t="shared" si="4"/>
        <v>4</v>
      </c>
      <c r="P49" s="93">
        <f t="shared" si="4"/>
        <v>30</v>
      </c>
      <c r="Q49" s="71"/>
    </row>
    <row r="50" spans="2:17" ht="15">
      <c r="B50" s="59"/>
      <c r="E50" s="102" t="s">
        <v>182</v>
      </c>
      <c r="F50" s="89" t="str">
        <f>IF(F48&gt;$F$69,(F49-F48)/F48,$F$70)</f>
        <v>*</v>
      </c>
      <c r="G50" s="89" t="str">
        <f>IF(G48&gt;$F$69,(G49-G48)/G48,$F$70)</f>
        <v>*</v>
      </c>
      <c r="H50" s="89" t="str">
        <f>IF(H48&gt;$F$69,(H49-H48)/H48,$F$70)</f>
        <v>*</v>
      </c>
      <c r="I50" s="89"/>
      <c r="J50" s="89" t="str">
        <f>IF(J48&gt;$F$69,(J49-J48)/J48,$F$70)</f>
        <v>*</v>
      </c>
      <c r="K50" s="89" t="str">
        <f>IF(K48&gt;$F$69,(K49-K48)/K48,$F$70)</f>
        <v>*</v>
      </c>
      <c r="L50" s="89" t="str">
        <f>IF(L48&gt;$F$69,(L49-L48)/L48,$F$70)</f>
        <v>*</v>
      </c>
      <c r="M50" s="89"/>
      <c r="N50" s="259" t="str">
        <f>IF(N48&gt;$F$69,(N49-N48)/N48,$F$70)</f>
        <v>*</v>
      </c>
      <c r="O50" s="89" t="str">
        <f>IF(O48&gt;$F$69,(O49-O48)/O48,$F$70)</f>
        <v>*</v>
      </c>
      <c r="P50" s="89" t="str">
        <f>IF(P48&gt;$F$69,(P49-P48)/P48,$F$70)</f>
        <v>*</v>
      </c>
      <c r="Q50" s="71"/>
    </row>
    <row r="51" spans="2:17" ht="15">
      <c r="B51" s="59"/>
      <c r="C51" s="60"/>
      <c r="E51" s="102" t="s">
        <v>28</v>
      </c>
      <c r="F51" s="89" t="str">
        <f>IF(F45&gt;$F$69,(F49-F45)/F45,$F$70)</f>
        <v>*</v>
      </c>
      <c r="G51" s="89" t="str">
        <f>IF(G45&gt;$F$69,(G49-G45)/G45,$F$70)</f>
        <v>*</v>
      </c>
      <c r="H51" s="89" t="str">
        <f>IF(H45&gt;$F$69,(H49-H45)/H45,$F$70)</f>
        <v>*</v>
      </c>
      <c r="I51" s="89"/>
      <c r="J51" s="89" t="str">
        <f>IF(J45&gt;$F$69,(J49-J45)/J45,$F$70)</f>
        <v>*</v>
      </c>
      <c r="K51" s="89" t="str">
        <f>IF(K45&gt;$F$69,(K49-K45)/K45,$F$70)</f>
        <v>*</v>
      </c>
      <c r="L51" s="89">
        <f>IF(L45&gt;$F$69,(L49-L45)/L45,$F$70)</f>
        <v>-0.9060150375939849</v>
      </c>
      <c r="M51" s="89"/>
      <c r="N51" s="259" t="str">
        <f>IF(N45&gt;$F$69,(N49-N45)/N45,$F$70)</f>
        <v>*</v>
      </c>
      <c r="O51" s="89" t="str">
        <f>IF(O45&gt;$F$69,(O49-O45)/O45,$F$70)</f>
        <v>*</v>
      </c>
      <c r="P51" s="89">
        <f>IF(P45&gt;$F$69,(P49-P45)/P45,$F$70)</f>
        <v>-0.7053045186640472</v>
      </c>
      <c r="Q51" s="71"/>
    </row>
    <row r="52" spans="2:17" ht="6" customHeight="1">
      <c r="B52" s="59"/>
      <c r="C52" s="60"/>
      <c r="D52" s="76"/>
      <c r="F52" s="74"/>
      <c r="G52" s="74"/>
      <c r="H52" s="74"/>
      <c r="I52" s="74"/>
      <c r="J52" s="74"/>
      <c r="K52" s="74"/>
      <c r="L52" s="74"/>
      <c r="M52" s="74"/>
      <c r="N52" s="260"/>
      <c r="O52" s="74"/>
      <c r="P52" s="96"/>
      <c r="Q52" s="71"/>
    </row>
    <row r="53" spans="2:17" ht="15.75">
      <c r="B53" s="59"/>
      <c r="C53" s="60"/>
      <c r="D53" s="77" t="s">
        <v>50</v>
      </c>
      <c r="F53" s="74"/>
      <c r="G53" s="74"/>
      <c r="H53" s="74"/>
      <c r="I53" s="74"/>
      <c r="J53" s="74"/>
      <c r="K53" s="74"/>
      <c r="L53" s="74"/>
      <c r="M53" s="74"/>
      <c r="N53" s="260"/>
      <c r="O53" s="74"/>
      <c r="P53" s="74"/>
      <c r="Q53" s="71"/>
    </row>
    <row r="54" spans="2:17" ht="15">
      <c r="B54" s="59"/>
      <c r="C54" s="60"/>
      <c r="D54" s="39"/>
      <c r="E54" s="54" t="s">
        <v>44</v>
      </c>
      <c r="F54" s="88">
        <f>F9+F18+F27+F36+F45</f>
        <v>16.2</v>
      </c>
      <c r="G54" s="88">
        <f aca="true" t="shared" si="5" ref="F54:H58">G9+G18+G27+G36+G45</f>
        <v>689</v>
      </c>
      <c r="H54" s="88">
        <f t="shared" si="5"/>
        <v>3109.2000000000003</v>
      </c>
      <c r="I54" s="72"/>
      <c r="J54" s="88">
        <f>J9+J18+J27+J36+J45</f>
        <v>14.199999999999998</v>
      </c>
      <c r="K54" s="88">
        <f>K9+K18+K27+K36+K45</f>
        <v>153.40000000000003</v>
      </c>
      <c r="L54" s="88">
        <f>L9+L18+L27+L36+L45</f>
        <v>742.4</v>
      </c>
      <c r="M54" s="72"/>
      <c r="N54" s="257">
        <f>F54+J54</f>
        <v>30.4</v>
      </c>
      <c r="O54" s="88">
        <f>G54+K54</f>
        <v>842.4000000000001</v>
      </c>
      <c r="P54" s="93">
        <f>H54+L54</f>
        <v>3851.6000000000004</v>
      </c>
      <c r="Q54" s="71"/>
    </row>
    <row r="55" spans="2:17" ht="6" customHeight="1">
      <c r="B55" s="59"/>
      <c r="C55" s="60"/>
      <c r="D55" s="39"/>
      <c r="F55" s="88"/>
      <c r="G55" s="88"/>
      <c r="H55" s="88"/>
      <c r="I55" s="72"/>
      <c r="J55" s="88"/>
      <c r="K55" s="88"/>
      <c r="L55" s="88"/>
      <c r="M55" s="72"/>
      <c r="N55" s="258"/>
      <c r="O55" s="72"/>
      <c r="P55" s="94"/>
      <c r="Q55" s="71"/>
    </row>
    <row r="56" spans="2:17" ht="15">
      <c r="B56" s="59"/>
      <c r="C56" s="60"/>
      <c r="E56" s="102">
        <v>2008</v>
      </c>
      <c r="F56" s="88">
        <f t="shared" si="5"/>
        <v>3</v>
      </c>
      <c r="G56" s="88">
        <f t="shared" si="5"/>
        <v>230</v>
      </c>
      <c r="H56" s="88">
        <f t="shared" si="5"/>
        <v>1304</v>
      </c>
      <c r="I56" s="72"/>
      <c r="J56" s="88">
        <f aca="true" t="shared" si="6" ref="J56:L58">J11+J20+J29+J38+J47</f>
        <v>17</v>
      </c>
      <c r="K56" s="88">
        <f t="shared" si="6"/>
        <v>69</v>
      </c>
      <c r="L56" s="88">
        <f t="shared" si="6"/>
        <v>385</v>
      </c>
      <c r="M56" s="72"/>
      <c r="N56" s="257">
        <f aca="true" t="shared" si="7" ref="N56:P57">F56+J56</f>
        <v>20</v>
      </c>
      <c r="O56" s="88">
        <f t="shared" si="7"/>
        <v>299</v>
      </c>
      <c r="P56" s="93">
        <f t="shared" si="7"/>
        <v>1689</v>
      </c>
      <c r="Q56" s="71"/>
    </row>
    <row r="57" spans="2:17" ht="15">
      <c r="B57" s="59"/>
      <c r="C57" s="60"/>
      <c r="E57" s="102">
        <v>2009</v>
      </c>
      <c r="F57" s="88">
        <f t="shared" si="5"/>
        <v>2</v>
      </c>
      <c r="G57" s="88">
        <f t="shared" si="5"/>
        <v>203</v>
      </c>
      <c r="H57" s="88">
        <f t="shared" si="5"/>
        <v>1125</v>
      </c>
      <c r="I57" s="72"/>
      <c r="J57" s="88">
        <f t="shared" si="6"/>
        <v>3</v>
      </c>
      <c r="K57" s="88">
        <f t="shared" si="6"/>
        <v>55</v>
      </c>
      <c r="L57" s="88">
        <f t="shared" si="6"/>
        <v>348</v>
      </c>
      <c r="M57" s="72"/>
      <c r="N57" s="257">
        <f t="shared" si="7"/>
        <v>5</v>
      </c>
      <c r="O57" s="88">
        <f t="shared" si="7"/>
        <v>258</v>
      </c>
      <c r="P57" s="93">
        <f t="shared" si="7"/>
        <v>1473</v>
      </c>
      <c r="Q57" s="71"/>
    </row>
    <row r="58" spans="2:17" ht="15">
      <c r="B58" s="59"/>
      <c r="C58" s="60"/>
      <c r="E58" s="102" t="s">
        <v>181</v>
      </c>
      <c r="F58" s="88">
        <f t="shared" si="5"/>
        <v>3</v>
      </c>
      <c r="G58" s="88">
        <f t="shared" si="5"/>
        <v>190</v>
      </c>
      <c r="H58" s="88">
        <f t="shared" si="5"/>
        <v>1071</v>
      </c>
      <c r="I58" s="72"/>
      <c r="J58" s="88">
        <f t="shared" si="6"/>
        <v>1</v>
      </c>
      <c r="K58" s="88">
        <f t="shared" si="6"/>
        <v>36</v>
      </c>
      <c r="L58" s="88">
        <f t="shared" si="6"/>
        <v>304</v>
      </c>
      <c r="M58" s="72"/>
      <c r="N58" s="257">
        <f>F58+J58</f>
        <v>4</v>
      </c>
      <c r="O58" s="88">
        <f>G58+K58</f>
        <v>226</v>
      </c>
      <c r="P58" s="93">
        <f>H58+L58</f>
        <v>1375</v>
      </c>
      <c r="Q58" s="71"/>
    </row>
    <row r="59" spans="2:17" ht="15">
      <c r="B59" s="59"/>
      <c r="E59" s="102" t="s">
        <v>182</v>
      </c>
      <c r="F59" s="89" t="str">
        <f>IF(F57&gt;$F$69,(F58-F57)/F57,$F$70)</f>
        <v>*</v>
      </c>
      <c r="G59" s="89">
        <f>IF(G57&gt;$F$69,(G58-G57)/G57,$F$70)</f>
        <v>-0.06403940886699508</v>
      </c>
      <c r="H59" s="89">
        <f>IF(H57&gt;$F$69,(H58-H57)/H57,$F$70)</f>
        <v>-0.048</v>
      </c>
      <c r="I59" s="89"/>
      <c r="J59" s="89" t="str">
        <f>IF(J57&gt;$F$69,(J58-J57)/J57,$F$70)</f>
        <v>*</v>
      </c>
      <c r="K59" s="89">
        <f>IF(K57&gt;$F$69,(K58-K57)/K57,$F$70)</f>
        <v>-0.34545454545454546</v>
      </c>
      <c r="L59" s="89">
        <f>IF(L57&gt;$F$69,(L58-L57)/L57,$F$70)</f>
        <v>-0.12643678160919541</v>
      </c>
      <c r="M59" s="89"/>
      <c r="N59" s="259" t="str">
        <f>IF(N57&gt;$F$69,(N58-N57)/N57,$F$70)</f>
        <v>*</v>
      </c>
      <c r="O59" s="89">
        <f>IF(O57&gt;$F$69,(O58-O57)/O57,$F$70)</f>
        <v>-0.12403100775193798</v>
      </c>
      <c r="P59" s="89">
        <f>IF(P57&gt;$F$69,(P58-P57)/P57,$F$70)</f>
        <v>-0.06653088934147998</v>
      </c>
      <c r="Q59" s="71"/>
    </row>
    <row r="60" spans="2:17" ht="15">
      <c r="B60" s="59"/>
      <c r="C60" s="60"/>
      <c r="E60" s="102" t="s">
        <v>28</v>
      </c>
      <c r="F60" s="89" t="str">
        <f>IF(F54&gt;$F$69,(F58-F54)/F54,$F$70)</f>
        <v>*</v>
      </c>
      <c r="G60" s="89">
        <f>IF(G54&gt;$F$69,(G58-G54)/G54,$F$70)</f>
        <v>-0.7242380261248186</v>
      </c>
      <c r="H60" s="89">
        <f>IF(H54&gt;$F$69,(H58-H54)/H54,$F$70)</f>
        <v>-0.6555384021613277</v>
      </c>
      <c r="I60" s="89"/>
      <c r="J60" s="89" t="str">
        <f>IF(J54&gt;$F$69,(J58-J54)/J54,$F$70)</f>
        <v>*</v>
      </c>
      <c r="K60" s="89">
        <f>IF(K54&gt;$F$69,(K58-K54)/K54,$F$70)</f>
        <v>-0.7653194263363755</v>
      </c>
      <c r="L60" s="89">
        <f>IF(L54&gt;$F$69,(L58-L54)/L54,$F$70)</f>
        <v>-0.5905172413793104</v>
      </c>
      <c r="M60" s="89"/>
      <c r="N60" s="259" t="str">
        <f>IF(N54&gt;$F$69,(N58-N54)/N54,$F$70)</f>
        <v>*</v>
      </c>
      <c r="O60" s="89">
        <f>IF(O54&gt;$F$69,(O58-O54)/O54,$F$70)</f>
        <v>-0.731718898385565</v>
      </c>
      <c r="P60" s="89">
        <f>IF(P54&gt;$F$69,(P58-P54)/P54,$F$70)</f>
        <v>-0.6430055042060443</v>
      </c>
      <c r="Q60" s="71"/>
    </row>
    <row r="61" spans="2:17" ht="9" customHeight="1" thickBot="1">
      <c r="B61" s="66"/>
      <c r="C61" s="67"/>
      <c r="D61" s="69"/>
      <c r="E61" s="68"/>
      <c r="F61" s="78"/>
      <c r="G61" s="78"/>
      <c r="H61" s="78"/>
      <c r="I61" s="78"/>
      <c r="J61" s="78"/>
      <c r="K61" s="78"/>
      <c r="L61" s="78"/>
      <c r="M61" s="78"/>
      <c r="N61" s="261"/>
      <c r="O61" s="78"/>
      <c r="P61" s="103"/>
      <c r="Q61" s="104"/>
    </row>
    <row r="62" spans="2:16" ht="9" customHeight="1">
      <c r="B62" s="60"/>
      <c r="C62" s="60"/>
      <c r="D62" s="79"/>
      <c r="E62" s="6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3" spans="2:16" ht="15.75" customHeight="1">
      <c r="B63" s="60"/>
      <c r="C63" s="60"/>
      <c r="D63" s="138" t="s">
        <v>22</v>
      </c>
      <c r="E63" s="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2:16" ht="6" customHeight="1">
      <c r="B64" s="60"/>
      <c r="C64" s="60"/>
      <c r="D64" s="155"/>
      <c r="E64" s="6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2:16" ht="15.75" customHeight="1">
      <c r="B65" s="60"/>
      <c r="C65" s="60"/>
      <c r="D65" s="134" t="s">
        <v>183</v>
      </c>
      <c r="E65" s="6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2:16" ht="15.75" customHeight="1">
      <c r="B66" s="60"/>
      <c r="C66" s="60"/>
      <c r="D66" s="137" t="s">
        <v>9</v>
      </c>
      <c r="E66" s="6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6" ht="9" customHeight="1">
      <c r="B67" s="60"/>
      <c r="C67" s="60"/>
      <c r="D67" s="79"/>
      <c r="E67" s="6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4:16" ht="25.5" customHeight="1">
      <c r="D68" s="58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4:6" ht="15">
      <c r="D69" s="54" t="s">
        <v>23</v>
      </c>
      <c r="E69" s="39"/>
      <c r="F69" s="54">
        <v>50</v>
      </c>
    </row>
    <row r="70" spans="4:6" ht="15">
      <c r="D70" s="54" t="s">
        <v>24</v>
      </c>
      <c r="E70" s="39"/>
      <c r="F70" s="82" t="s">
        <v>18</v>
      </c>
    </row>
    <row r="72" ht="8.25" customHeight="1"/>
    <row r="73" ht="6.75" customHeight="1"/>
    <row r="74" ht="6.75" customHeight="1"/>
    <row r="75" ht="264" customHeight="1"/>
  </sheetData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5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1.1484375" style="39" customWidth="1"/>
    <col min="2" max="2" width="27.421875" style="39" customWidth="1"/>
    <col min="3" max="3" width="9.421875" style="39" customWidth="1"/>
    <col min="4" max="4" width="10.57421875" style="39" customWidth="1"/>
    <col min="5" max="5" width="9.7109375" style="39" customWidth="1"/>
    <col min="6" max="6" width="11.28125" style="39" customWidth="1"/>
    <col min="7" max="7" width="10.00390625" style="39" customWidth="1"/>
    <col min="8" max="8" width="9.421875" style="39" customWidth="1"/>
    <col min="9" max="9" width="8.57421875" style="39" customWidth="1"/>
    <col min="10" max="10" width="11.140625" style="39" customWidth="1"/>
    <col min="11" max="11" width="1.57421875" style="39" customWidth="1"/>
    <col min="12" max="12" width="12.140625" style="39" customWidth="1"/>
    <col min="13" max="13" width="14.28125" style="39" customWidth="1"/>
    <col min="14" max="14" width="0.13671875" style="39" customWidth="1"/>
    <col min="15" max="15" width="1.7109375" style="39" customWidth="1"/>
    <col min="16" max="16" width="3.8515625" style="39" customWidth="1"/>
    <col min="17" max="16384" width="9.140625" style="39" customWidth="1"/>
  </cols>
  <sheetData>
    <row r="1" spans="2:3" ht="18">
      <c r="B1" s="37" t="s">
        <v>43</v>
      </c>
      <c r="C1" s="38" t="s">
        <v>192</v>
      </c>
    </row>
    <row r="2" spans="2:11" ht="13.5" thickBo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2:11" ht="18.75">
      <c r="B3" s="107" t="s">
        <v>206</v>
      </c>
      <c r="C3" s="41" t="s">
        <v>53</v>
      </c>
      <c r="D3" s="41" t="s">
        <v>29</v>
      </c>
      <c r="E3" s="41" t="s">
        <v>30</v>
      </c>
      <c r="F3" s="42" t="s">
        <v>16</v>
      </c>
      <c r="G3" s="41" t="s">
        <v>31</v>
      </c>
      <c r="H3" s="42" t="s">
        <v>46</v>
      </c>
      <c r="I3" s="42" t="s">
        <v>47</v>
      </c>
      <c r="J3" s="262" t="s">
        <v>173</v>
      </c>
      <c r="K3" s="113"/>
    </row>
    <row r="4" spans="2:11" ht="16.5" customHeight="1" thickBot="1">
      <c r="B4" s="108"/>
      <c r="C4" s="43" t="s">
        <v>52</v>
      </c>
      <c r="D4" s="43" t="s">
        <v>32</v>
      </c>
      <c r="E4" s="43" t="s">
        <v>33</v>
      </c>
      <c r="F4" s="44"/>
      <c r="G4" s="43" t="s">
        <v>34</v>
      </c>
      <c r="H4" s="44"/>
      <c r="I4" s="44"/>
      <c r="J4" s="268" t="s">
        <v>174</v>
      </c>
      <c r="K4" s="114"/>
    </row>
    <row r="5" spans="2:11" ht="18.75" customHeight="1">
      <c r="B5" s="109" t="s">
        <v>35</v>
      </c>
      <c r="C5" s="46">
        <f>SUM(C7:C11)/5</f>
        <v>1376</v>
      </c>
      <c r="D5" s="46">
        <f aca="true" t="shared" si="0" ref="D5:J5">SUM(D7:D11)/5</f>
        <v>248.8</v>
      </c>
      <c r="E5" s="46">
        <f t="shared" si="0"/>
        <v>355.4</v>
      </c>
      <c r="F5" s="46">
        <f t="shared" si="0"/>
        <v>2501</v>
      </c>
      <c r="G5" s="46">
        <f t="shared" si="0"/>
        <v>96.4</v>
      </c>
      <c r="H5" s="46">
        <f t="shared" si="0"/>
        <v>171.6</v>
      </c>
      <c r="I5" s="46">
        <f t="shared" si="0"/>
        <v>88.6</v>
      </c>
      <c r="J5" s="264">
        <f t="shared" si="0"/>
        <v>4837.8</v>
      </c>
      <c r="K5" s="115"/>
    </row>
    <row r="6" spans="2:11" ht="6" customHeight="1">
      <c r="B6" s="110"/>
      <c r="C6" s="47"/>
      <c r="D6" s="47"/>
      <c r="E6" s="47"/>
      <c r="F6" s="47"/>
      <c r="G6" s="47"/>
      <c r="H6" s="47"/>
      <c r="I6" s="47"/>
      <c r="J6" s="265"/>
      <c r="K6" s="116"/>
    </row>
    <row r="7" spans="2:11" ht="15">
      <c r="B7" s="110">
        <v>1994</v>
      </c>
      <c r="C7" s="47">
        <v>1647</v>
      </c>
      <c r="D7" s="47">
        <v>316</v>
      </c>
      <c r="E7" s="47">
        <v>353</v>
      </c>
      <c r="F7" s="47">
        <v>2804</v>
      </c>
      <c r="G7" s="47">
        <v>150</v>
      </c>
      <c r="H7" s="47">
        <v>211</v>
      </c>
      <c r="I7" s="47">
        <v>90</v>
      </c>
      <c r="J7" s="264">
        <f>SUM(C7:I7)</f>
        <v>5571</v>
      </c>
      <c r="K7" s="115"/>
    </row>
    <row r="8" spans="2:11" ht="15">
      <c r="B8" s="110">
        <v>1995</v>
      </c>
      <c r="C8" s="47">
        <v>1587</v>
      </c>
      <c r="D8" s="47">
        <v>292</v>
      </c>
      <c r="E8" s="47">
        <v>395</v>
      </c>
      <c r="F8" s="47">
        <v>2653</v>
      </c>
      <c r="G8" s="47">
        <v>105</v>
      </c>
      <c r="H8" s="47">
        <v>211</v>
      </c>
      <c r="I8" s="47">
        <v>96</v>
      </c>
      <c r="J8" s="264">
        <f aca="true" t="shared" si="1" ref="J8:J23">SUM(C8:I8)</f>
        <v>5339</v>
      </c>
      <c r="K8" s="115"/>
    </row>
    <row r="9" spans="2:11" ht="15">
      <c r="B9" s="110">
        <v>1996</v>
      </c>
      <c r="C9" s="47">
        <v>1279</v>
      </c>
      <c r="D9" s="47">
        <v>216</v>
      </c>
      <c r="E9" s="47">
        <v>300</v>
      </c>
      <c r="F9" s="47">
        <v>2293</v>
      </c>
      <c r="G9" s="47">
        <v>96</v>
      </c>
      <c r="H9" s="47">
        <v>137</v>
      </c>
      <c r="I9" s="47">
        <v>77</v>
      </c>
      <c r="J9" s="264">
        <f t="shared" si="1"/>
        <v>4398</v>
      </c>
      <c r="K9" s="115"/>
    </row>
    <row r="10" spans="2:11" ht="15">
      <c r="B10" s="110">
        <v>1997</v>
      </c>
      <c r="C10" s="47">
        <v>1211</v>
      </c>
      <c r="D10" s="47">
        <v>210</v>
      </c>
      <c r="E10" s="47">
        <v>358</v>
      </c>
      <c r="F10" s="47">
        <v>2365</v>
      </c>
      <c r="G10" s="47">
        <v>55</v>
      </c>
      <c r="H10" s="47">
        <v>136</v>
      </c>
      <c r="I10" s="47">
        <v>89</v>
      </c>
      <c r="J10" s="264">
        <f t="shared" si="1"/>
        <v>4424</v>
      </c>
      <c r="K10" s="115"/>
    </row>
    <row r="11" spans="2:11" ht="15">
      <c r="B11" s="110">
        <v>1998</v>
      </c>
      <c r="C11" s="47">
        <v>1156</v>
      </c>
      <c r="D11" s="47">
        <v>210</v>
      </c>
      <c r="E11" s="47">
        <v>371</v>
      </c>
      <c r="F11" s="47">
        <v>2390</v>
      </c>
      <c r="G11" s="47">
        <v>76</v>
      </c>
      <c r="H11" s="47">
        <v>163</v>
      </c>
      <c r="I11" s="47">
        <v>91</v>
      </c>
      <c r="J11" s="264">
        <f t="shared" si="1"/>
        <v>4457</v>
      </c>
      <c r="K11" s="115"/>
    </row>
    <row r="12" spans="2:11" ht="15">
      <c r="B12" s="110">
        <v>1999</v>
      </c>
      <c r="C12" s="47">
        <v>1143</v>
      </c>
      <c r="D12" s="47">
        <v>189</v>
      </c>
      <c r="E12" s="47">
        <v>431</v>
      </c>
      <c r="F12" s="47">
        <v>2004</v>
      </c>
      <c r="G12" s="47">
        <v>83</v>
      </c>
      <c r="H12" s="47">
        <v>144</v>
      </c>
      <c r="I12" s="47">
        <v>81</v>
      </c>
      <c r="J12" s="264">
        <f t="shared" si="1"/>
        <v>4075</v>
      </c>
      <c r="K12" s="115"/>
    </row>
    <row r="13" spans="2:11" ht="15">
      <c r="B13" s="110">
        <v>2000</v>
      </c>
      <c r="C13" s="47">
        <v>997</v>
      </c>
      <c r="D13" s="47">
        <v>176</v>
      </c>
      <c r="E13" s="47">
        <v>475</v>
      </c>
      <c r="F13" s="47">
        <v>1978</v>
      </c>
      <c r="G13" s="47">
        <v>80</v>
      </c>
      <c r="H13" s="47">
        <v>121</v>
      </c>
      <c r="I13" s="47">
        <v>67</v>
      </c>
      <c r="J13" s="264">
        <f t="shared" si="1"/>
        <v>3894</v>
      </c>
      <c r="K13" s="115"/>
    </row>
    <row r="14" spans="2:11" ht="15">
      <c r="B14" s="110">
        <v>2001</v>
      </c>
      <c r="C14" s="47">
        <v>918</v>
      </c>
      <c r="D14" s="47">
        <v>171</v>
      </c>
      <c r="E14" s="47">
        <v>454</v>
      </c>
      <c r="F14" s="47">
        <v>1952</v>
      </c>
      <c r="G14" s="47">
        <v>62</v>
      </c>
      <c r="H14" s="47">
        <v>129</v>
      </c>
      <c r="I14" s="47">
        <v>72</v>
      </c>
      <c r="J14" s="264">
        <f t="shared" si="1"/>
        <v>3758</v>
      </c>
      <c r="K14" s="115"/>
    </row>
    <row r="15" spans="2:11" ht="15">
      <c r="B15" s="109">
        <v>2002</v>
      </c>
      <c r="C15" s="47">
        <v>893</v>
      </c>
      <c r="D15" s="47">
        <v>152</v>
      </c>
      <c r="E15" s="47">
        <v>456</v>
      </c>
      <c r="F15" s="47">
        <v>1782</v>
      </c>
      <c r="G15" s="47">
        <v>59</v>
      </c>
      <c r="H15" s="47">
        <v>141</v>
      </c>
      <c r="I15" s="47">
        <v>50</v>
      </c>
      <c r="J15" s="264">
        <f t="shared" si="1"/>
        <v>3533</v>
      </c>
      <c r="K15" s="115"/>
    </row>
    <row r="16" spans="2:11" ht="15">
      <c r="B16" s="109">
        <v>2003</v>
      </c>
      <c r="C16" s="47">
        <v>775</v>
      </c>
      <c r="D16" s="47">
        <v>139</v>
      </c>
      <c r="E16" s="47">
        <v>417</v>
      </c>
      <c r="F16" s="47">
        <v>1700</v>
      </c>
      <c r="G16" s="47">
        <v>70</v>
      </c>
      <c r="H16" s="47">
        <v>129</v>
      </c>
      <c r="I16" s="47">
        <v>64</v>
      </c>
      <c r="J16" s="264">
        <f t="shared" si="1"/>
        <v>3294</v>
      </c>
      <c r="K16" s="115"/>
    </row>
    <row r="17" spans="2:11" ht="15">
      <c r="B17" s="109">
        <v>2004</v>
      </c>
      <c r="C17" s="47">
        <v>750</v>
      </c>
      <c r="D17" s="47">
        <v>128</v>
      </c>
      <c r="E17" s="47">
        <v>395</v>
      </c>
      <c r="F17" s="47">
        <v>1581</v>
      </c>
      <c r="G17" s="47">
        <v>66</v>
      </c>
      <c r="H17" s="47">
        <v>95</v>
      </c>
      <c r="I17" s="47">
        <v>59</v>
      </c>
      <c r="J17" s="264">
        <f t="shared" si="1"/>
        <v>3074</v>
      </c>
      <c r="K17" s="115"/>
    </row>
    <row r="18" spans="2:11" ht="15">
      <c r="B18" s="109">
        <v>2005</v>
      </c>
      <c r="C18" s="47">
        <v>743</v>
      </c>
      <c r="D18" s="47">
        <v>132</v>
      </c>
      <c r="E18" s="47">
        <v>405</v>
      </c>
      <c r="F18" s="47">
        <v>1457</v>
      </c>
      <c r="G18" s="47">
        <v>63</v>
      </c>
      <c r="H18" s="47">
        <v>98</v>
      </c>
      <c r="I18" s="47">
        <v>54</v>
      </c>
      <c r="J18" s="264">
        <f>SUM(C18:I18)</f>
        <v>2952</v>
      </c>
      <c r="K18" s="115"/>
    </row>
    <row r="19" spans="2:11" ht="15">
      <c r="B19" s="109">
        <v>2006</v>
      </c>
      <c r="C19" s="47">
        <v>749</v>
      </c>
      <c r="D19" s="47">
        <v>141</v>
      </c>
      <c r="E19" s="47">
        <v>410</v>
      </c>
      <c r="F19" s="47">
        <v>1433</v>
      </c>
      <c r="G19" s="47">
        <v>57</v>
      </c>
      <c r="H19" s="47">
        <v>99</v>
      </c>
      <c r="I19" s="47">
        <v>60</v>
      </c>
      <c r="J19" s="264">
        <f t="shared" si="1"/>
        <v>2949</v>
      </c>
      <c r="K19" s="115"/>
    </row>
    <row r="20" spans="2:11" ht="15">
      <c r="B20" s="109">
        <v>2007</v>
      </c>
      <c r="C20" s="47">
        <v>654</v>
      </c>
      <c r="D20" s="47">
        <v>151</v>
      </c>
      <c r="E20" s="47">
        <v>421</v>
      </c>
      <c r="F20" s="47">
        <v>1270</v>
      </c>
      <c r="G20" s="47">
        <v>33</v>
      </c>
      <c r="H20" s="47">
        <v>102</v>
      </c>
      <c r="I20" s="47">
        <v>35</v>
      </c>
      <c r="J20" s="264">
        <f t="shared" si="1"/>
        <v>2666</v>
      </c>
      <c r="K20" s="115"/>
    </row>
    <row r="21" spans="2:11" ht="15">
      <c r="B21" s="109">
        <v>2008</v>
      </c>
      <c r="C21" s="47">
        <v>705</v>
      </c>
      <c r="D21" s="47">
        <v>164</v>
      </c>
      <c r="E21" s="47">
        <v>430</v>
      </c>
      <c r="F21" s="47">
        <v>1355</v>
      </c>
      <c r="G21" s="47">
        <v>60</v>
      </c>
      <c r="H21" s="47">
        <v>73</v>
      </c>
      <c r="I21" s="47">
        <v>57</v>
      </c>
      <c r="J21" s="264">
        <f t="shared" si="1"/>
        <v>2844</v>
      </c>
      <c r="K21" s="115"/>
    </row>
    <row r="22" spans="2:11" ht="15">
      <c r="B22" s="109">
        <v>2009</v>
      </c>
      <c r="C22" s="47">
        <v>556</v>
      </c>
      <c r="D22" s="47">
        <v>157</v>
      </c>
      <c r="E22" s="47">
        <v>375</v>
      </c>
      <c r="F22" s="47">
        <v>1250</v>
      </c>
      <c r="G22" s="47">
        <v>36</v>
      </c>
      <c r="H22" s="47">
        <v>78</v>
      </c>
      <c r="I22" s="47">
        <v>50</v>
      </c>
      <c r="J22" s="264">
        <f t="shared" si="1"/>
        <v>2502</v>
      </c>
      <c r="K22" s="115"/>
    </row>
    <row r="23" spans="2:11" ht="15">
      <c r="B23" s="109" t="s">
        <v>181</v>
      </c>
      <c r="C23" s="47">
        <v>500</v>
      </c>
      <c r="D23" s="47">
        <v>145</v>
      </c>
      <c r="E23" s="47">
        <v>353</v>
      </c>
      <c r="F23" s="47">
        <v>1005</v>
      </c>
      <c r="G23" s="47">
        <v>52</v>
      </c>
      <c r="H23" s="47">
        <v>68</v>
      </c>
      <c r="I23" s="47">
        <v>45</v>
      </c>
      <c r="J23" s="264">
        <f t="shared" si="1"/>
        <v>2168</v>
      </c>
      <c r="K23" s="115"/>
    </row>
    <row r="24" spans="2:11" ht="11.25" customHeight="1">
      <c r="B24" s="109"/>
      <c r="C24" s="47"/>
      <c r="D24" s="47"/>
      <c r="E24" s="47"/>
      <c r="F24" s="47"/>
      <c r="G24" s="47"/>
      <c r="H24" s="47"/>
      <c r="I24" s="47"/>
      <c r="J24" s="264"/>
      <c r="K24" s="115"/>
    </row>
    <row r="25" spans="2:11" ht="15">
      <c r="B25" s="109" t="s">
        <v>186</v>
      </c>
      <c r="C25" s="46">
        <f>SUM(C19:C23)/5</f>
        <v>632.8</v>
      </c>
      <c r="D25" s="46">
        <f aca="true" t="shared" si="2" ref="D25:J25">SUM(D19:D23)/5</f>
        <v>151.6</v>
      </c>
      <c r="E25" s="46">
        <f t="shared" si="2"/>
        <v>397.8</v>
      </c>
      <c r="F25" s="46">
        <f t="shared" si="2"/>
        <v>1262.6</v>
      </c>
      <c r="G25" s="46">
        <f t="shared" si="2"/>
        <v>47.6</v>
      </c>
      <c r="H25" s="46">
        <f t="shared" si="2"/>
        <v>84</v>
      </c>
      <c r="I25" s="46">
        <f t="shared" si="2"/>
        <v>49.4</v>
      </c>
      <c r="J25" s="264">
        <f t="shared" si="2"/>
        <v>2625.8</v>
      </c>
      <c r="K25" s="115"/>
    </row>
    <row r="26" spans="2:11" ht="11.25" customHeight="1">
      <c r="B26" s="109"/>
      <c r="C26" s="46"/>
      <c r="D26" s="46"/>
      <c r="E26" s="46"/>
      <c r="F26" s="46"/>
      <c r="G26" s="46"/>
      <c r="H26" s="46"/>
      <c r="I26" s="46"/>
      <c r="J26" s="264"/>
      <c r="K26" s="115"/>
    </row>
    <row r="27" spans="2:11" ht="15">
      <c r="B27" s="161" t="s">
        <v>168</v>
      </c>
      <c r="C27" s="159">
        <f>C5*0.6</f>
        <v>825.6</v>
      </c>
      <c r="D27" s="159">
        <f aca="true" t="shared" si="3" ref="D27:J27">D5*0.6</f>
        <v>149.28</v>
      </c>
      <c r="E27" s="159">
        <f>E5*0.6</f>
        <v>213.23999999999998</v>
      </c>
      <c r="F27" s="159">
        <f t="shared" si="3"/>
        <v>1500.6</v>
      </c>
      <c r="G27" s="159">
        <f t="shared" si="3"/>
        <v>57.84</v>
      </c>
      <c r="H27" s="159">
        <f t="shared" si="3"/>
        <v>102.96</v>
      </c>
      <c r="I27" s="159">
        <f t="shared" si="3"/>
        <v>53.16</v>
      </c>
      <c r="J27" s="266">
        <f t="shared" si="3"/>
        <v>2902.68</v>
      </c>
      <c r="K27" s="115"/>
    </row>
    <row r="28" spans="2:11" ht="11.25" customHeight="1">
      <c r="B28" s="161" t="s">
        <v>169</v>
      </c>
      <c r="C28" s="47"/>
      <c r="D28" s="47"/>
      <c r="E28" s="47"/>
      <c r="F28" s="47"/>
      <c r="G28" s="47"/>
      <c r="H28" s="47"/>
      <c r="I28" s="47"/>
      <c r="J28" s="265"/>
      <c r="K28" s="116"/>
    </row>
    <row r="29" spans="2:11" ht="15">
      <c r="B29" s="157" t="s">
        <v>187</v>
      </c>
      <c r="C29" s="84">
        <f>IF(C22&gt;$C$108,(C23-C22)/C22,$C$109)</f>
        <v>-0.10071942446043165</v>
      </c>
      <c r="D29" s="84">
        <f aca="true" t="shared" si="4" ref="D29:J29">IF(D22&gt;$C$108,(D23-D22)/D22,$C$109)</f>
        <v>-0.07643312101910828</v>
      </c>
      <c r="E29" s="84">
        <f t="shared" si="4"/>
        <v>-0.058666666666666666</v>
      </c>
      <c r="F29" s="84">
        <f t="shared" si="4"/>
        <v>-0.196</v>
      </c>
      <c r="G29" s="87" t="str">
        <f t="shared" si="4"/>
        <v>*</v>
      </c>
      <c r="H29" s="84">
        <f t="shared" si="4"/>
        <v>-0.1282051282051282</v>
      </c>
      <c r="I29" s="87" t="str">
        <f t="shared" si="4"/>
        <v>*</v>
      </c>
      <c r="J29" s="267">
        <f t="shared" si="4"/>
        <v>-0.1334932054356515</v>
      </c>
      <c r="K29" s="117"/>
    </row>
    <row r="30" spans="2:11" ht="15">
      <c r="B30" s="109" t="s">
        <v>188</v>
      </c>
      <c r="C30" s="84"/>
      <c r="D30" s="84"/>
      <c r="E30" s="84"/>
      <c r="F30" s="84"/>
      <c r="G30" s="84"/>
      <c r="H30" s="84"/>
      <c r="I30" s="84"/>
      <c r="J30" s="267"/>
      <c r="K30" s="117"/>
    </row>
    <row r="31" spans="2:11" ht="15">
      <c r="B31" s="109" t="s">
        <v>48</v>
      </c>
      <c r="C31" s="112">
        <f>IF(C5&gt;$C$108,(C23-C5)/C5,$C$109)</f>
        <v>-0.6366279069767442</v>
      </c>
      <c r="D31" s="112">
        <f aca="true" t="shared" si="5" ref="D31:J31">IF(D5&gt;$C$108,(D23-D5)/D5,$C$109)</f>
        <v>-0.41720257234726693</v>
      </c>
      <c r="E31" s="112">
        <f t="shared" si="5"/>
        <v>-0.006752954417557618</v>
      </c>
      <c r="F31" s="112">
        <f t="shared" si="5"/>
        <v>-0.5981607357057177</v>
      </c>
      <c r="G31" s="112">
        <f t="shared" si="5"/>
        <v>-0.46058091286307057</v>
      </c>
      <c r="H31" s="112">
        <f t="shared" si="5"/>
        <v>-0.6037296037296037</v>
      </c>
      <c r="I31" s="112">
        <f t="shared" si="5"/>
        <v>-0.492099322799097</v>
      </c>
      <c r="J31" s="267">
        <f t="shared" si="5"/>
        <v>-0.5518624168010253</v>
      </c>
      <c r="K31" s="117"/>
    </row>
    <row r="32" spans="2:11" ht="6" customHeight="1" thickBot="1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  <row r="33" spans="2:11" ht="12.75">
      <c r="B33" s="48"/>
      <c r="C33" s="49"/>
      <c r="D33" s="49"/>
      <c r="E33" s="49"/>
      <c r="F33" s="49"/>
      <c r="G33" s="49"/>
      <c r="H33" s="49"/>
      <c r="I33" s="49"/>
      <c r="J33" s="49"/>
      <c r="K33" s="49"/>
    </row>
    <row r="34" spans="2:5" ht="18">
      <c r="B34" s="38" t="s">
        <v>165</v>
      </c>
      <c r="C34" s="38" t="s">
        <v>191</v>
      </c>
      <c r="E34" s="211"/>
    </row>
    <row r="35" spans="2:11" ht="13.5" thickBot="1">
      <c r="B35" s="40"/>
      <c r="C35" s="40"/>
      <c r="D35" s="40"/>
      <c r="E35" s="212"/>
      <c r="F35" s="40"/>
      <c r="G35" s="40"/>
      <c r="H35" s="40"/>
      <c r="I35" s="40"/>
      <c r="J35" s="40"/>
      <c r="K35" s="40"/>
    </row>
    <row r="36" spans="2:11" ht="18.75">
      <c r="B36" s="107"/>
      <c r="C36" s="41" t="s">
        <v>53</v>
      </c>
      <c r="D36" s="41" t="s">
        <v>29</v>
      </c>
      <c r="E36" s="213" t="s">
        <v>30</v>
      </c>
      <c r="F36" s="42" t="s">
        <v>16</v>
      </c>
      <c r="G36" s="41" t="s">
        <v>31</v>
      </c>
      <c r="H36" s="42" t="s">
        <v>46</v>
      </c>
      <c r="I36" s="42" t="s">
        <v>47</v>
      </c>
      <c r="J36" s="262" t="s">
        <v>173</v>
      </c>
      <c r="K36" s="118"/>
    </row>
    <row r="37" spans="2:11" ht="16.5" thickBot="1">
      <c r="B37" s="108"/>
      <c r="C37" s="43" t="s">
        <v>52</v>
      </c>
      <c r="D37" s="43" t="s">
        <v>32</v>
      </c>
      <c r="E37" s="214" t="s">
        <v>33</v>
      </c>
      <c r="F37" s="44"/>
      <c r="G37" s="43" t="s">
        <v>34</v>
      </c>
      <c r="H37" s="44"/>
      <c r="I37" s="44"/>
      <c r="J37" s="268" t="s">
        <v>174</v>
      </c>
      <c r="K37" s="114"/>
    </row>
    <row r="38" spans="2:11" ht="20.25" customHeight="1">
      <c r="B38" s="109" t="s">
        <v>35</v>
      </c>
      <c r="C38" s="46">
        <f>SUM(C40:C44)/5</f>
        <v>562.4</v>
      </c>
      <c r="D38" s="46">
        <f aca="true" t="shared" si="6" ref="D38:J38">SUM(D40:D44)/5</f>
        <v>99.8</v>
      </c>
      <c r="E38" s="215">
        <f t="shared" si="6"/>
        <v>5.8</v>
      </c>
      <c r="F38" s="46">
        <f t="shared" si="6"/>
        <v>144.6</v>
      </c>
      <c r="G38" s="46">
        <f t="shared" si="6"/>
        <v>11.4</v>
      </c>
      <c r="H38" s="46">
        <f t="shared" si="6"/>
        <v>8.2</v>
      </c>
      <c r="I38" s="46">
        <f t="shared" si="6"/>
        <v>10.2</v>
      </c>
      <c r="J38" s="264">
        <f t="shared" si="6"/>
        <v>842.4</v>
      </c>
      <c r="K38" s="115"/>
    </row>
    <row r="39" spans="2:11" ht="6" customHeight="1">
      <c r="B39" s="110"/>
      <c r="C39" s="47"/>
      <c r="D39" s="47"/>
      <c r="E39" s="47"/>
      <c r="F39" s="47"/>
      <c r="G39" s="47"/>
      <c r="H39" s="47"/>
      <c r="I39" s="47"/>
      <c r="J39" s="265"/>
      <c r="K39" s="116"/>
    </row>
    <row r="40" spans="2:11" ht="15">
      <c r="B40" s="110">
        <v>1994</v>
      </c>
      <c r="C40" s="47">
        <v>674</v>
      </c>
      <c r="D40" s="47">
        <v>144</v>
      </c>
      <c r="E40" s="47">
        <v>6</v>
      </c>
      <c r="F40" s="47">
        <v>161</v>
      </c>
      <c r="G40" s="47">
        <v>24</v>
      </c>
      <c r="H40" s="47">
        <v>12</v>
      </c>
      <c r="I40" s="47">
        <v>8</v>
      </c>
      <c r="J40" s="264">
        <f>SUM(C40:I40)</f>
        <v>1029</v>
      </c>
      <c r="K40" s="115"/>
    </row>
    <row r="41" spans="2:11" ht="15">
      <c r="B41" s="110">
        <v>1995</v>
      </c>
      <c r="C41" s="47">
        <v>638</v>
      </c>
      <c r="D41" s="47">
        <v>113</v>
      </c>
      <c r="E41" s="47">
        <v>7</v>
      </c>
      <c r="F41" s="47">
        <v>153</v>
      </c>
      <c r="G41" s="47">
        <v>9</v>
      </c>
      <c r="H41" s="47">
        <v>13</v>
      </c>
      <c r="I41" s="47">
        <v>17</v>
      </c>
      <c r="J41" s="264">
        <f aca="true" t="shared" si="7" ref="J41:J56">SUM(C41:I41)</f>
        <v>950</v>
      </c>
      <c r="K41" s="115"/>
    </row>
    <row r="42" spans="2:11" ht="15">
      <c r="B42" s="110">
        <v>1996</v>
      </c>
      <c r="C42" s="47">
        <v>540</v>
      </c>
      <c r="D42" s="47">
        <v>100</v>
      </c>
      <c r="E42" s="47">
        <v>4</v>
      </c>
      <c r="F42" s="47">
        <v>118</v>
      </c>
      <c r="G42" s="47">
        <v>15</v>
      </c>
      <c r="H42" s="47">
        <v>3</v>
      </c>
      <c r="I42" s="47">
        <v>10</v>
      </c>
      <c r="J42" s="264">
        <f t="shared" si="7"/>
        <v>790</v>
      </c>
      <c r="K42" s="115"/>
    </row>
    <row r="43" spans="2:11" ht="15">
      <c r="B43" s="110">
        <v>1997</v>
      </c>
      <c r="C43" s="47">
        <v>505</v>
      </c>
      <c r="D43" s="47">
        <v>78</v>
      </c>
      <c r="E43" s="47">
        <v>4</v>
      </c>
      <c r="F43" s="47">
        <v>138</v>
      </c>
      <c r="G43" s="47">
        <v>3</v>
      </c>
      <c r="H43" s="47">
        <v>7</v>
      </c>
      <c r="I43" s="47">
        <v>10</v>
      </c>
      <c r="J43" s="264">
        <f t="shared" si="7"/>
        <v>745</v>
      </c>
      <c r="K43" s="115"/>
    </row>
    <row r="44" spans="2:11" ht="15">
      <c r="B44" s="110">
        <v>1998</v>
      </c>
      <c r="C44" s="47">
        <v>455</v>
      </c>
      <c r="D44" s="47">
        <v>64</v>
      </c>
      <c r="E44" s="47">
        <v>8</v>
      </c>
      <c r="F44" s="47">
        <v>153</v>
      </c>
      <c r="G44" s="47">
        <v>6</v>
      </c>
      <c r="H44" s="47">
        <v>6</v>
      </c>
      <c r="I44" s="47">
        <v>6</v>
      </c>
      <c r="J44" s="264">
        <f t="shared" si="7"/>
        <v>698</v>
      </c>
      <c r="K44" s="115"/>
    </row>
    <row r="45" spans="2:11" ht="15">
      <c r="B45" s="110">
        <v>1999</v>
      </c>
      <c r="C45" s="47">
        <v>430</v>
      </c>
      <c r="D45" s="47">
        <v>69</v>
      </c>
      <c r="E45" s="47">
        <v>5</v>
      </c>
      <c r="F45" s="47">
        <v>108</v>
      </c>
      <c r="G45" s="47">
        <v>2</v>
      </c>
      <c r="H45" s="47">
        <v>2</v>
      </c>
      <c r="I45" s="47">
        <v>9</v>
      </c>
      <c r="J45" s="264">
        <f t="shared" si="7"/>
        <v>625</v>
      </c>
      <c r="K45" s="115"/>
    </row>
    <row r="46" spans="2:11" ht="15">
      <c r="B46" s="110">
        <v>2000</v>
      </c>
      <c r="C46" s="47">
        <v>378</v>
      </c>
      <c r="D46" s="47">
        <v>65</v>
      </c>
      <c r="E46" s="47">
        <v>7</v>
      </c>
      <c r="F46" s="47">
        <v>94</v>
      </c>
      <c r="G46" s="47">
        <v>7</v>
      </c>
      <c r="H46" s="47">
        <v>5</v>
      </c>
      <c r="I46" s="47">
        <v>5</v>
      </c>
      <c r="J46" s="264">
        <f t="shared" si="7"/>
        <v>561</v>
      </c>
      <c r="K46" s="115"/>
    </row>
    <row r="47" spans="2:11" ht="15">
      <c r="B47" s="110">
        <v>2001</v>
      </c>
      <c r="C47" s="47">
        <v>353</v>
      </c>
      <c r="D47" s="47">
        <v>56</v>
      </c>
      <c r="E47" s="47">
        <v>7</v>
      </c>
      <c r="F47" s="47">
        <v>110</v>
      </c>
      <c r="G47" s="47">
        <v>5</v>
      </c>
      <c r="H47" s="47">
        <v>6</v>
      </c>
      <c r="I47" s="47">
        <v>7</v>
      </c>
      <c r="J47" s="264">
        <f t="shared" si="7"/>
        <v>544</v>
      </c>
      <c r="K47" s="115"/>
    </row>
    <row r="48" spans="2:11" ht="15">
      <c r="B48" s="109">
        <v>2002</v>
      </c>
      <c r="C48" s="47">
        <v>340</v>
      </c>
      <c r="D48" s="47">
        <v>46</v>
      </c>
      <c r="E48" s="47">
        <v>7</v>
      </c>
      <c r="F48" s="47">
        <v>111</v>
      </c>
      <c r="G48" s="47">
        <v>9</v>
      </c>
      <c r="H48" s="47">
        <v>7</v>
      </c>
      <c r="I48" s="47">
        <v>7</v>
      </c>
      <c r="J48" s="264">
        <f t="shared" si="7"/>
        <v>527</v>
      </c>
      <c r="K48" s="115"/>
    </row>
    <row r="49" spans="2:11" ht="15">
      <c r="B49" s="109">
        <v>2003</v>
      </c>
      <c r="C49" s="47">
        <v>273</v>
      </c>
      <c r="D49" s="47">
        <v>48</v>
      </c>
      <c r="E49" s="47">
        <v>5</v>
      </c>
      <c r="F49" s="47">
        <v>93</v>
      </c>
      <c r="G49" s="47">
        <v>5</v>
      </c>
      <c r="H49" s="47">
        <v>2</v>
      </c>
      <c r="I49" s="47">
        <v>6</v>
      </c>
      <c r="J49" s="264">
        <f t="shared" si="7"/>
        <v>432</v>
      </c>
      <c r="K49" s="115"/>
    </row>
    <row r="50" spans="2:11" ht="15">
      <c r="B50" s="109">
        <v>2004</v>
      </c>
      <c r="C50" s="47">
        <v>247</v>
      </c>
      <c r="D50" s="47">
        <v>40</v>
      </c>
      <c r="E50" s="47">
        <v>10</v>
      </c>
      <c r="F50" s="47">
        <v>77</v>
      </c>
      <c r="G50" s="47">
        <v>3</v>
      </c>
      <c r="H50" s="47">
        <v>3</v>
      </c>
      <c r="I50" s="47">
        <v>4</v>
      </c>
      <c r="J50" s="264">
        <f t="shared" si="7"/>
        <v>384</v>
      </c>
      <c r="K50" s="115"/>
    </row>
    <row r="51" spans="2:11" ht="15">
      <c r="B51" s="109">
        <v>2005</v>
      </c>
      <c r="C51" s="47">
        <v>244</v>
      </c>
      <c r="D51" s="47">
        <v>30</v>
      </c>
      <c r="E51" s="47">
        <v>11</v>
      </c>
      <c r="F51" s="47">
        <v>69</v>
      </c>
      <c r="G51" s="47">
        <v>6</v>
      </c>
      <c r="H51" s="47">
        <v>2</v>
      </c>
      <c r="I51" s="47">
        <v>6</v>
      </c>
      <c r="J51" s="264">
        <f>SUM(C51:I51)</f>
        <v>368</v>
      </c>
      <c r="K51" s="115"/>
    </row>
    <row r="52" spans="2:11" ht="15">
      <c r="B52" s="109">
        <v>2006</v>
      </c>
      <c r="C52" s="47">
        <v>248</v>
      </c>
      <c r="D52" s="47">
        <v>40</v>
      </c>
      <c r="E52" s="47">
        <v>10</v>
      </c>
      <c r="F52" s="47">
        <v>70</v>
      </c>
      <c r="G52" s="47">
        <v>4</v>
      </c>
      <c r="H52" s="47">
        <v>1</v>
      </c>
      <c r="I52" s="47">
        <v>2</v>
      </c>
      <c r="J52" s="264">
        <f t="shared" si="7"/>
        <v>375</v>
      </c>
      <c r="K52" s="115"/>
    </row>
    <row r="53" spans="2:11" ht="15">
      <c r="B53" s="109">
        <v>2007</v>
      </c>
      <c r="C53" s="47">
        <v>185</v>
      </c>
      <c r="D53" s="47">
        <v>29</v>
      </c>
      <c r="E53" s="47">
        <v>4</v>
      </c>
      <c r="F53" s="47">
        <v>55</v>
      </c>
      <c r="G53" s="47">
        <v>1</v>
      </c>
      <c r="H53" s="47">
        <v>1</v>
      </c>
      <c r="I53" s="47">
        <v>3</v>
      </c>
      <c r="J53" s="264">
        <f t="shared" si="7"/>
        <v>278</v>
      </c>
      <c r="K53" s="115"/>
    </row>
    <row r="54" spans="2:11" ht="15">
      <c r="B54" s="109">
        <v>2008</v>
      </c>
      <c r="C54" s="47">
        <v>198</v>
      </c>
      <c r="D54" s="47">
        <v>20</v>
      </c>
      <c r="E54" s="47">
        <v>6</v>
      </c>
      <c r="F54" s="47">
        <v>69</v>
      </c>
      <c r="G54" s="47">
        <v>2</v>
      </c>
      <c r="H54" s="47">
        <v>1</v>
      </c>
      <c r="I54" s="47">
        <v>3</v>
      </c>
      <c r="J54" s="264">
        <f t="shared" si="7"/>
        <v>299</v>
      </c>
      <c r="K54" s="115"/>
    </row>
    <row r="55" spans="2:11" ht="15">
      <c r="B55" s="109">
        <v>2009</v>
      </c>
      <c r="C55" s="47">
        <v>156</v>
      </c>
      <c r="D55" s="47">
        <v>27</v>
      </c>
      <c r="E55" s="47">
        <v>2</v>
      </c>
      <c r="F55" s="47">
        <v>65</v>
      </c>
      <c r="G55" s="47">
        <v>2</v>
      </c>
      <c r="H55" s="47">
        <v>1</v>
      </c>
      <c r="I55" s="47">
        <v>5</v>
      </c>
      <c r="J55" s="264">
        <f t="shared" si="7"/>
        <v>258</v>
      </c>
      <c r="K55" s="115"/>
    </row>
    <row r="56" spans="2:11" ht="15">
      <c r="B56" s="109" t="s">
        <v>181</v>
      </c>
      <c r="C56" s="47">
        <v>151</v>
      </c>
      <c r="D56" s="47">
        <v>24</v>
      </c>
      <c r="E56" s="47">
        <v>4</v>
      </c>
      <c r="F56" s="47">
        <v>41</v>
      </c>
      <c r="G56" s="47">
        <v>6</v>
      </c>
      <c r="H56" s="47">
        <v>0</v>
      </c>
      <c r="I56" s="141">
        <v>0</v>
      </c>
      <c r="J56" s="264">
        <f t="shared" si="7"/>
        <v>226</v>
      </c>
      <c r="K56" s="115"/>
    </row>
    <row r="57" spans="2:11" ht="11.25" customHeight="1">
      <c r="B57" s="109"/>
      <c r="C57" s="47"/>
      <c r="D57" s="47"/>
      <c r="E57" s="47"/>
      <c r="F57" s="47"/>
      <c r="G57" s="47"/>
      <c r="H57" s="47"/>
      <c r="I57" s="47"/>
      <c r="J57" s="264"/>
      <c r="K57" s="115"/>
    </row>
    <row r="58" spans="2:11" ht="15">
      <c r="B58" s="109" t="s">
        <v>186</v>
      </c>
      <c r="C58" s="46">
        <f>SUM(C52:C56)/5</f>
        <v>187.6</v>
      </c>
      <c r="D58" s="46">
        <f aca="true" t="shared" si="8" ref="D58:J58">SUM(D52:D56)/5</f>
        <v>28</v>
      </c>
      <c r="E58" s="46">
        <f t="shared" si="8"/>
        <v>5.2</v>
      </c>
      <c r="F58" s="46">
        <f t="shared" si="8"/>
        <v>60</v>
      </c>
      <c r="G58" s="46">
        <f t="shared" si="8"/>
        <v>3</v>
      </c>
      <c r="H58" s="46">
        <f t="shared" si="8"/>
        <v>0.8</v>
      </c>
      <c r="I58" s="46">
        <f t="shared" si="8"/>
        <v>2.6</v>
      </c>
      <c r="J58" s="264">
        <f t="shared" si="8"/>
        <v>287.2</v>
      </c>
      <c r="K58" s="115"/>
    </row>
    <row r="59" spans="2:11" ht="11.25" customHeight="1">
      <c r="B59" s="109"/>
      <c r="C59" s="46"/>
      <c r="D59" s="46"/>
      <c r="E59" s="46"/>
      <c r="F59" s="46"/>
      <c r="G59" s="46"/>
      <c r="H59" s="46"/>
      <c r="I59" s="46"/>
      <c r="J59" s="264"/>
      <c r="K59" s="115"/>
    </row>
    <row r="60" spans="2:11" ht="15">
      <c r="B60" s="161" t="s">
        <v>168</v>
      </c>
      <c r="C60" s="159">
        <f>C38*0.5</f>
        <v>281.2</v>
      </c>
      <c r="D60" s="159">
        <f aca="true" t="shared" si="9" ref="D60:J60">D38*0.5</f>
        <v>49.9</v>
      </c>
      <c r="E60" s="159">
        <f t="shared" si="9"/>
        <v>2.9</v>
      </c>
      <c r="F60" s="159">
        <f t="shared" si="9"/>
        <v>72.3</v>
      </c>
      <c r="G60" s="159">
        <f t="shared" si="9"/>
        <v>5.7</v>
      </c>
      <c r="H60" s="159">
        <f t="shared" si="9"/>
        <v>4.1</v>
      </c>
      <c r="I60" s="159">
        <f t="shared" si="9"/>
        <v>5.1</v>
      </c>
      <c r="J60" s="266">
        <f t="shared" si="9"/>
        <v>421.2</v>
      </c>
      <c r="K60" s="115"/>
    </row>
    <row r="61" spans="2:11" ht="11.25" customHeight="1">
      <c r="B61" s="161" t="s">
        <v>169</v>
      </c>
      <c r="C61" s="47"/>
      <c r="D61" s="47"/>
      <c r="E61" s="47"/>
      <c r="F61" s="47"/>
      <c r="G61" s="47"/>
      <c r="H61" s="47"/>
      <c r="I61" s="47"/>
      <c r="J61" s="265"/>
      <c r="K61" s="116"/>
    </row>
    <row r="62" spans="2:11" ht="15">
      <c r="B62" s="157" t="s">
        <v>187</v>
      </c>
      <c r="C62" s="87">
        <f>IF(C55&gt;$C$108,(C56-C55)/C55,$C$109)</f>
        <v>-0.03205128205128205</v>
      </c>
      <c r="D62" s="87" t="str">
        <f aca="true" t="shared" si="10" ref="D62:J62">IF(D55&gt;$C$108,(D56-D55)/D55,$C$109)</f>
        <v>*</v>
      </c>
      <c r="E62" s="87" t="str">
        <f t="shared" si="10"/>
        <v>*</v>
      </c>
      <c r="F62" s="87">
        <f t="shared" si="10"/>
        <v>-0.36923076923076925</v>
      </c>
      <c r="G62" s="87" t="str">
        <f t="shared" si="10"/>
        <v>*</v>
      </c>
      <c r="H62" s="87" t="str">
        <f t="shared" si="10"/>
        <v>*</v>
      </c>
      <c r="I62" s="87" t="str">
        <f t="shared" si="10"/>
        <v>*</v>
      </c>
      <c r="J62" s="269">
        <f t="shared" si="10"/>
        <v>-0.12403100775193798</v>
      </c>
      <c r="K62" s="117"/>
    </row>
    <row r="63" spans="2:12" ht="15">
      <c r="B63" s="109" t="s">
        <v>188</v>
      </c>
      <c r="C63" s="87"/>
      <c r="D63" s="87"/>
      <c r="E63" s="87"/>
      <c r="F63" s="87"/>
      <c r="G63" s="87"/>
      <c r="H63" s="87"/>
      <c r="I63" s="87"/>
      <c r="J63" s="269"/>
      <c r="K63" s="112"/>
      <c r="L63" s="124"/>
    </row>
    <row r="64" spans="2:12" ht="15">
      <c r="B64" s="109" t="s">
        <v>48</v>
      </c>
      <c r="C64" s="112">
        <f>IF(C38&gt;$C$108,(C56-C38)/C38,$C$109)</f>
        <v>-0.7315078236130867</v>
      </c>
      <c r="D64" s="112">
        <f aca="true" t="shared" si="11" ref="D64:J64">IF(D38&gt;$C$108,(D56-D38)/D38,$C$109)</f>
        <v>-0.7595190380761523</v>
      </c>
      <c r="E64" s="293" t="str">
        <f t="shared" si="11"/>
        <v>*</v>
      </c>
      <c r="F64" s="112">
        <f t="shared" si="11"/>
        <v>-0.7164591977869986</v>
      </c>
      <c r="G64" s="293" t="str">
        <f t="shared" si="11"/>
        <v>*</v>
      </c>
      <c r="H64" s="293" t="str">
        <f t="shared" si="11"/>
        <v>*</v>
      </c>
      <c r="I64" s="293" t="str">
        <f t="shared" si="11"/>
        <v>*</v>
      </c>
      <c r="J64" s="267">
        <f t="shared" si="11"/>
        <v>-0.731718898385565</v>
      </c>
      <c r="K64" s="112"/>
      <c r="L64" s="124"/>
    </row>
    <row r="65" spans="2:11" ht="6" customHeight="1" thickBot="1">
      <c r="B65" s="120"/>
      <c r="C65" s="40"/>
      <c r="D65" s="40"/>
      <c r="E65" s="40"/>
      <c r="F65" s="40"/>
      <c r="G65" s="40"/>
      <c r="H65" s="40"/>
      <c r="I65" s="40"/>
      <c r="J65" s="120"/>
      <c r="K65" s="119"/>
    </row>
    <row r="67" spans="2:3" ht="18">
      <c r="B67" s="38" t="s">
        <v>166</v>
      </c>
      <c r="C67" s="38" t="s">
        <v>190</v>
      </c>
    </row>
    <row r="68" spans="2:14" ht="13.5" thickBo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2:14" ht="18.75">
      <c r="B69" s="123"/>
      <c r="C69" s="41" t="s">
        <v>53</v>
      </c>
      <c r="D69" s="41" t="s">
        <v>29</v>
      </c>
      <c r="E69" s="41" t="s">
        <v>30</v>
      </c>
      <c r="F69" s="42" t="s">
        <v>16</v>
      </c>
      <c r="G69" s="41" t="s">
        <v>31</v>
      </c>
      <c r="H69" s="42" t="s">
        <v>46</v>
      </c>
      <c r="I69" s="42" t="s">
        <v>47</v>
      </c>
      <c r="J69" s="262" t="s">
        <v>173</v>
      </c>
      <c r="K69" s="262"/>
      <c r="M69" s="41" t="s">
        <v>4</v>
      </c>
      <c r="N69" s="125"/>
    </row>
    <row r="70" spans="2:14" ht="16.5" thickBot="1">
      <c r="B70" s="120"/>
      <c r="C70" s="43" t="s">
        <v>52</v>
      </c>
      <c r="D70" s="43" t="s">
        <v>32</v>
      </c>
      <c r="E70" s="43" t="s">
        <v>33</v>
      </c>
      <c r="F70" s="44"/>
      <c r="G70" s="43" t="s">
        <v>34</v>
      </c>
      <c r="H70" s="44"/>
      <c r="I70" s="44"/>
      <c r="J70" s="268" t="s">
        <v>174</v>
      </c>
      <c r="K70" s="263"/>
      <c r="L70" s="43" t="s">
        <v>100</v>
      </c>
      <c r="M70" s="43" t="s">
        <v>36</v>
      </c>
      <c r="N70" s="119"/>
    </row>
    <row r="71" spans="2:14" ht="26.25">
      <c r="B71" s="124"/>
      <c r="C71" s="51"/>
      <c r="D71" s="51"/>
      <c r="E71" s="51"/>
      <c r="F71" s="51"/>
      <c r="G71" s="51"/>
      <c r="H71" s="51"/>
      <c r="I71" s="51"/>
      <c r="J71" s="272" t="s">
        <v>37</v>
      </c>
      <c r="K71" s="270"/>
      <c r="L71" s="52" t="s">
        <v>38</v>
      </c>
      <c r="M71" s="128" t="s">
        <v>39</v>
      </c>
      <c r="N71" s="126"/>
    </row>
    <row r="72" spans="2:14" ht="15">
      <c r="B72" s="109" t="s">
        <v>35</v>
      </c>
      <c r="C72" s="46">
        <f>SUM(C74:C78)/5</f>
        <v>3008.6</v>
      </c>
      <c r="D72" s="46">
        <f aca="true" t="shared" si="12" ref="D72:L72">SUM(D74:D78)/5</f>
        <v>1034.4</v>
      </c>
      <c r="E72" s="46">
        <f t="shared" si="12"/>
        <v>579.6</v>
      </c>
      <c r="F72" s="46">
        <f t="shared" si="12"/>
        <v>10859.4</v>
      </c>
      <c r="G72" s="46">
        <f t="shared" si="12"/>
        <v>912.2</v>
      </c>
      <c r="H72" s="46">
        <f t="shared" si="12"/>
        <v>583</v>
      </c>
      <c r="I72" s="46">
        <f t="shared" si="12"/>
        <v>500.8</v>
      </c>
      <c r="J72" s="273">
        <f t="shared" si="12"/>
        <v>17478</v>
      </c>
      <c r="K72" s="264"/>
      <c r="L72" s="46">
        <f t="shared" si="12"/>
        <v>37652.681599999996</v>
      </c>
      <c r="M72" s="53">
        <f>100*J72/L72</f>
        <v>46.41900458956953</v>
      </c>
      <c r="N72" s="126"/>
    </row>
    <row r="73" spans="2:14" ht="6" customHeight="1">
      <c r="B73" s="110"/>
      <c r="C73" s="47"/>
      <c r="D73" s="47"/>
      <c r="E73" s="47"/>
      <c r="F73" s="47"/>
      <c r="G73" s="47"/>
      <c r="H73" s="47"/>
      <c r="I73" s="47"/>
      <c r="J73" s="274"/>
      <c r="K73" s="265"/>
      <c r="L73" s="47"/>
      <c r="M73" s="53"/>
      <c r="N73" s="126"/>
    </row>
    <row r="74" spans="2:14" ht="15">
      <c r="B74" s="110">
        <v>1994</v>
      </c>
      <c r="C74" s="47">
        <v>3083</v>
      </c>
      <c r="D74" s="47">
        <v>1068</v>
      </c>
      <c r="E74" s="47">
        <v>577</v>
      </c>
      <c r="F74" s="47">
        <v>10123</v>
      </c>
      <c r="G74" s="47">
        <v>1084</v>
      </c>
      <c r="H74" s="47">
        <v>669</v>
      </c>
      <c r="I74" s="47">
        <v>398</v>
      </c>
      <c r="J74" s="273">
        <f>SUM(C74:I74)</f>
        <v>17002</v>
      </c>
      <c r="K74" s="264"/>
      <c r="L74" s="141">
        <v>36000</v>
      </c>
      <c r="M74" s="53">
        <f aca="true" t="shared" si="13" ref="M74:M81">100*J74/L74</f>
        <v>47.227777777777774</v>
      </c>
      <c r="N74" s="126"/>
    </row>
    <row r="75" spans="2:14" ht="15">
      <c r="B75" s="110">
        <v>1995</v>
      </c>
      <c r="C75" s="47">
        <v>3048</v>
      </c>
      <c r="D75" s="47">
        <v>1031</v>
      </c>
      <c r="E75" s="47">
        <v>576</v>
      </c>
      <c r="F75" s="47">
        <v>10321</v>
      </c>
      <c r="G75" s="47">
        <v>802</v>
      </c>
      <c r="H75" s="47">
        <v>579</v>
      </c>
      <c r="I75" s="47">
        <v>498</v>
      </c>
      <c r="J75" s="273">
        <f aca="true" t="shared" si="14" ref="J75:J90">SUM(C75:I75)</f>
        <v>16855</v>
      </c>
      <c r="K75" s="264"/>
      <c r="L75" s="141">
        <v>36736.975999999995</v>
      </c>
      <c r="M75" s="53">
        <f t="shared" si="13"/>
        <v>45.88020527329196</v>
      </c>
      <c r="N75" s="126"/>
    </row>
    <row r="76" spans="2:14" ht="15">
      <c r="B76" s="110">
        <v>1996</v>
      </c>
      <c r="C76" s="47">
        <v>3047</v>
      </c>
      <c r="D76" s="47">
        <v>1081</v>
      </c>
      <c r="E76" s="47">
        <v>550</v>
      </c>
      <c r="F76" s="47">
        <v>10740</v>
      </c>
      <c r="G76" s="47">
        <v>902</v>
      </c>
      <c r="H76" s="47">
        <v>499</v>
      </c>
      <c r="I76" s="47">
        <v>499</v>
      </c>
      <c r="J76" s="273">
        <f t="shared" si="14"/>
        <v>17318</v>
      </c>
      <c r="K76" s="264"/>
      <c r="L76" s="141">
        <v>37776.765</v>
      </c>
      <c r="M76" s="53">
        <f t="shared" si="13"/>
        <v>45.842993702610585</v>
      </c>
      <c r="N76" s="126"/>
    </row>
    <row r="77" spans="2:14" ht="15">
      <c r="B77" s="110">
        <v>1997</v>
      </c>
      <c r="C77" s="47">
        <v>2944</v>
      </c>
      <c r="D77" s="47">
        <v>1062</v>
      </c>
      <c r="E77" s="47">
        <v>590</v>
      </c>
      <c r="F77" s="47">
        <v>11669</v>
      </c>
      <c r="G77" s="47">
        <v>886</v>
      </c>
      <c r="H77" s="47">
        <v>525</v>
      </c>
      <c r="I77" s="47">
        <v>529</v>
      </c>
      <c r="J77" s="273">
        <f t="shared" si="14"/>
        <v>18205</v>
      </c>
      <c r="K77" s="264"/>
      <c r="L77" s="141">
        <v>38581.169</v>
      </c>
      <c r="M77" s="53">
        <f t="shared" si="13"/>
        <v>47.18623222640039</v>
      </c>
      <c r="N77" s="126"/>
    </row>
    <row r="78" spans="2:14" ht="15">
      <c r="B78" s="110">
        <v>1998</v>
      </c>
      <c r="C78" s="47">
        <v>2921</v>
      </c>
      <c r="D78" s="47">
        <v>930</v>
      </c>
      <c r="E78" s="47">
        <v>605</v>
      </c>
      <c r="F78" s="47">
        <v>11444</v>
      </c>
      <c r="G78" s="47">
        <v>887</v>
      </c>
      <c r="H78" s="47">
        <v>643</v>
      </c>
      <c r="I78" s="47">
        <v>580</v>
      </c>
      <c r="J78" s="273">
        <f t="shared" si="14"/>
        <v>18010</v>
      </c>
      <c r="K78" s="264"/>
      <c r="L78" s="141">
        <v>39168.498</v>
      </c>
      <c r="M78" s="53">
        <f t="shared" si="13"/>
        <v>45.98082877724849</v>
      </c>
      <c r="N78" s="126"/>
    </row>
    <row r="79" spans="2:14" ht="15">
      <c r="B79" s="110">
        <v>1999</v>
      </c>
      <c r="C79" s="47">
        <v>2620</v>
      </c>
      <c r="D79" s="47">
        <v>828</v>
      </c>
      <c r="E79" s="47">
        <v>594</v>
      </c>
      <c r="F79" s="47">
        <v>10901</v>
      </c>
      <c r="G79" s="47">
        <v>841</v>
      </c>
      <c r="H79" s="47">
        <v>609</v>
      </c>
      <c r="I79" s="47">
        <v>534</v>
      </c>
      <c r="J79" s="273">
        <f t="shared" si="14"/>
        <v>16927</v>
      </c>
      <c r="K79" s="264"/>
      <c r="L79" s="141">
        <v>39770.019</v>
      </c>
      <c r="M79" s="53">
        <f t="shared" si="13"/>
        <v>42.562212504851956</v>
      </c>
      <c r="N79" s="126"/>
    </row>
    <row r="80" spans="2:14" ht="15">
      <c r="B80" s="110">
        <v>2000</v>
      </c>
      <c r="C80" s="47">
        <v>2607</v>
      </c>
      <c r="D80" s="47">
        <v>708</v>
      </c>
      <c r="E80" s="47">
        <v>655</v>
      </c>
      <c r="F80" s="47">
        <v>10675</v>
      </c>
      <c r="G80" s="47">
        <v>854</v>
      </c>
      <c r="H80" s="47">
        <v>542</v>
      </c>
      <c r="I80" s="47">
        <v>582</v>
      </c>
      <c r="J80" s="273">
        <f t="shared" si="14"/>
        <v>16623</v>
      </c>
      <c r="K80" s="264"/>
      <c r="L80" s="141">
        <v>39560.968</v>
      </c>
      <c r="M80" s="53">
        <f t="shared" si="13"/>
        <v>42.018688723693515</v>
      </c>
      <c r="N80" s="126"/>
    </row>
    <row r="81" spans="2:14" ht="15">
      <c r="B81" s="110">
        <v>2001</v>
      </c>
      <c r="C81" s="47">
        <v>2487</v>
      </c>
      <c r="D81" s="47">
        <v>745</v>
      </c>
      <c r="E81" s="47">
        <v>724</v>
      </c>
      <c r="F81" s="47">
        <v>10342</v>
      </c>
      <c r="G81" s="47">
        <v>761</v>
      </c>
      <c r="H81" s="47">
        <v>595</v>
      </c>
      <c r="I81" s="47">
        <v>499</v>
      </c>
      <c r="J81" s="273">
        <f t="shared" si="14"/>
        <v>16153</v>
      </c>
      <c r="K81" s="264"/>
      <c r="L81" s="141">
        <v>40064.598</v>
      </c>
      <c r="M81" s="53">
        <f t="shared" si="13"/>
        <v>40.317389431936896</v>
      </c>
      <c r="N81" s="126"/>
    </row>
    <row r="82" spans="2:14" ht="15">
      <c r="B82" s="109">
        <v>2002</v>
      </c>
      <c r="C82" s="47">
        <v>2423</v>
      </c>
      <c r="D82" s="47">
        <v>676</v>
      </c>
      <c r="E82" s="47">
        <v>711</v>
      </c>
      <c r="F82" s="47">
        <v>10050</v>
      </c>
      <c r="G82" s="47">
        <v>801</v>
      </c>
      <c r="H82" s="47">
        <v>621</v>
      </c>
      <c r="I82" s="47">
        <v>460</v>
      </c>
      <c r="J82" s="273">
        <f t="shared" si="14"/>
        <v>15742</v>
      </c>
      <c r="K82" s="264"/>
      <c r="L82" s="141">
        <v>41534.726</v>
      </c>
      <c r="M82" s="53">
        <f aca="true" t="shared" si="15" ref="M82:M89">100*J82/L82</f>
        <v>37.900815813736195</v>
      </c>
      <c r="N82" s="126"/>
    </row>
    <row r="83" spans="2:14" ht="15">
      <c r="B83" s="109">
        <v>2003</v>
      </c>
      <c r="C83" s="47">
        <v>2215</v>
      </c>
      <c r="D83" s="47">
        <v>663</v>
      </c>
      <c r="E83" s="47">
        <v>697</v>
      </c>
      <c r="F83" s="47">
        <v>10055</v>
      </c>
      <c r="G83" s="47">
        <v>822</v>
      </c>
      <c r="H83" s="47">
        <v>537</v>
      </c>
      <c r="I83" s="47">
        <v>474</v>
      </c>
      <c r="J83" s="273">
        <f t="shared" si="14"/>
        <v>15463</v>
      </c>
      <c r="K83" s="264"/>
      <c r="L83" s="141">
        <v>42037.614</v>
      </c>
      <c r="M83" s="53">
        <f t="shared" si="15"/>
        <v>36.78372421422396</v>
      </c>
      <c r="N83" s="126"/>
    </row>
    <row r="84" spans="2:14" ht="15">
      <c r="B84" s="109">
        <v>2004</v>
      </c>
      <c r="C84" s="47">
        <v>2328</v>
      </c>
      <c r="D84" s="47">
        <v>648</v>
      </c>
      <c r="E84" s="47">
        <v>599</v>
      </c>
      <c r="F84" s="47">
        <v>10024</v>
      </c>
      <c r="G84" s="47">
        <v>849</v>
      </c>
      <c r="H84" s="47">
        <v>561</v>
      </c>
      <c r="I84" s="47">
        <v>419</v>
      </c>
      <c r="J84" s="273">
        <f t="shared" si="14"/>
        <v>15428</v>
      </c>
      <c r="K84" s="264"/>
      <c r="L84" s="141">
        <v>42705.288</v>
      </c>
      <c r="M84" s="53">
        <f t="shared" si="15"/>
        <v>36.12667358665278</v>
      </c>
      <c r="N84" s="126"/>
    </row>
    <row r="85" spans="2:14" ht="15">
      <c r="B85" s="109">
        <v>2005</v>
      </c>
      <c r="C85" s="47">
        <v>2308</v>
      </c>
      <c r="D85" s="47">
        <v>649</v>
      </c>
      <c r="E85" s="47">
        <v>677</v>
      </c>
      <c r="F85" s="47">
        <v>9532</v>
      </c>
      <c r="G85" s="47">
        <v>794</v>
      </c>
      <c r="H85" s="47">
        <v>495</v>
      </c>
      <c r="I85" s="47">
        <v>478</v>
      </c>
      <c r="J85" s="273">
        <f>SUM(C85:I85)</f>
        <v>14933</v>
      </c>
      <c r="K85" s="264"/>
      <c r="L85" s="141">
        <v>42717.842000000004</v>
      </c>
      <c r="M85" s="53">
        <f t="shared" si="15"/>
        <v>34.95729021142969</v>
      </c>
      <c r="N85" s="126"/>
    </row>
    <row r="86" spans="2:14" ht="15">
      <c r="B86" s="109">
        <v>2006</v>
      </c>
      <c r="C86" s="47">
        <v>2104</v>
      </c>
      <c r="D86" s="47">
        <v>640</v>
      </c>
      <c r="E86" s="47">
        <v>658</v>
      </c>
      <c r="F86" s="47">
        <v>9272</v>
      </c>
      <c r="G86" s="47">
        <v>706</v>
      </c>
      <c r="H86" s="47">
        <v>484</v>
      </c>
      <c r="I86" s="47">
        <v>456</v>
      </c>
      <c r="J86" s="273">
        <f t="shared" si="14"/>
        <v>14320</v>
      </c>
      <c r="K86" s="264"/>
      <c r="L86" s="141">
        <v>44120</v>
      </c>
      <c r="M86" s="53">
        <f t="shared" si="15"/>
        <v>32.45693563009973</v>
      </c>
      <c r="N86" s="126"/>
    </row>
    <row r="87" spans="2:14" ht="15">
      <c r="B87" s="109">
        <v>2007</v>
      </c>
      <c r="C87" s="47">
        <v>2049</v>
      </c>
      <c r="D87" s="47">
        <v>563</v>
      </c>
      <c r="E87" s="47">
        <v>640</v>
      </c>
      <c r="F87" s="47">
        <v>8793</v>
      </c>
      <c r="G87" s="47">
        <v>590</v>
      </c>
      <c r="H87" s="47">
        <v>506</v>
      </c>
      <c r="I87" s="47">
        <v>431</v>
      </c>
      <c r="J87" s="273">
        <f t="shared" si="14"/>
        <v>13572</v>
      </c>
      <c r="K87" s="264"/>
      <c r="L87" s="141">
        <v>44666</v>
      </c>
      <c r="M87" s="53">
        <f t="shared" si="15"/>
        <v>30.38552814221108</v>
      </c>
      <c r="N87" s="126"/>
    </row>
    <row r="88" spans="2:17" ht="15">
      <c r="B88" s="109">
        <v>2008</v>
      </c>
      <c r="C88" s="47">
        <v>1887</v>
      </c>
      <c r="D88" s="47">
        <v>566</v>
      </c>
      <c r="E88" s="47">
        <v>612</v>
      </c>
      <c r="F88" s="47">
        <v>8314</v>
      </c>
      <c r="G88" s="47">
        <v>527</v>
      </c>
      <c r="H88" s="47">
        <v>467</v>
      </c>
      <c r="I88" s="47">
        <v>373</v>
      </c>
      <c r="J88" s="273">
        <f t="shared" si="14"/>
        <v>12746</v>
      </c>
      <c r="K88" s="264"/>
      <c r="L88" s="141">
        <v>44470</v>
      </c>
      <c r="M88" s="53">
        <f t="shared" si="15"/>
        <v>28.662019338880143</v>
      </c>
      <c r="N88" s="126"/>
      <c r="Q88" s="290"/>
    </row>
    <row r="89" spans="2:17" ht="15">
      <c r="B89" s="109">
        <v>2009</v>
      </c>
      <c r="C89" s="47">
        <v>1643</v>
      </c>
      <c r="D89" s="47">
        <v>647</v>
      </c>
      <c r="E89" s="47">
        <v>645</v>
      </c>
      <c r="F89" s="47">
        <v>8330</v>
      </c>
      <c r="G89" s="47">
        <v>437</v>
      </c>
      <c r="H89" s="47">
        <v>423</v>
      </c>
      <c r="I89" s="47">
        <v>416</v>
      </c>
      <c r="J89" s="273">
        <f t="shared" si="14"/>
        <v>12541</v>
      </c>
      <c r="K89" s="264"/>
      <c r="L89" s="141">
        <v>44219</v>
      </c>
      <c r="M89" s="53">
        <f t="shared" si="15"/>
        <v>28.361111739297588</v>
      </c>
      <c r="N89" s="126"/>
      <c r="Q89" s="290"/>
    </row>
    <row r="90" spans="2:14" ht="15">
      <c r="B90" s="109" t="s">
        <v>189</v>
      </c>
      <c r="C90" s="47">
        <v>1511</v>
      </c>
      <c r="D90" s="47">
        <v>636</v>
      </c>
      <c r="E90" s="47">
        <v>491</v>
      </c>
      <c r="F90" s="47">
        <v>7288</v>
      </c>
      <c r="G90" s="47">
        <v>486</v>
      </c>
      <c r="H90" s="47">
        <v>386</v>
      </c>
      <c r="I90" s="47">
        <v>358</v>
      </c>
      <c r="J90" s="273">
        <f t="shared" si="14"/>
        <v>11156</v>
      </c>
      <c r="K90" s="264"/>
      <c r="L90" s="160" t="s">
        <v>40</v>
      </c>
      <c r="M90" s="160" t="s">
        <v>40</v>
      </c>
      <c r="N90" s="126"/>
    </row>
    <row r="91" spans="2:14" ht="11.25" customHeight="1">
      <c r="B91" s="109"/>
      <c r="C91" s="47"/>
      <c r="D91" s="47"/>
      <c r="E91" s="47"/>
      <c r="F91" s="47"/>
      <c r="G91" s="47"/>
      <c r="H91" s="47"/>
      <c r="I91" s="47"/>
      <c r="J91" s="273"/>
      <c r="K91" s="264"/>
      <c r="L91" s="45"/>
      <c r="M91" s="45"/>
      <c r="N91" s="126"/>
    </row>
    <row r="92" spans="2:14" ht="15">
      <c r="B92" s="109" t="s">
        <v>186</v>
      </c>
      <c r="C92" s="46">
        <f>SUM(C86:C90)/5</f>
        <v>1838.8</v>
      </c>
      <c r="D92" s="46">
        <f aca="true" t="shared" si="16" ref="D92:J92">SUM(D86:D90)/5</f>
        <v>610.4</v>
      </c>
      <c r="E92" s="46">
        <f t="shared" si="16"/>
        <v>609.2</v>
      </c>
      <c r="F92" s="46">
        <f t="shared" si="16"/>
        <v>8399.4</v>
      </c>
      <c r="G92" s="46">
        <f t="shared" si="16"/>
        <v>549.2</v>
      </c>
      <c r="H92" s="46">
        <f t="shared" si="16"/>
        <v>453.2</v>
      </c>
      <c r="I92" s="46">
        <f t="shared" si="16"/>
        <v>406.8</v>
      </c>
      <c r="J92" s="273">
        <f t="shared" si="16"/>
        <v>12867</v>
      </c>
      <c r="K92" s="266"/>
      <c r="L92" s="160" t="s">
        <v>40</v>
      </c>
      <c r="M92" s="160" t="s">
        <v>40</v>
      </c>
      <c r="N92" s="126"/>
    </row>
    <row r="93" spans="2:14" ht="11.25" customHeight="1">
      <c r="B93" s="109"/>
      <c r="C93" s="46"/>
      <c r="D93" s="46"/>
      <c r="E93" s="46"/>
      <c r="F93" s="46"/>
      <c r="G93" s="46"/>
      <c r="H93" s="46"/>
      <c r="I93" s="46"/>
      <c r="J93" s="273"/>
      <c r="K93" s="264"/>
      <c r="L93" s="46"/>
      <c r="M93" s="46"/>
      <c r="N93" s="126"/>
    </row>
    <row r="94" spans="2:14" ht="15">
      <c r="B94" s="161" t="s">
        <v>170</v>
      </c>
      <c r="C94" s="47"/>
      <c r="D94" s="47"/>
      <c r="E94" s="47"/>
      <c r="F94" s="47"/>
      <c r="G94" s="47"/>
      <c r="H94" s="47"/>
      <c r="I94" s="47"/>
      <c r="J94" s="273"/>
      <c r="K94" s="264"/>
      <c r="L94" s="45"/>
      <c r="M94" s="162">
        <f>M72*0.9</f>
        <v>41.77710413061258</v>
      </c>
      <c r="N94" s="126"/>
    </row>
    <row r="95" spans="2:14" ht="11.25" customHeight="1">
      <c r="B95" s="161" t="s">
        <v>169</v>
      </c>
      <c r="C95" s="47"/>
      <c r="D95" s="47"/>
      <c r="E95" s="47"/>
      <c r="F95" s="47"/>
      <c r="G95" s="47"/>
      <c r="H95" s="47"/>
      <c r="I95" s="47"/>
      <c r="J95" s="274"/>
      <c r="K95" s="265"/>
      <c r="L95" s="35"/>
      <c r="M95" s="35"/>
      <c r="N95" s="127"/>
    </row>
    <row r="96" spans="2:14" ht="15">
      <c r="B96" s="157" t="s">
        <v>187</v>
      </c>
      <c r="C96" s="84">
        <f>IF(C89&gt;$C$108,(C90-C89)/C89,$C$109)</f>
        <v>-0.08034083992696288</v>
      </c>
      <c r="D96" s="84">
        <f aca="true" t="shared" si="17" ref="D96:J96">IF(D89&gt;$C$108,(D90-D89)/D89,$C$109)</f>
        <v>-0.017001545595054096</v>
      </c>
      <c r="E96" s="84">
        <f t="shared" si="17"/>
        <v>-0.23875968992248062</v>
      </c>
      <c r="F96" s="84">
        <f t="shared" si="17"/>
        <v>-0.12509003601440577</v>
      </c>
      <c r="G96" s="84">
        <f t="shared" si="17"/>
        <v>0.11212814645308924</v>
      </c>
      <c r="H96" s="84">
        <f t="shared" si="17"/>
        <v>-0.08747044917257683</v>
      </c>
      <c r="I96" s="84">
        <f t="shared" si="17"/>
        <v>-0.13942307692307693</v>
      </c>
      <c r="J96" s="275">
        <f t="shared" si="17"/>
        <v>-0.11043776413364166</v>
      </c>
      <c r="K96" s="267"/>
      <c r="L96" s="45" t="s">
        <v>40</v>
      </c>
      <c r="M96" s="45" t="s">
        <v>40</v>
      </c>
      <c r="N96" s="126"/>
    </row>
    <row r="97" spans="2:14" ht="15">
      <c r="B97" s="109" t="s">
        <v>188</v>
      </c>
      <c r="C97" s="84"/>
      <c r="D97" s="84"/>
      <c r="E97" s="84"/>
      <c r="F97" s="84"/>
      <c r="G97" s="84"/>
      <c r="H97" s="84"/>
      <c r="I97" s="84"/>
      <c r="J97" s="275"/>
      <c r="K97" s="267"/>
      <c r="L97" s="45"/>
      <c r="M97" s="45"/>
      <c r="N97" s="126"/>
    </row>
    <row r="98" spans="2:15" ht="17.25">
      <c r="B98" s="109" t="s">
        <v>48</v>
      </c>
      <c r="C98" s="112">
        <f>IF(C72&gt;$C$108,(C90-C72)/C72,$C$109)</f>
        <v>-0.4977730505883135</v>
      </c>
      <c r="D98" s="112">
        <f aca="true" t="shared" si="18" ref="D98:J98">IF(D72&gt;$C$108,(D90-D72)/D72,$C$109)</f>
        <v>-0.38515081206496526</v>
      </c>
      <c r="E98" s="112">
        <f t="shared" si="18"/>
        <v>-0.15286404416839203</v>
      </c>
      <c r="F98" s="112">
        <f t="shared" si="18"/>
        <v>-0.32887636517671326</v>
      </c>
      <c r="G98" s="112">
        <f t="shared" si="18"/>
        <v>-0.46722210041657536</v>
      </c>
      <c r="H98" s="112">
        <f t="shared" si="18"/>
        <v>-0.3379073756432247</v>
      </c>
      <c r="I98" s="112">
        <f t="shared" si="18"/>
        <v>-0.28514376996805113</v>
      </c>
      <c r="J98" s="275">
        <f t="shared" si="18"/>
        <v>-0.3617118663462639</v>
      </c>
      <c r="K98" s="267"/>
      <c r="L98" s="45" t="s">
        <v>40</v>
      </c>
      <c r="M98" s="292" t="s">
        <v>203</v>
      </c>
      <c r="N98" s="48"/>
      <c r="O98" s="124"/>
    </row>
    <row r="99" spans="2:14" ht="6" customHeight="1" thickBot="1">
      <c r="B99" s="111"/>
      <c r="C99" s="85"/>
      <c r="D99" s="85"/>
      <c r="E99" s="85"/>
      <c r="F99" s="85"/>
      <c r="G99" s="85"/>
      <c r="H99" s="85"/>
      <c r="I99" s="85"/>
      <c r="J99" s="276"/>
      <c r="K99" s="271"/>
      <c r="L99" s="50"/>
      <c r="M99" s="50"/>
      <c r="N99" s="119"/>
    </row>
    <row r="100" ht="5.25" customHeight="1"/>
    <row r="101" ht="12.75">
      <c r="B101" s="39" t="s">
        <v>51</v>
      </c>
    </row>
    <row r="102" ht="12.75">
      <c r="B102" s="39" t="s">
        <v>41</v>
      </c>
    </row>
    <row r="103" ht="12.75">
      <c r="B103" s="39" t="s">
        <v>42</v>
      </c>
    </row>
    <row r="104" ht="12" customHeight="1">
      <c r="B104" s="291" t="s">
        <v>202</v>
      </c>
    </row>
    <row r="105" spans="3:10" ht="17.25" customHeight="1">
      <c r="C105" s="139"/>
      <c r="D105" s="139"/>
      <c r="E105" s="139"/>
      <c r="F105" s="139"/>
      <c r="G105" s="139"/>
      <c r="H105" s="139"/>
      <c r="I105" s="139"/>
      <c r="J105" s="139"/>
    </row>
    <row r="106" ht="13.5" customHeight="1"/>
    <row r="108" spans="2:3" ht="12.75">
      <c r="B108" s="39" t="s">
        <v>49</v>
      </c>
      <c r="C108" s="39">
        <v>50</v>
      </c>
    </row>
    <row r="109" spans="2:3" ht="12.75">
      <c r="B109" s="39" t="s">
        <v>24</v>
      </c>
      <c r="C109" s="86" t="s">
        <v>18</v>
      </c>
    </row>
    <row r="142" ht="12.75">
      <c r="B142" s="39">
        <v>36736.975999999995</v>
      </c>
    </row>
    <row r="143" ht="12.75">
      <c r="B143" s="39">
        <v>37776.765</v>
      </c>
    </row>
    <row r="144" ht="12.75">
      <c r="B144" s="39">
        <v>38581.169</v>
      </c>
    </row>
    <row r="145" ht="12.75">
      <c r="B145" s="39">
        <v>39168.498</v>
      </c>
    </row>
    <row r="146" ht="12.75">
      <c r="B146" s="39">
        <v>39770.019</v>
      </c>
    </row>
    <row r="147" ht="12.75">
      <c r="B147" s="39">
        <v>39560.968</v>
      </c>
    </row>
    <row r="148" ht="12.75">
      <c r="B148" s="39">
        <v>40064.598</v>
      </c>
    </row>
    <row r="149" ht="12.75">
      <c r="B149" s="39">
        <v>41534.726</v>
      </c>
    </row>
    <row r="150" ht="12.75">
      <c r="B150" s="39">
        <v>42037.614</v>
      </c>
    </row>
    <row r="151" ht="12.75">
      <c r="B151" s="39">
        <v>42705.288</v>
      </c>
    </row>
    <row r="152" ht="12.75">
      <c r="B152" s="39">
        <v>42717.842000000004</v>
      </c>
    </row>
  </sheetData>
  <printOptions/>
  <pageMargins left="0.4330708661417323" right="0.31496062992125984" top="0.53" bottom="0.53" header="0.5118110236220472" footer="0.5118110236220472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216" t="s">
        <v>193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4" t="s">
        <v>44</v>
      </c>
      <c r="E3" s="295"/>
      <c r="F3" s="296"/>
      <c r="G3" s="297" t="s">
        <v>194</v>
      </c>
      <c r="H3" s="297"/>
      <c r="I3" s="297"/>
      <c r="J3" s="298" t="s">
        <v>195</v>
      </c>
      <c r="K3" s="297"/>
      <c r="L3" s="299"/>
    </row>
    <row r="4" spans="2:12" ht="12.75">
      <c r="B4" s="144" t="s">
        <v>59</v>
      </c>
      <c r="C4" s="145"/>
      <c r="D4" s="144"/>
      <c r="E4" s="145" t="s">
        <v>167</v>
      </c>
      <c r="F4" s="277" t="s">
        <v>5</v>
      </c>
      <c r="G4" s="145"/>
      <c r="H4" s="145" t="s">
        <v>167</v>
      </c>
      <c r="I4" s="145" t="s">
        <v>5</v>
      </c>
      <c r="J4" s="144"/>
      <c r="K4" s="145" t="s">
        <v>167</v>
      </c>
      <c r="L4" s="243" t="s">
        <v>5</v>
      </c>
    </row>
    <row r="5" spans="2:12" ht="12.75">
      <c r="B5" s="151"/>
      <c r="C5" s="240" t="s">
        <v>60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61</v>
      </c>
      <c r="C6" s="48"/>
      <c r="D6" s="279">
        <f>SUM(D7:D10)</f>
        <v>33.8</v>
      </c>
      <c r="E6" s="146">
        <f aca="true" t="shared" si="0" ref="E6:L6">SUM(E7:E10)</f>
        <v>299.59999999999997</v>
      </c>
      <c r="F6" s="147">
        <f t="shared" si="0"/>
        <v>877</v>
      </c>
      <c r="G6" s="146">
        <f t="shared" si="0"/>
        <v>24</v>
      </c>
      <c r="H6" s="146">
        <f t="shared" si="0"/>
        <v>114</v>
      </c>
      <c r="I6" s="146">
        <f t="shared" si="0"/>
        <v>571</v>
      </c>
      <c r="J6" s="279">
        <f t="shared" si="0"/>
        <v>28.400000000000002</v>
      </c>
      <c r="K6" s="146">
        <f t="shared" si="0"/>
        <v>147.4</v>
      </c>
      <c r="L6" s="147">
        <f t="shared" si="0"/>
        <v>696.4</v>
      </c>
    </row>
    <row r="7" spans="2:12" ht="12.75">
      <c r="B7" s="124"/>
      <c r="C7" s="48" t="s">
        <v>62</v>
      </c>
      <c r="D7" s="280">
        <v>25.4</v>
      </c>
      <c r="E7" s="49">
        <v>245.8</v>
      </c>
      <c r="F7" s="148">
        <v>719.8</v>
      </c>
      <c r="G7" s="49">
        <v>21</v>
      </c>
      <c r="H7" s="49">
        <v>100</v>
      </c>
      <c r="I7" s="49">
        <v>474</v>
      </c>
      <c r="J7" s="280">
        <v>25.6</v>
      </c>
      <c r="K7" s="49">
        <v>126.4</v>
      </c>
      <c r="L7" s="148">
        <v>584.6</v>
      </c>
    </row>
    <row r="8" spans="2:12" ht="12.75">
      <c r="B8" s="124"/>
      <c r="C8" s="48" t="s">
        <v>63</v>
      </c>
      <c r="D8" s="280">
        <v>2.4</v>
      </c>
      <c r="E8" s="49">
        <v>14</v>
      </c>
      <c r="F8" s="148">
        <v>37.8</v>
      </c>
      <c r="G8" s="164">
        <v>0</v>
      </c>
      <c r="H8" s="49">
        <v>4</v>
      </c>
      <c r="I8" s="49">
        <v>27</v>
      </c>
      <c r="J8" s="280">
        <v>0.8</v>
      </c>
      <c r="K8" s="49">
        <v>5.8</v>
      </c>
      <c r="L8" s="148">
        <v>31.4</v>
      </c>
    </row>
    <row r="9" spans="2:12" ht="12.75">
      <c r="B9" s="124"/>
      <c r="C9" s="48" t="s">
        <v>64</v>
      </c>
      <c r="D9" s="280">
        <v>2.6</v>
      </c>
      <c r="E9" s="49">
        <v>18.4</v>
      </c>
      <c r="F9" s="148">
        <v>56.2</v>
      </c>
      <c r="G9" s="49">
        <v>1</v>
      </c>
      <c r="H9" s="49">
        <v>3</v>
      </c>
      <c r="I9" s="49">
        <v>30</v>
      </c>
      <c r="J9" s="280">
        <v>1.2</v>
      </c>
      <c r="K9" s="49">
        <v>6</v>
      </c>
      <c r="L9" s="148">
        <v>35.6</v>
      </c>
    </row>
    <row r="10" spans="2:12" ht="12.75">
      <c r="B10" s="124"/>
      <c r="C10" s="48" t="s">
        <v>65</v>
      </c>
      <c r="D10" s="280">
        <v>3.4</v>
      </c>
      <c r="E10" s="49">
        <v>21.4</v>
      </c>
      <c r="F10" s="148">
        <v>63.2</v>
      </c>
      <c r="G10" s="164">
        <v>2</v>
      </c>
      <c r="H10" s="49">
        <v>7</v>
      </c>
      <c r="I10" s="49">
        <v>40</v>
      </c>
      <c r="J10" s="280">
        <v>0.8</v>
      </c>
      <c r="K10" s="49">
        <v>9.2</v>
      </c>
      <c r="L10" s="148">
        <v>44.8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66</v>
      </c>
      <c r="C12" s="48"/>
      <c r="D12" s="279">
        <f>SUM(D13:D15)</f>
        <v>44.199999999999996</v>
      </c>
      <c r="E12" s="146">
        <f aca="true" t="shared" si="1" ref="E12:L12">SUM(E13:E15)</f>
        <v>324.40000000000003</v>
      </c>
      <c r="F12" s="147">
        <f t="shared" si="1"/>
        <v>1492.6</v>
      </c>
      <c r="G12" s="146">
        <f t="shared" si="1"/>
        <v>33</v>
      </c>
      <c r="H12" s="146">
        <f t="shared" si="1"/>
        <v>298</v>
      </c>
      <c r="I12" s="146">
        <f t="shared" si="1"/>
        <v>1088</v>
      </c>
      <c r="J12" s="279">
        <f t="shared" si="1"/>
        <v>36</v>
      </c>
      <c r="K12" s="146">
        <f t="shared" si="1"/>
        <v>292.59999999999997</v>
      </c>
      <c r="L12" s="147">
        <f t="shared" si="1"/>
        <v>1227.8</v>
      </c>
    </row>
    <row r="13" spans="2:12" ht="12.75">
      <c r="B13" s="124"/>
      <c r="C13" s="48" t="s">
        <v>67</v>
      </c>
      <c r="D13" s="280">
        <v>8.8</v>
      </c>
      <c r="E13" s="49">
        <v>102</v>
      </c>
      <c r="F13" s="148">
        <v>603.2</v>
      </c>
      <c r="G13" s="49">
        <v>7</v>
      </c>
      <c r="H13" s="49">
        <v>77</v>
      </c>
      <c r="I13" s="49">
        <v>350</v>
      </c>
      <c r="J13" s="280">
        <v>5</v>
      </c>
      <c r="K13" s="49">
        <v>78.6</v>
      </c>
      <c r="L13" s="148">
        <v>421.6</v>
      </c>
    </row>
    <row r="14" spans="2:12" ht="12.75">
      <c r="B14" s="124"/>
      <c r="C14" s="48" t="s">
        <v>68</v>
      </c>
      <c r="D14" s="280">
        <v>27</v>
      </c>
      <c r="E14" s="49">
        <v>170.6</v>
      </c>
      <c r="F14" s="148">
        <v>681.4</v>
      </c>
      <c r="G14" s="49">
        <v>22</v>
      </c>
      <c r="H14" s="49">
        <v>190</v>
      </c>
      <c r="I14" s="49">
        <v>597</v>
      </c>
      <c r="J14" s="280">
        <v>26.2</v>
      </c>
      <c r="K14" s="49">
        <v>177.8</v>
      </c>
      <c r="L14" s="148">
        <v>632</v>
      </c>
    </row>
    <row r="15" spans="2:12" ht="12.75">
      <c r="B15" s="124"/>
      <c r="C15" s="48" t="s">
        <v>69</v>
      </c>
      <c r="D15" s="280">
        <v>8.4</v>
      </c>
      <c r="E15" s="49">
        <v>51.8</v>
      </c>
      <c r="F15" s="148">
        <v>208</v>
      </c>
      <c r="G15" s="49">
        <v>4</v>
      </c>
      <c r="H15" s="49">
        <v>31</v>
      </c>
      <c r="I15" s="49">
        <v>141</v>
      </c>
      <c r="J15" s="280">
        <v>4.8</v>
      </c>
      <c r="K15" s="49">
        <v>36.2</v>
      </c>
      <c r="L15" s="148">
        <v>174.2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70</v>
      </c>
      <c r="C17" s="48"/>
      <c r="D17" s="279">
        <f aca="true" t="shared" si="2" ref="D17:L17">SUM(D18:D20)</f>
        <v>31.6</v>
      </c>
      <c r="E17" s="146">
        <f t="shared" si="2"/>
        <v>416.59999999999997</v>
      </c>
      <c r="F17" s="147">
        <f t="shared" si="2"/>
        <v>1304.1999999999998</v>
      </c>
      <c r="G17" s="146">
        <f t="shared" si="2"/>
        <v>28</v>
      </c>
      <c r="H17" s="146">
        <f t="shared" si="2"/>
        <v>182</v>
      </c>
      <c r="I17" s="146">
        <f t="shared" si="2"/>
        <v>741</v>
      </c>
      <c r="J17" s="279">
        <f t="shared" si="2"/>
        <v>25.6</v>
      </c>
      <c r="K17" s="146">
        <f t="shared" si="2"/>
        <v>232.2</v>
      </c>
      <c r="L17" s="147">
        <f t="shared" si="2"/>
        <v>905.8</v>
      </c>
    </row>
    <row r="18" spans="2:12" ht="12.75">
      <c r="B18" s="124"/>
      <c r="C18" s="48" t="s">
        <v>71</v>
      </c>
      <c r="D18" s="280">
        <v>4.6</v>
      </c>
      <c r="E18" s="49">
        <v>113.8</v>
      </c>
      <c r="F18" s="148">
        <v>420</v>
      </c>
      <c r="G18" s="158">
        <v>5</v>
      </c>
      <c r="H18" s="49">
        <v>44</v>
      </c>
      <c r="I18" s="49">
        <v>219</v>
      </c>
      <c r="J18" s="280">
        <v>3.2</v>
      </c>
      <c r="K18" s="49">
        <v>60.8</v>
      </c>
      <c r="L18" s="148">
        <v>271</v>
      </c>
    </row>
    <row r="19" spans="2:12" ht="12.75">
      <c r="B19" s="124"/>
      <c r="C19" s="48" t="s">
        <v>72</v>
      </c>
      <c r="D19" s="280">
        <v>8.2</v>
      </c>
      <c r="E19" s="49">
        <v>117.6</v>
      </c>
      <c r="F19" s="148">
        <v>366.4</v>
      </c>
      <c r="G19" s="49">
        <v>6</v>
      </c>
      <c r="H19" s="49">
        <v>52</v>
      </c>
      <c r="I19" s="49">
        <v>192</v>
      </c>
      <c r="J19" s="280">
        <v>9.6</v>
      </c>
      <c r="K19" s="49">
        <v>64.8</v>
      </c>
      <c r="L19" s="148">
        <v>254.8</v>
      </c>
    </row>
    <row r="20" spans="2:12" ht="12.75">
      <c r="B20" s="124"/>
      <c r="C20" s="48" t="s">
        <v>73</v>
      </c>
      <c r="D20" s="280">
        <v>18.8</v>
      </c>
      <c r="E20" s="49">
        <v>185.2</v>
      </c>
      <c r="F20" s="148">
        <v>517.8</v>
      </c>
      <c r="G20" s="49">
        <v>17</v>
      </c>
      <c r="H20" s="49">
        <v>86</v>
      </c>
      <c r="I20" s="49">
        <v>330</v>
      </c>
      <c r="J20" s="280">
        <v>12.8</v>
      </c>
      <c r="K20" s="49">
        <v>106.6</v>
      </c>
      <c r="L20" s="148">
        <v>380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74</v>
      </c>
      <c r="C22" s="48"/>
      <c r="D22" s="281">
        <v>17.6</v>
      </c>
      <c r="E22" s="149">
        <v>209</v>
      </c>
      <c r="F22" s="150">
        <v>765.8</v>
      </c>
      <c r="G22" s="149">
        <v>13</v>
      </c>
      <c r="H22" s="149">
        <v>101</v>
      </c>
      <c r="I22" s="149">
        <v>556</v>
      </c>
      <c r="J22" s="281">
        <v>11.8</v>
      </c>
      <c r="K22" s="149">
        <v>124.8</v>
      </c>
      <c r="L22" s="150">
        <v>600.6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75</v>
      </c>
      <c r="C24" s="48"/>
      <c r="D24" s="279">
        <f>SUM(D25:D29)</f>
        <v>52.8</v>
      </c>
      <c r="E24" s="146">
        <f aca="true" t="shared" si="3" ref="E24:L24">SUM(E25:E29)</f>
        <v>538.2</v>
      </c>
      <c r="F24" s="147">
        <f t="shared" si="3"/>
        <v>3442.2</v>
      </c>
      <c r="G24" s="146">
        <f t="shared" si="3"/>
        <v>17</v>
      </c>
      <c r="H24" s="146">
        <f t="shared" si="3"/>
        <v>324</v>
      </c>
      <c r="I24" s="146">
        <f t="shared" si="3"/>
        <v>2262</v>
      </c>
      <c r="J24" s="279">
        <f t="shared" si="3"/>
        <v>32.6</v>
      </c>
      <c r="K24" s="146">
        <f t="shared" si="3"/>
        <v>389</v>
      </c>
      <c r="L24" s="147">
        <f t="shared" si="3"/>
        <v>2481.4</v>
      </c>
    </row>
    <row r="25" spans="2:12" ht="12.75">
      <c r="B25" s="124"/>
      <c r="C25" s="48" t="s">
        <v>76</v>
      </c>
      <c r="D25" s="280">
        <v>16.6</v>
      </c>
      <c r="E25" s="49">
        <v>267.4</v>
      </c>
      <c r="F25" s="148">
        <v>1995.4</v>
      </c>
      <c r="G25" s="49">
        <v>4</v>
      </c>
      <c r="H25" s="49">
        <v>128</v>
      </c>
      <c r="I25" s="49">
        <v>1179</v>
      </c>
      <c r="J25" s="280">
        <v>8.2</v>
      </c>
      <c r="K25" s="49">
        <v>169.6</v>
      </c>
      <c r="L25" s="148">
        <v>1286.2</v>
      </c>
    </row>
    <row r="26" spans="2:12" ht="12.75">
      <c r="B26" s="124"/>
      <c r="C26" s="48" t="s">
        <v>77</v>
      </c>
      <c r="D26" s="280">
        <v>11.8</v>
      </c>
      <c r="E26" s="49">
        <v>95</v>
      </c>
      <c r="F26" s="148">
        <v>520.8</v>
      </c>
      <c r="G26" s="49">
        <v>1</v>
      </c>
      <c r="H26" s="49">
        <v>55</v>
      </c>
      <c r="I26" s="49">
        <v>384</v>
      </c>
      <c r="J26" s="280">
        <v>7.2</v>
      </c>
      <c r="K26" s="49">
        <v>67.6</v>
      </c>
      <c r="L26" s="148">
        <v>431.2</v>
      </c>
    </row>
    <row r="27" spans="2:12" ht="12.75">
      <c r="B27" s="124"/>
      <c r="C27" s="48" t="s">
        <v>78</v>
      </c>
      <c r="D27" s="280">
        <v>3.6</v>
      </c>
      <c r="E27" s="49">
        <v>44.8</v>
      </c>
      <c r="F27" s="148">
        <v>253.8</v>
      </c>
      <c r="G27" s="49">
        <v>1</v>
      </c>
      <c r="H27" s="49">
        <v>27</v>
      </c>
      <c r="I27" s="49">
        <v>193</v>
      </c>
      <c r="J27" s="280">
        <v>2.8</v>
      </c>
      <c r="K27" s="49">
        <v>35</v>
      </c>
      <c r="L27" s="148">
        <v>213.4</v>
      </c>
    </row>
    <row r="28" spans="2:12" ht="12.75">
      <c r="B28" s="124"/>
      <c r="C28" s="48" t="s">
        <v>79</v>
      </c>
      <c r="D28" s="280">
        <v>5.4</v>
      </c>
      <c r="E28" s="49">
        <v>43.8</v>
      </c>
      <c r="F28" s="148">
        <v>237</v>
      </c>
      <c r="G28" s="49">
        <v>3</v>
      </c>
      <c r="H28" s="49">
        <v>32</v>
      </c>
      <c r="I28" s="49">
        <v>199</v>
      </c>
      <c r="J28" s="280">
        <v>3.8</v>
      </c>
      <c r="K28" s="49">
        <v>33</v>
      </c>
      <c r="L28" s="148">
        <v>198.6</v>
      </c>
    </row>
    <row r="29" spans="2:12" ht="12.75">
      <c r="B29" s="124"/>
      <c r="C29" s="48" t="s">
        <v>80</v>
      </c>
      <c r="D29" s="280">
        <v>15.4</v>
      </c>
      <c r="E29" s="49">
        <v>87.2</v>
      </c>
      <c r="F29" s="148">
        <v>435.2</v>
      </c>
      <c r="G29" s="49">
        <v>8</v>
      </c>
      <c r="H29" s="49">
        <v>82</v>
      </c>
      <c r="I29" s="49">
        <v>307</v>
      </c>
      <c r="J29" s="280">
        <v>10.6</v>
      </c>
      <c r="K29" s="49">
        <v>83.8</v>
      </c>
      <c r="L29" s="148">
        <v>352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81</v>
      </c>
      <c r="C31" s="48"/>
      <c r="D31" s="279">
        <f aca="true" t="shared" si="4" ref="D31:L31">SUM(D32:D34)</f>
        <v>18.4</v>
      </c>
      <c r="E31" s="146">
        <f t="shared" si="4"/>
        <v>244.2</v>
      </c>
      <c r="F31" s="147">
        <f t="shared" si="4"/>
        <v>792</v>
      </c>
      <c r="G31" s="146">
        <f t="shared" si="4"/>
        <v>7</v>
      </c>
      <c r="H31" s="146">
        <f t="shared" si="4"/>
        <v>111</v>
      </c>
      <c r="I31" s="146">
        <f t="shared" si="4"/>
        <v>538</v>
      </c>
      <c r="J31" s="279">
        <f t="shared" si="4"/>
        <v>11</v>
      </c>
      <c r="K31" s="146">
        <f t="shared" si="4"/>
        <v>133.8</v>
      </c>
      <c r="L31" s="147">
        <f t="shared" si="4"/>
        <v>645.5999999999999</v>
      </c>
    </row>
    <row r="32" spans="2:12" ht="12.75">
      <c r="B32" s="124"/>
      <c r="C32" s="48" t="s">
        <v>82</v>
      </c>
      <c r="D32" s="280">
        <v>2</v>
      </c>
      <c r="E32" s="49">
        <v>37.6</v>
      </c>
      <c r="F32" s="148">
        <v>107.8</v>
      </c>
      <c r="G32" s="49">
        <v>2</v>
      </c>
      <c r="H32" s="49">
        <v>17</v>
      </c>
      <c r="I32" s="49">
        <v>69</v>
      </c>
      <c r="J32" s="280">
        <v>2.2</v>
      </c>
      <c r="K32" s="49">
        <v>18.2</v>
      </c>
      <c r="L32" s="148">
        <v>84.2</v>
      </c>
    </row>
    <row r="33" spans="2:12" ht="12.75">
      <c r="B33" s="124"/>
      <c r="C33" s="48" t="s">
        <v>83</v>
      </c>
      <c r="D33" s="280">
        <v>9.2</v>
      </c>
      <c r="E33" s="49">
        <v>113.8</v>
      </c>
      <c r="F33" s="148">
        <v>320.4</v>
      </c>
      <c r="G33" s="49">
        <v>4</v>
      </c>
      <c r="H33" s="49">
        <v>50</v>
      </c>
      <c r="I33" s="49">
        <v>229</v>
      </c>
      <c r="J33" s="280">
        <v>5.8</v>
      </c>
      <c r="K33" s="49">
        <v>59.6</v>
      </c>
      <c r="L33" s="148">
        <v>274.4</v>
      </c>
    </row>
    <row r="34" spans="2:12" ht="12.75">
      <c r="B34" s="124"/>
      <c r="C34" s="48" t="s">
        <v>84</v>
      </c>
      <c r="D34" s="280">
        <v>7.2</v>
      </c>
      <c r="E34" s="49">
        <v>92.8</v>
      </c>
      <c r="F34" s="148">
        <v>363.8</v>
      </c>
      <c r="G34" s="49">
        <v>1</v>
      </c>
      <c r="H34" s="49">
        <v>44</v>
      </c>
      <c r="I34" s="49">
        <v>240</v>
      </c>
      <c r="J34" s="280">
        <v>3</v>
      </c>
      <c r="K34" s="49">
        <v>56</v>
      </c>
      <c r="L34" s="148">
        <v>287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85</v>
      </c>
      <c r="C36" s="48"/>
      <c r="D36" s="279">
        <f>SUM(D37:D48)</f>
        <v>118.60000000000001</v>
      </c>
      <c r="E36" s="146">
        <f aca="true" t="shared" si="5" ref="E36:L36">SUM(E37:E48)</f>
        <v>1813.8</v>
      </c>
      <c r="F36" s="147">
        <f t="shared" si="5"/>
        <v>7401.400000000001</v>
      </c>
      <c r="G36" s="146">
        <f t="shared" si="5"/>
        <v>63</v>
      </c>
      <c r="H36" s="146">
        <f t="shared" si="5"/>
        <v>700</v>
      </c>
      <c r="I36" s="146">
        <f t="shared" si="5"/>
        <v>4171</v>
      </c>
      <c r="J36" s="279">
        <f t="shared" si="5"/>
        <v>79.80000000000001</v>
      </c>
      <c r="K36" s="146">
        <f t="shared" si="5"/>
        <v>855.1999999999999</v>
      </c>
      <c r="L36" s="147">
        <f t="shared" si="5"/>
        <v>4948.599999999999</v>
      </c>
    </row>
    <row r="37" spans="2:12" ht="12.75">
      <c r="B37" s="124"/>
      <c r="C37" s="48" t="s">
        <v>86</v>
      </c>
      <c r="D37" s="280">
        <v>25.4</v>
      </c>
      <c r="E37" s="49">
        <v>526.6</v>
      </c>
      <c r="F37" s="148">
        <v>2463.6</v>
      </c>
      <c r="G37" s="49">
        <v>10</v>
      </c>
      <c r="H37" s="49">
        <v>210</v>
      </c>
      <c r="I37" s="49">
        <v>1337</v>
      </c>
      <c r="J37" s="280">
        <v>16.6</v>
      </c>
      <c r="K37" s="49">
        <v>261.4</v>
      </c>
      <c r="L37" s="148">
        <v>1631.2</v>
      </c>
    </row>
    <row r="38" spans="2:12" ht="12.75">
      <c r="B38" s="124"/>
      <c r="C38" s="48" t="s">
        <v>87</v>
      </c>
      <c r="D38" s="280">
        <v>12.4</v>
      </c>
      <c r="E38" s="49">
        <v>131.6</v>
      </c>
      <c r="F38" s="148">
        <v>354.8</v>
      </c>
      <c r="G38" s="49">
        <v>15</v>
      </c>
      <c r="H38" s="49">
        <v>65</v>
      </c>
      <c r="I38" s="49">
        <v>275</v>
      </c>
      <c r="J38" s="280">
        <v>10.6</v>
      </c>
      <c r="K38" s="49">
        <v>72.8</v>
      </c>
      <c r="L38" s="148">
        <v>284.6</v>
      </c>
    </row>
    <row r="39" spans="2:12" ht="12.75">
      <c r="B39" s="124"/>
      <c r="C39" s="48" t="s">
        <v>88</v>
      </c>
      <c r="D39" s="280">
        <v>5.6</v>
      </c>
      <c r="E39" s="49">
        <v>70.6</v>
      </c>
      <c r="F39" s="148">
        <v>293.6</v>
      </c>
      <c r="G39" s="49">
        <v>1</v>
      </c>
      <c r="H39" s="49">
        <v>24</v>
      </c>
      <c r="I39" s="49">
        <v>160</v>
      </c>
      <c r="J39" s="280">
        <v>2</v>
      </c>
      <c r="K39" s="49">
        <v>29</v>
      </c>
      <c r="L39" s="148">
        <v>181.4</v>
      </c>
    </row>
    <row r="40" spans="2:12" ht="12.75">
      <c r="B40" s="124"/>
      <c r="C40" s="48" t="s">
        <v>89</v>
      </c>
      <c r="D40" s="280">
        <v>2.2</v>
      </c>
      <c r="E40" s="49">
        <v>57.2</v>
      </c>
      <c r="F40" s="148">
        <v>254.8</v>
      </c>
      <c r="G40" s="164">
        <v>4</v>
      </c>
      <c r="H40" s="49">
        <v>23</v>
      </c>
      <c r="I40" s="49">
        <v>140</v>
      </c>
      <c r="J40" s="280">
        <v>2.4</v>
      </c>
      <c r="K40" s="49">
        <v>23.4</v>
      </c>
      <c r="L40" s="148">
        <v>152.6</v>
      </c>
    </row>
    <row r="41" spans="2:12" ht="12.75">
      <c r="B41" s="124"/>
      <c r="C41" s="48" t="s">
        <v>90</v>
      </c>
      <c r="D41" s="280">
        <v>2.4</v>
      </c>
      <c r="E41" s="49">
        <v>61</v>
      </c>
      <c r="F41" s="148">
        <v>308.6</v>
      </c>
      <c r="G41" s="158">
        <v>1</v>
      </c>
      <c r="H41" s="49">
        <v>22</v>
      </c>
      <c r="I41" s="49">
        <v>165</v>
      </c>
      <c r="J41" s="280">
        <v>1.6</v>
      </c>
      <c r="K41" s="49">
        <v>29.4</v>
      </c>
      <c r="L41" s="148">
        <v>182.2</v>
      </c>
    </row>
    <row r="42" spans="2:12" ht="12.75">
      <c r="B42" s="124"/>
      <c r="C42" s="48" t="s">
        <v>91</v>
      </c>
      <c r="D42" s="280">
        <v>9.2</v>
      </c>
      <c r="E42" s="49">
        <v>136.6</v>
      </c>
      <c r="F42" s="148">
        <v>574</v>
      </c>
      <c r="G42" s="49">
        <v>1</v>
      </c>
      <c r="H42" s="49">
        <v>58</v>
      </c>
      <c r="I42" s="49">
        <v>320</v>
      </c>
      <c r="J42" s="280">
        <v>5</v>
      </c>
      <c r="K42" s="49">
        <v>63.6</v>
      </c>
      <c r="L42" s="148">
        <v>376.4</v>
      </c>
    </row>
    <row r="43" spans="2:12" ht="12.75">
      <c r="B43" s="124"/>
      <c r="C43" s="48" t="s">
        <v>92</v>
      </c>
      <c r="D43" s="280">
        <v>4.8</v>
      </c>
      <c r="E43" s="49">
        <v>47.6</v>
      </c>
      <c r="F43" s="148">
        <v>202.8</v>
      </c>
      <c r="G43" s="49">
        <v>1</v>
      </c>
      <c r="H43" s="49">
        <v>26</v>
      </c>
      <c r="I43" s="49">
        <v>103</v>
      </c>
      <c r="J43" s="280">
        <v>1.6</v>
      </c>
      <c r="K43" s="49">
        <v>22.2</v>
      </c>
      <c r="L43" s="148">
        <v>114.2</v>
      </c>
    </row>
    <row r="44" spans="2:14" ht="12.75">
      <c r="B44" s="124"/>
      <c r="C44" s="48" t="s">
        <v>93</v>
      </c>
      <c r="D44" s="280">
        <v>18.2</v>
      </c>
      <c r="E44" s="49">
        <v>240.6</v>
      </c>
      <c r="F44" s="148">
        <v>953.2</v>
      </c>
      <c r="G44" s="49">
        <v>2</v>
      </c>
      <c r="H44" s="49">
        <v>72</v>
      </c>
      <c r="I44" s="49">
        <v>584</v>
      </c>
      <c r="J44" s="280">
        <v>9</v>
      </c>
      <c r="K44" s="49">
        <v>98.4</v>
      </c>
      <c r="L44" s="148">
        <v>678</v>
      </c>
      <c r="N44" t="s">
        <v>206</v>
      </c>
    </row>
    <row r="45" spans="2:12" ht="12.75">
      <c r="B45" s="124"/>
      <c r="C45" s="48" t="s">
        <v>94</v>
      </c>
      <c r="D45" s="280">
        <v>17</v>
      </c>
      <c r="E45" s="49">
        <v>223</v>
      </c>
      <c r="F45" s="148">
        <v>944.8</v>
      </c>
      <c r="G45" s="49">
        <v>11</v>
      </c>
      <c r="H45" s="49">
        <v>85</v>
      </c>
      <c r="I45" s="49">
        <v>512</v>
      </c>
      <c r="J45" s="280">
        <v>14</v>
      </c>
      <c r="K45" s="49">
        <v>113.4</v>
      </c>
      <c r="L45" s="148">
        <v>637.8</v>
      </c>
    </row>
    <row r="46" spans="2:12" ht="12.75">
      <c r="B46" s="124"/>
      <c r="C46" s="48" t="s">
        <v>95</v>
      </c>
      <c r="D46" s="280">
        <v>4.8</v>
      </c>
      <c r="E46" s="49">
        <v>109.4</v>
      </c>
      <c r="F46" s="148">
        <v>379.6</v>
      </c>
      <c r="G46" s="49">
        <v>5</v>
      </c>
      <c r="H46" s="49">
        <v>28</v>
      </c>
      <c r="I46" s="49">
        <v>177</v>
      </c>
      <c r="J46" s="280">
        <v>5</v>
      </c>
      <c r="K46" s="49">
        <v>47.6</v>
      </c>
      <c r="L46" s="148">
        <v>238.8</v>
      </c>
    </row>
    <row r="47" spans="2:12" ht="12.75">
      <c r="B47" s="124"/>
      <c r="C47" s="48" t="s">
        <v>96</v>
      </c>
      <c r="D47" s="280">
        <v>11.2</v>
      </c>
      <c r="E47" s="49">
        <v>110.8</v>
      </c>
      <c r="F47" s="148">
        <v>343.8</v>
      </c>
      <c r="G47" s="49">
        <v>5</v>
      </c>
      <c r="H47" s="49">
        <v>45</v>
      </c>
      <c r="I47" s="49">
        <v>202</v>
      </c>
      <c r="J47" s="280">
        <v>5.4</v>
      </c>
      <c r="K47" s="49">
        <v>45.8</v>
      </c>
      <c r="L47" s="148">
        <v>228.4</v>
      </c>
    </row>
    <row r="48" spans="2:12" ht="12.75">
      <c r="B48" s="124"/>
      <c r="C48" s="48" t="s">
        <v>97</v>
      </c>
      <c r="D48" s="280">
        <v>5.4</v>
      </c>
      <c r="E48" s="49">
        <v>98.8</v>
      </c>
      <c r="F48" s="148">
        <v>327.8</v>
      </c>
      <c r="G48" s="49">
        <v>7</v>
      </c>
      <c r="H48" s="49">
        <v>42</v>
      </c>
      <c r="I48" s="49">
        <v>196</v>
      </c>
      <c r="J48" s="280">
        <v>6.6</v>
      </c>
      <c r="K48" s="49">
        <v>48.2</v>
      </c>
      <c r="L48" s="148">
        <v>243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98</v>
      </c>
      <c r="C50" s="48"/>
      <c r="D50" s="281">
        <v>18</v>
      </c>
      <c r="E50" s="149">
        <v>157.2</v>
      </c>
      <c r="F50" s="150">
        <v>432.8</v>
      </c>
      <c r="G50" s="149">
        <v>4</v>
      </c>
      <c r="H50" s="149">
        <v>64</v>
      </c>
      <c r="I50" s="149">
        <v>360</v>
      </c>
      <c r="J50" s="281">
        <v>10.4</v>
      </c>
      <c r="K50" s="149">
        <v>110.6</v>
      </c>
      <c r="L50" s="150">
        <v>417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99</v>
      </c>
      <c r="C52" s="152"/>
      <c r="D52" s="282">
        <v>335</v>
      </c>
      <c r="E52" s="153">
        <v>4003</v>
      </c>
      <c r="F52" s="154">
        <v>16508</v>
      </c>
      <c r="G52" s="153">
        <v>189</v>
      </c>
      <c r="H52" s="153">
        <v>1894</v>
      </c>
      <c r="I52" s="153">
        <v>10287</v>
      </c>
      <c r="J52" s="282">
        <v>235.6</v>
      </c>
      <c r="K52" s="153">
        <v>2285.6</v>
      </c>
      <c r="L52" s="154">
        <v>11923.2</v>
      </c>
    </row>
    <row r="54" ht="12.75">
      <c r="B54" s="163" t="s">
        <v>199</v>
      </c>
    </row>
    <row r="55" ht="12.75">
      <c r="B55" s="163" t="s">
        <v>107</v>
      </c>
    </row>
    <row r="56" ht="12.75">
      <c r="B56" s="163" t="s">
        <v>172</v>
      </c>
    </row>
    <row r="57" ht="12.75">
      <c r="B57" s="163" t="s">
        <v>108</v>
      </c>
    </row>
    <row r="58" ht="7.5" customHeight="1">
      <c r="B58" s="163"/>
    </row>
    <row r="59" ht="12.75">
      <c r="B59" s="163" t="s">
        <v>109</v>
      </c>
    </row>
    <row r="60" ht="12.75">
      <c r="B60" s="163" t="s">
        <v>110</v>
      </c>
    </row>
    <row r="61" ht="12.75">
      <c r="B61" s="163" t="s">
        <v>106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workbookViewId="0" topLeftCell="A1">
      <selection activeCell="B1" sqref="B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216" t="s">
        <v>196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ht="12.75">
      <c r="B2" s="36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27" customHeight="1">
      <c r="B3" s="142"/>
      <c r="C3" s="143"/>
      <c r="D3" s="294" t="s">
        <v>44</v>
      </c>
      <c r="E3" s="295"/>
      <c r="F3" s="296"/>
      <c r="G3" s="297" t="s">
        <v>197</v>
      </c>
      <c r="H3" s="297"/>
      <c r="I3" s="297"/>
      <c r="J3" s="298" t="s">
        <v>195</v>
      </c>
      <c r="K3" s="297"/>
      <c r="L3" s="299"/>
    </row>
    <row r="4" spans="2:12" ht="12.75">
      <c r="B4" s="144" t="s">
        <v>59</v>
      </c>
      <c r="C4" s="145"/>
      <c r="D4" s="144"/>
      <c r="E4" s="145" t="s">
        <v>167</v>
      </c>
      <c r="F4" s="277" t="s">
        <v>5</v>
      </c>
      <c r="G4" s="145"/>
      <c r="H4" s="145" t="s">
        <v>167</v>
      </c>
      <c r="I4" s="145" t="s">
        <v>5</v>
      </c>
      <c r="J4" s="144"/>
      <c r="K4" s="145" t="s">
        <v>167</v>
      </c>
      <c r="L4" s="243" t="s">
        <v>5</v>
      </c>
    </row>
    <row r="5" spans="2:12" ht="12.75">
      <c r="B5" s="151"/>
      <c r="C5" s="240" t="s">
        <v>60</v>
      </c>
      <c r="D5" s="278" t="s">
        <v>1</v>
      </c>
      <c r="E5" s="240" t="s">
        <v>2</v>
      </c>
      <c r="F5" s="242"/>
      <c r="G5" s="241" t="s">
        <v>1</v>
      </c>
      <c r="H5" s="240" t="s">
        <v>2</v>
      </c>
      <c r="I5" s="240"/>
      <c r="J5" s="278" t="s">
        <v>1</v>
      </c>
      <c r="K5" s="240" t="s">
        <v>2</v>
      </c>
      <c r="L5" s="242"/>
    </row>
    <row r="6" spans="2:12" ht="12.75">
      <c r="B6" s="144" t="s">
        <v>61</v>
      </c>
      <c r="C6" s="48"/>
      <c r="D6" s="279">
        <f aca="true" t="shared" si="0" ref="D6:L6">SUM(D7:D10)</f>
        <v>38.199999999999996</v>
      </c>
      <c r="E6" s="146">
        <f t="shared" si="0"/>
        <v>411.6</v>
      </c>
      <c r="F6" s="147">
        <f t="shared" si="0"/>
        <v>1353.4</v>
      </c>
      <c r="G6" s="146">
        <f t="shared" si="0"/>
        <v>29</v>
      </c>
      <c r="H6" s="146">
        <f t="shared" si="0"/>
        <v>147</v>
      </c>
      <c r="I6" s="146">
        <f t="shared" si="0"/>
        <v>869</v>
      </c>
      <c r="J6" s="279">
        <f t="shared" si="0"/>
        <v>32.6</v>
      </c>
      <c r="K6" s="146">
        <f t="shared" si="0"/>
        <v>183.8</v>
      </c>
      <c r="L6" s="147">
        <f t="shared" si="0"/>
        <v>1022.2</v>
      </c>
    </row>
    <row r="7" spans="2:12" ht="12.75">
      <c r="B7" s="124"/>
      <c r="C7" s="48" t="s">
        <v>62</v>
      </c>
      <c r="D7" s="280">
        <v>29.4</v>
      </c>
      <c r="E7" s="49">
        <v>341.8</v>
      </c>
      <c r="F7" s="148">
        <v>1124.8</v>
      </c>
      <c r="G7" s="49">
        <v>26</v>
      </c>
      <c r="H7" s="49">
        <v>127</v>
      </c>
      <c r="I7" s="49">
        <v>724</v>
      </c>
      <c r="J7" s="280">
        <v>29.6</v>
      </c>
      <c r="K7" s="49">
        <v>159</v>
      </c>
      <c r="L7" s="148">
        <v>864.6</v>
      </c>
    </row>
    <row r="8" spans="2:12" ht="12.75">
      <c r="B8" s="124"/>
      <c r="C8" s="48" t="s">
        <v>63</v>
      </c>
      <c r="D8" s="280">
        <v>2.4</v>
      </c>
      <c r="E8" s="49">
        <v>17</v>
      </c>
      <c r="F8" s="148">
        <v>52.4</v>
      </c>
      <c r="G8" s="164">
        <v>0</v>
      </c>
      <c r="H8" s="49">
        <v>5</v>
      </c>
      <c r="I8" s="49">
        <v>38</v>
      </c>
      <c r="J8" s="280">
        <v>0.8</v>
      </c>
      <c r="K8" s="49">
        <v>6.6</v>
      </c>
      <c r="L8" s="148">
        <v>41.6</v>
      </c>
    </row>
    <row r="9" spans="2:12" ht="12.75">
      <c r="B9" s="124"/>
      <c r="C9" s="48" t="s">
        <v>64</v>
      </c>
      <c r="D9" s="280">
        <v>3</v>
      </c>
      <c r="E9" s="49">
        <v>23.6</v>
      </c>
      <c r="F9" s="148">
        <v>82</v>
      </c>
      <c r="G9" s="164">
        <v>1</v>
      </c>
      <c r="H9" s="49">
        <v>4</v>
      </c>
      <c r="I9" s="49">
        <v>55</v>
      </c>
      <c r="J9" s="280">
        <v>1.4</v>
      </c>
      <c r="K9" s="49">
        <v>7.4</v>
      </c>
      <c r="L9" s="148">
        <v>52.6</v>
      </c>
    </row>
    <row r="10" spans="2:12" ht="12.75">
      <c r="B10" s="124"/>
      <c r="C10" s="48" t="s">
        <v>65</v>
      </c>
      <c r="D10" s="280">
        <v>3.4</v>
      </c>
      <c r="E10" s="49">
        <v>29.2</v>
      </c>
      <c r="F10" s="148">
        <v>94.2</v>
      </c>
      <c r="G10" s="164">
        <v>2</v>
      </c>
      <c r="H10" s="49">
        <v>11</v>
      </c>
      <c r="I10" s="49">
        <v>52</v>
      </c>
      <c r="J10" s="280">
        <v>0.8</v>
      </c>
      <c r="K10" s="49">
        <v>10.8</v>
      </c>
      <c r="L10" s="148">
        <v>63.4</v>
      </c>
    </row>
    <row r="11" spans="2:12" ht="12.75">
      <c r="B11" s="124"/>
      <c r="C11" s="48"/>
      <c r="D11" s="280"/>
      <c r="E11" s="49"/>
      <c r="F11" s="148"/>
      <c r="G11" s="49"/>
      <c r="H11" s="49"/>
      <c r="I11" s="49"/>
      <c r="J11" s="280"/>
      <c r="K11" s="49"/>
      <c r="L11" s="148"/>
    </row>
    <row r="12" spans="2:12" ht="12.75">
      <c r="B12" s="144" t="s">
        <v>66</v>
      </c>
      <c r="C12" s="48"/>
      <c r="D12" s="279">
        <f>SUM(D13:D15)</f>
        <v>49.800000000000004</v>
      </c>
      <c r="E12" s="146">
        <f aca="true" t="shared" si="1" ref="E12:L12">SUM(E13:E15)</f>
        <v>395.40000000000003</v>
      </c>
      <c r="F12" s="147">
        <f t="shared" si="1"/>
        <v>1971</v>
      </c>
      <c r="G12" s="146">
        <f t="shared" si="1"/>
        <v>37</v>
      </c>
      <c r="H12" s="146">
        <f t="shared" si="1"/>
        <v>347</v>
      </c>
      <c r="I12" s="146">
        <f t="shared" si="1"/>
        <v>1369</v>
      </c>
      <c r="J12" s="279">
        <f t="shared" si="1"/>
        <v>40.4</v>
      </c>
      <c r="K12" s="146">
        <f t="shared" si="1"/>
        <v>351</v>
      </c>
      <c r="L12" s="147">
        <f t="shared" si="1"/>
        <v>1547.2</v>
      </c>
    </row>
    <row r="13" spans="2:12" ht="12.75">
      <c r="B13" s="124"/>
      <c r="C13" s="48" t="s">
        <v>67</v>
      </c>
      <c r="D13" s="280">
        <v>9.4</v>
      </c>
      <c r="E13" s="49">
        <v>111.6</v>
      </c>
      <c r="F13" s="148">
        <v>716.2</v>
      </c>
      <c r="G13" s="49">
        <v>7</v>
      </c>
      <c r="H13" s="49">
        <v>82</v>
      </c>
      <c r="I13" s="49">
        <v>407</v>
      </c>
      <c r="J13" s="280">
        <v>5.4</v>
      </c>
      <c r="K13" s="49">
        <v>87</v>
      </c>
      <c r="L13" s="148">
        <v>484.8</v>
      </c>
    </row>
    <row r="14" spans="2:12" ht="12.75">
      <c r="B14" s="124"/>
      <c r="C14" s="48" t="s">
        <v>68</v>
      </c>
      <c r="D14" s="280">
        <v>29.8</v>
      </c>
      <c r="E14" s="49">
        <v>215</v>
      </c>
      <c r="F14" s="148">
        <v>958.8</v>
      </c>
      <c r="G14" s="49">
        <v>26</v>
      </c>
      <c r="H14" s="49">
        <v>227</v>
      </c>
      <c r="I14" s="49">
        <v>791</v>
      </c>
      <c r="J14" s="280">
        <v>29</v>
      </c>
      <c r="K14" s="49">
        <v>218.2</v>
      </c>
      <c r="L14" s="148">
        <v>838.6</v>
      </c>
    </row>
    <row r="15" spans="2:12" ht="12.75">
      <c r="B15" s="124"/>
      <c r="C15" s="48" t="s">
        <v>69</v>
      </c>
      <c r="D15" s="280">
        <v>10.6</v>
      </c>
      <c r="E15" s="49">
        <v>68.8</v>
      </c>
      <c r="F15" s="148">
        <v>296</v>
      </c>
      <c r="G15" s="49">
        <v>4</v>
      </c>
      <c r="H15" s="49">
        <v>38</v>
      </c>
      <c r="I15" s="49">
        <v>171</v>
      </c>
      <c r="J15" s="280">
        <v>6</v>
      </c>
      <c r="K15" s="49">
        <v>45.8</v>
      </c>
      <c r="L15" s="148">
        <v>223.8</v>
      </c>
    </row>
    <row r="16" spans="2:12" ht="12.75">
      <c r="B16" s="124"/>
      <c r="C16" s="48"/>
      <c r="D16" s="280"/>
      <c r="E16" s="49"/>
      <c r="F16" s="148"/>
      <c r="G16" s="49"/>
      <c r="H16" s="49"/>
      <c r="I16" s="49"/>
      <c r="J16" s="280"/>
      <c r="K16" s="49"/>
      <c r="L16" s="148"/>
    </row>
    <row r="17" spans="2:12" ht="12.75">
      <c r="B17" s="144" t="s">
        <v>70</v>
      </c>
      <c r="C17" s="48"/>
      <c r="D17" s="279">
        <f aca="true" t="shared" si="2" ref="D17:L17">SUM(D18:D20)</f>
        <v>35.6</v>
      </c>
      <c r="E17" s="146">
        <f t="shared" si="2"/>
        <v>508.40000000000003</v>
      </c>
      <c r="F17" s="147">
        <f t="shared" si="2"/>
        <v>1772</v>
      </c>
      <c r="G17" s="146">
        <f t="shared" si="2"/>
        <v>30</v>
      </c>
      <c r="H17" s="146">
        <f t="shared" si="2"/>
        <v>205</v>
      </c>
      <c r="I17" s="146">
        <f t="shared" si="2"/>
        <v>951</v>
      </c>
      <c r="J17" s="279">
        <f t="shared" si="2"/>
        <v>27.6</v>
      </c>
      <c r="K17" s="146">
        <f t="shared" si="2"/>
        <v>264.20000000000005</v>
      </c>
      <c r="L17" s="147">
        <f t="shared" si="2"/>
        <v>1161</v>
      </c>
    </row>
    <row r="18" spans="2:12" ht="12.75">
      <c r="B18" s="124"/>
      <c r="C18" s="48" t="s">
        <v>71</v>
      </c>
      <c r="D18" s="280">
        <v>5.4</v>
      </c>
      <c r="E18" s="49">
        <v>124</v>
      </c>
      <c r="F18" s="148">
        <v>515</v>
      </c>
      <c r="G18" s="158">
        <v>5</v>
      </c>
      <c r="H18" s="49">
        <v>46</v>
      </c>
      <c r="I18" s="49">
        <v>254</v>
      </c>
      <c r="J18" s="280">
        <v>3.2</v>
      </c>
      <c r="K18" s="49">
        <v>63.2</v>
      </c>
      <c r="L18" s="148">
        <v>326</v>
      </c>
    </row>
    <row r="19" spans="2:12" ht="12.75">
      <c r="B19" s="124"/>
      <c r="C19" s="48" t="s">
        <v>72</v>
      </c>
      <c r="D19" s="280">
        <v>9.2</v>
      </c>
      <c r="E19" s="49">
        <v>148.6</v>
      </c>
      <c r="F19" s="148">
        <v>508</v>
      </c>
      <c r="G19" s="49">
        <v>6</v>
      </c>
      <c r="H19" s="49">
        <v>60</v>
      </c>
      <c r="I19" s="49">
        <v>247</v>
      </c>
      <c r="J19" s="280">
        <v>10</v>
      </c>
      <c r="K19" s="49">
        <v>75.6</v>
      </c>
      <c r="L19" s="148">
        <v>336.4</v>
      </c>
    </row>
    <row r="20" spans="2:12" ht="12.75">
      <c r="B20" s="124"/>
      <c r="C20" s="48" t="s">
        <v>73</v>
      </c>
      <c r="D20" s="280">
        <v>21</v>
      </c>
      <c r="E20" s="49">
        <v>235.8</v>
      </c>
      <c r="F20" s="148">
        <v>749</v>
      </c>
      <c r="G20" s="49">
        <v>19</v>
      </c>
      <c r="H20" s="49">
        <v>99</v>
      </c>
      <c r="I20" s="49">
        <v>450</v>
      </c>
      <c r="J20" s="280">
        <v>14.4</v>
      </c>
      <c r="K20" s="49">
        <v>125.4</v>
      </c>
      <c r="L20" s="148">
        <v>498.6</v>
      </c>
    </row>
    <row r="21" spans="2:12" ht="12.75">
      <c r="B21" s="124"/>
      <c r="C21" s="48"/>
      <c r="D21" s="280"/>
      <c r="E21" s="49"/>
      <c r="F21" s="148"/>
      <c r="G21" s="49"/>
      <c r="H21" s="49"/>
      <c r="I21" s="49"/>
      <c r="J21" s="280"/>
      <c r="K21" s="49"/>
      <c r="L21" s="148"/>
    </row>
    <row r="22" spans="2:12" ht="12.75">
      <c r="B22" s="144" t="s">
        <v>74</v>
      </c>
      <c r="C22" s="48"/>
      <c r="D22" s="281">
        <v>20.6</v>
      </c>
      <c r="E22" s="149">
        <v>266.6</v>
      </c>
      <c r="F22" s="150">
        <v>1065</v>
      </c>
      <c r="G22" s="149">
        <v>13</v>
      </c>
      <c r="H22" s="149">
        <v>132</v>
      </c>
      <c r="I22" s="149">
        <v>723</v>
      </c>
      <c r="J22" s="281">
        <v>13.2</v>
      </c>
      <c r="K22" s="149">
        <v>147.8</v>
      </c>
      <c r="L22" s="150">
        <v>782</v>
      </c>
    </row>
    <row r="23" spans="2:12" ht="12.75">
      <c r="B23" s="144"/>
      <c r="C23" s="48"/>
      <c r="D23" s="280"/>
      <c r="E23" s="49"/>
      <c r="F23" s="148"/>
      <c r="G23" s="49"/>
      <c r="H23" s="49"/>
      <c r="I23" s="49"/>
      <c r="J23" s="280"/>
      <c r="K23" s="49"/>
      <c r="L23" s="148"/>
    </row>
    <row r="24" spans="2:12" ht="12.75">
      <c r="B24" s="144" t="s">
        <v>75</v>
      </c>
      <c r="C24" s="48"/>
      <c r="D24" s="279">
        <f>SUM(D25:D29)</f>
        <v>60.8</v>
      </c>
      <c r="E24" s="146">
        <f aca="true" t="shared" si="3" ref="E24:L24">SUM(E25:E29)</f>
        <v>635.2</v>
      </c>
      <c r="F24" s="147">
        <f t="shared" si="3"/>
        <v>4452.8</v>
      </c>
      <c r="G24" s="146">
        <f t="shared" si="3"/>
        <v>18</v>
      </c>
      <c r="H24" s="146">
        <f t="shared" si="3"/>
        <v>356</v>
      </c>
      <c r="I24" s="146">
        <f t="shared" si="3"/>
        <v>2807</v>
      </c>
      <c r="J24" s="279">
        <f t="shared" si="3"/>
        <v>35</v>
      </c>
      <c r="K24" s="146">
        <f t="shared" si="3"/>
        <v>433</v>
      </c>
      <c r="L24" s="147">
        <f t="shared" si="3"/>
        <v>3159.7999999999997</v>
      </c>
    </row>
    <row r="25" spans="2:12" ht="12.75">
      <c r="B25" s="124"/>
      <c r="C25" s="48" t="s">
        <v>76</v>
      </c>
      <c r="D25" s="280">
        <v>17.8</v>
      </c>
      <c r="E25" s="49">
        <v>289.8</v>
      </c>
      <c r="F25" s="148">
        <v>2392.4</v>
      </c>
      <c r="G25" s="49">
        <v>4</v>
      </c>
      <c r="H25" s="49">
        <v>134</v>
      </c>
      <c r="I25" s="49">
        <v>1394</v>
      </c>
      <c r="J25" s="280">
        <v>8.4</v>
      </c>
      <c r="K25" s="49">
        <v>178.6</v>
      </c>
      <c r="L25" s="148">
        <v>1532.2</v>
      </c>
    </row>
    <row r="26" spans="2:12" ht="12.75">
      <c r="B26" s="124"/>
      <c r="C26" s="48" t="s">
        <v>77</v>
      </c>
      <c r="D26" s="280">
        <v>14.2</v>
      </c>
      <c r="E26" s="49">
        <v>121.6</v>
      </c>
      <c r="F26" s="148">
        <v>763</v>
      </c>
      <c r="G26" s="49">
        <v>1</v>
      </c>
      <c r="H26" s="49">
        <v>61</v>
      </c>
      <c r="I26" s="49">
        <v>505</v>
      </c>
      <c r="J26" s="280">
        <v>7.6</v>
      </c>
      <c r="K26" s="49">
        <v>78.4</v>
      </c>
      <c r="L26" s="148">
        <v>614.4</v>
      </c>
    </row>
    <row r="27" spans="2:12" ht="12.75">
      <c r="B27" s="124"/>
      <c r="C27" s="48" t="s">
        <v>78</v>
      </c>
      <c r="D27" s="280">
        <v>4</v>
      </c>
      <c r="E27" s="49">
        <v>54.6</v>
      </c>
      <c r="F27" s="148">
        <v>354.4</v>
      </c>
      <c r="G27" s="49">
        <v>1</v>
      </c>
      <c r="H27" s="49">
        <v>29</v>
      </c>
      <c r="I27" s="49">
        <v>263</v>
      </c>
      <c r="J27" s="280">
        <v>3</v>
      </c>
      <c r="K27" s="49">
        <v>40.6</v>
      </c>
      <c r="L27" s="148">
        <v>284</v>
      </c>
    </row>
    <row r="28" spans="2:12" ht="12.75">
      <c r="B28" s="124"/>
      <c r="C28" s="48" t="s">
        <v>79</v>
      </c>
      <c r="D28" s="280">
        <v>6.6</v>
      </c>
      <c r="E28" s="49">
        <v>54.6</v>
      </c>
      <c r="F28" s="148">
        <v>316.4</v>
      </c>
      <c r="G28" s="49">
        <v>3</v>
      </c>
      <c r="H28" s="49">
        <v>37</v>
      </c>
      <c r="I28" s="49">
        <v>247</v>
      </c>
      <c r="J28" s="280">
        <v>4.6</v>
      </c>
      <c r="K28" s="49">
        <v>37.8</v>
      </c>
      <c r="L28" s="148">
        <v>249.6</v>
      </c>
    </row>
    <row r="29" spans="2:12" ht="12.75">
      <c r="B29" s="124"/>
      <c r="C29" s="48" t="s">
        <v>80</v>
      </c>
      <c r="D29" s="280">
        <v>18.2</v>
      </c>
      <c r="E29" s="49">
        <v>114.6</v>
      </c>
      <c r="F29" s="148">
        <v>626.6</v>
      </c>
      <c r="G29" s="49">
        <v>9</v>
      </c>
      <c r="H29" s="49">
        <v>95</v>
      </c>
      <c r="I29" s="49">
        <v>398</v>
      </c>
      <c r="J29" s="280">
        <v>11.4</v>
      </c>
      <c r="K29" s="49">
        <v>97.6</v>
      </c>
      <c r="L29" s="148">
        <v>479.6</v>
      </c>
    </row>
    <row r="30" spans="2:12" ht="12.75">
      <c r="B30" s="124"/>
      <c r="C30" s="48"/>
      <c r="D30" s="280"/>
      <c r="E30" s="49"/>
      <c r="F30" s="148"/>
      <c r="G30" s="49"/>
      <c r="H30" s="49"/>
      <c r="I30" s="49"/>
      <c r="J30" s="280"/>
      <c r="K30" s="49"/>
      <c r="L30" s="148"/>
    </row>
    <row r="31" spans="2:12" ht="12.75">
      <c r="B31" s="144" t="s">
        <v>81</v>
      </c>
      <c r="C31" s="48"/>
      <c r="D31" s="279">
        <f aca="true" t="shared" si="4" ref="D31:L31">SUM(D32:D34)</f>
        <v>20</v>
      </c>
      <c r="E31" s="146">
        <f t="shared" si="4"/>
        <v>289.6</v>
      </c>
      <c r="F31" s="147">
        <f t="shared" si="4"/>
        <v>1072.6</v>
      </c>
      <c r="G31" s="146">
        <f t="shared" si="4"/>
        <v>7</v>
      </c>
      <c r="H31" s="146">
        <f t="shared" si="4"/>
        <v>126</v>
      </c>
      <c r="I31" s="146">
        <f t="shared" si="4"/>
        <v>700</v>
      </c>
      <c r="J31" s="279">
        <f t="shared" si="4"/>
        <v>11.4</v>
      </c>
      <c r="K31" s="146">
        <f t="shared" si="4"/>
        <v>151.8</v>
      </c>
      <c r="L31" s="147">
        <f t="shared" si="4"/>
        <v>848</v>
      </c>
    </row>
    <row r="32" spans="2:12" ht="12.75">
      <c r="B32" s="124"/>
      <c r="C32" s="48" t="s">
        <v>82</v>
      </c>
      <c r="D32" s="280">
        <v>2</v>
      </c>
      <c r="E32" s="49">
        <v>42.2</v>
      </c>
      <c r="F32" s="148">
        <v>137</v>
      </c>
      <c r="G32" s="49">
        <v>2</v>
      </c>
      <c r="H32" s="49">
        <v>21</v>
      </c>
      <c r="I32" s="49">
        <v>91</v>
      </c>
      <c r="J32" s="280">
        <v>2.4</v>
      </c>
      <c r="K32" s="49">
        <v>20.4</v>
      </c>
      <c r="L32" s="148">
        <v>107.8</v>
      </c>
    </row>
    <row r="33" spans="2:12" ht="12.75">
      <c r="B33" s="124"/>
      <c r="C33" s="48" t="s">
        <v>83</v>
      </c>
      <c r="D33" s="280">
        <v>9.6</v>
      </c>
      <c r="E33" s="49">
        <v>141.8</v>
      </c>
      <c r="F33" s="148">
        <v>453.6</v>
      </c>
      <c r="G33" s="49">
        <v>4</v>
      </c>
      <c r="H33" s="49">
        <v>61</v>
      </c>
      <c r="I33" s="49">
        <v>310</v>
      </c>
      <c r="J33" s="280">
        <v>6</v>
      </c>
      <c r="K33" s="49">
        <v>70.2</v>
      </c>
      <c r="L33" s="148">
        <v>366.4</v>
      </c>
    </row>
    <row r="34" spans="2:12" ht="12.75">
      <c r="B34" s="124"/>
      <c r="C34" s="48" t="s">
        <v>84</v>
      </c>
      <c r="D34" s="280">
        <v>8.4</v>
      </c>
      <c r="E34" s="49">
        <v>105.6</v>
      </c>
      <c r="F34" s="148">
        <v>482</v>
      </c>
      <c r="G34" s="49">
        <v>1</v>
      </c>
      <c r="H34" s="49">
        <v>44</v>
      </c>
      <c r="I34" s="49">
        <v>299</v>
      </c>
      <c r="J34" s="280">
        <v>3</v>
      </c>
      <c r="K34" s="49">
        <v>61.2</v>
      </c>
      <c r="L34" s="148">
        <v>373.8</v>
      </c>
    </row>
    <row r="35" spans="2:12" ht="12.75">
      <c r="B35" s="124"/>
      <c r="C35" s="48"/>
      <c r="D35" s="280"/>
      <c r="E35" s="49"/>
      <c r="F35" s="148"/>
      <c r="G35" s="49"/>
      <c r="H35" s="49"/>
      <c r="I35" s="49"/>
      <c r="J35" s="280"/>
      <c r="K35" s="49"/>
      <c r="L35" s="148"/>
    </row>
    <row r="36" spans="2:12" ht="12.75">
      <c r="B36" s="144" t="s">
        <v>85</v>
      </c>
      <c r="C36" s="48"/>
      <c r="D36" s="279">
        <f>SUM(D37:D48)</f>
        <v>130.79999999999998</v>
      </c>
      <c r="E36" s="146">
        <f aca="true" t="shared" si="5" ref="E36:L36">SUM(E37:E48)</f>
        <v>2117</v>
      </c>
      <c r="F36" s="147">
        <f t="shared" si="5"/>
        <v>10006</v>
      </c>
      <c r="G36" s="146">
        <f t="shared" si="5"/>
        <v>69</v>
      </c>
      <c r="H36" s="146">
        <f t="shared" si="5"/>
        <v>783</v>
      </c>
      <c r="I36" s="146">
        <f t="shared" si="5"/>
        <v>5446</v>
      </c>
      <c r="J36" s="279">
        <f t="shared" si="5"/>
        <v>85.2</v>
      </c>
      <c r="K36" s="146">
        <f t="shared" si="5"/>
        <v>962.6</v>
      </c>
      <c r="L36" s="147">
        <f t="shared" si="5"/>
        <v>6406.199999999999</v>
      </c>
    </row>
    <row r="37" spans="2:12" ht="12.75">
      <c r="B37" s="124"/>
      <c r="C37" s="48" t="s">
        <v>86</v>
      </c>
      <c r="D37" s="280">
        <v>27.2</v>
      </c>
      <c r="E37" s="49">
        <v>569.8</v>
      </c>
      <c r="F37" s="148">
        <v>3107</v>
      </c>
      <c r="G37" s="49">
        <v>11</v>
      </c>
      <c r="H37" s="49">
        <v>220</v>
      </c>
      <c r="I37" s="49">
        <v>1692</v>
      </c>
      <c r="J37" s="280">
        <v>16.8</v>
      </c>
      <c r="K37" s="49">
        <v>275.4</v>
      </c>
      <c r="L37" s="148">
        <v>2017.8</v>
      </c>
    </row>
    <row r="38" spans="2:12" ht="12.75">
      <c r="B38" s="124"/>
      <c r="C38" s="48" t="s">
        <v>87</v>
      </c>
      <c r="D38" s="280">
        <v>13.4</v>
      </c>
      <c r="E38" s="49">
        <v>175</v>
      </c>
      <c r="F38" s="148">
        <v>556.4</v>
      </c>
      <c r="G38" s="49">
        <v>15</v>
      </c>
      <c r="H38" s="49">
        <v>81</v>
      </c>
      <c r="I38" s="49">
        <v>396</v>
      </c>
      <c r="J38" s="280">
        <v>11.4</v>
      </c>
      <c r="K38" s="49">
        <v>90.8</v>
      </c>
      <c r="L38" s="148">
        <v>404.8</v>
      </c>
    </row>
    <row r="39" spans="2:12" ht="12.75">
      <c r="B39" s="124"/>
      <c r="C39" s="48" t="s">
        <v>88</v>
      </c>
      <c r="D39" s="280">
        <v>6.6</v>
      </c>
      <c r="E39" s="49">
        <v>85.2</v>
      </c>
      <c r="F39" s="148">
        <v>404.4</v>
      </c>
      <c r="G39" s="49">
        <v>1</v>
      </c>
      <c r="H39" s="49">
        <v>26</v>
      </c>
      <c r="I39" s="49">
        <v>200</v>
      </c>
      <c r="J39" s="280">
        <v>2</v>
      </c>
      <c r="K39" s="49">
        <v>31.2</v>
      </c>
      <c r="L39" s="148">
        <v>227.6</v>
      </c>
    </row>
    <row r="40" spans="2:12" ht="12.75">
      <c r="B40" s="124"/>
      <c r="C40" s="48" t="s">
        <v>89</v>
      </c>
      <c r="D40" s="280">
        <v>2.4</v>
      </c>
      <c r="E40" s="49">
        <v>67.2</v>
      </c>
      <c r="F40" s="148">
        <v>353.8</v>
      </c>
      <c r="G40" s="164">
        <v>4</v>
      </c>
      <c r="H40" s="49">
        <v>26</v>
      </c>
      <c r="I40" s="49">
        <v>181</v>
      </c>
      <c r="J40" s="280">
        <v>2.4</v>
      </c>
      <c r="K40" s="49">
        <v>25.8</v>
      </c>
      <c r="L40" s="148">
        <v>195</v>
      </c>
    </row>
    <row r="41" spans="2:12" ht="12.75">
      <c r="B41" s="124"/>
      <c r="C41" s="48" t="s">
        <v>90</v>
      </c>
      <c r="D41" s="280">
        <v>2.4</v>
      </c>
      <c r="E41" s="49">
        <v>70</v>
      </c>
      <c r="F41" s="148">
        <v>405.4</v>
      </c>
      <c r="G41" s="158">
        <v>1</v>
      </c>
      <c r="H41" s="49">
        <v>22</v>
      </c>
      <c r="I41" s="49">
        <v>205</v>
      </c>
      <c r="J41" s="280">
        <v>1.6</v>
      </c>
      <c r="K41" s="49">
        <v>33.4</v>
      </c>
      <c r="L41" s="148">
        <v>237</v>
      </c>
    </row>
    <row r="42" spans="2:12" ht="12.75">
      <c r="B42" s="124"/>
      <c r="C42" s="48" t="s">
        <v>91</v>
      </c>
      <c r="D42" s="280">
        <v>10.6</v>
      </c>
      <c r="E42" s="49">
        <v>157.2</v>
      </c>
      <c r="F42" s="148">
        <v>757.6</v>
      </c>
      <c r="G42" s="49">
        <v>2</v>
      </c>
      <c r="H42" s="49">
        <v>64</v>
      </c>
      <c r="I42" s="49">
        <v>414</v>
      </c>
      <c r="J42" s="280">
        <v>5.4</v>
      </c>
      <c r="K42" s="49">
        <v>72.4</v>
      </c>
      <c r="L42" s="148">
        <v>479.6</v>
      </c>
    </row>
    <row r="43" spans="2:12" ht="12.75">
      <c r="B43" s="124"/>
      <c r="C43" s="48" t="s">
        <v>92</v>
      </c>
      <c r="D43" s="280">
        <v>5.6</v>
      </c>
      <c r="E43" s="49">
        <v>58.2</v>
      </c>
      <c r="F43" s="148">
        <v>271.6</v>
      </c>
      <c r="G43" s="49">
        <v>1</v>
      </c>
      <c r="H43" s="49">
        <v>26</v>
      </c>
      <c r="I43" s="49">
        <v>121</v>
      </c>
      <c r="J43" s="280">
        <v>1.8</v>
      </c>
      <c r="K43" s="49">
        <v>25.2</v>
      </c>
      <c r="L43" s="148">
        <v>141.2</v>
      </c>
    </row>
    <row r="44" spans="2:14" ht="12.75">
      <c r="B44" s="124"/>
      <c r="C44" s="48" t="s">
        <v>93</v>
      </c>
      <c r="D44" s="280">
        <v>19.4</v>
      </c>
      <c r="E44" s="49">
        <v>276</v>
      </c>
      <c r="F44" s="148">
        <v>1313.2</v>
      </c>
      <c r="G44" s="49">
        <v>2</v>
      </c>
      <c r="H44" s="49">
        <v>79</v>
      </c>
      <c r="I44" s="49">
        <v>761</v>
      </c>
      <c r="J44" s="280">
        <v>9.8</v>
      </c>
      <c r="K44" s="49">
        <v>109.2</v>
      </c>
      <c r="L44" s="148">
        <v>912.2</v>
      </c>
      <c r="N44" t="s">
        <v>207</v>
      </c>
    </row>
    <row r="45" spans="2:12" ht="12.75">
      <c r="B45" s="124"/>
      <c r="C45" s="48" t="s">
        <v>94</v>
      </c>
      <c r="D45" s="280">
        <v>19.8</v>
      </c>
      <c r="E45" s="49">
        <v>264.4</v>
      </c>
      <c r="F45" s="148">
        <v>1327.4</v>
      </c>
      <c r="G45" s="49">
        <v>12</v>
      </c>
      <c r="H45" s="49">
        <v>95</v>
      </c>
      <c r="I45" s="49">
        <v>706</v>
      </c>
      <c r="J45" s="280">
        <v>15.4</v>
      </c>
      <c r="K45" s="49">
        <v>130</v>
      </c>
      <c r="L45" s="148">
        <v>848</v>
      </c>
    </row>
    <row r="46" spans="2:12" ht="12.75">
      <c r="B46" s="124"/>
      <c r="C46" s="48" t="s">
        <v>95</v>
      </c>
      <c r="D46" s="280">
        <v>5.6</v>
      </c>
      <c r="E46" s="49">
        <v>133.4</v>
      </c>
      <c r="F46" s="148">
        <v>539.8</v>
      </c>
      <c r="G46" s="49">
        <v>5</v>
      </c>
      <c r="H46" s="49">
        <v>30</v>
      </c>
      <c r="I46" s="49">
        <v>230</v>
      </c>
      <c r="J46" s="280">
        <v>5</v>
      </c>
      <c r="K46" s="49">
        <v>55.4</v>
      </c>
      <c r="L46" s="148">
        <v>314.2</v>
      </c>
    </row>
    <row r="47" spans="2:12" ht="12.75">
      <c r="B47" s="124"/>
      <c r="C47" s="48" t="s">
        <v>96</v>
      </c>
      <c r="D47" s="280">
        <v>12</v>
      </c>
      <c r="E47" s="49">
        <v>140.4</v>
      </c>
      <c r="F47" s="148">
        <v>500</v>
      </c>
      <c r="G47" s="49">
        <v>5</v>
      </c>
      <c r="H47" s="49">
        <v>55</v>
      </c>
      <c r="I47" s="49">
        <v>271</v>
      </c>
      <c r="J47" s="280">
        <v>6</v>
      </c>
      <c r="K47" s="49">
        <v>54.8</v>
      </c>
      <c r="L47" s="148">
        <v>303.4</v>
      </c>
    </row>
    <row r="48" spans="2:12" ht="12.75">
      <c r="B48" s="124"/>
      <c r="C48" s="48" t="s">
        <v>97</v>
      </c>
      <c r="D48" s="280">
        <v>5.8</v>
      </c>
      <c r="E48" s="49">
        <v>120.2</v>
      </c>
      <c r="F48" s="148">
        <v>469.4</v>
      </c>
      <c r="G48" s="49">
        <v>10</v>
      </c>
      <c r="H48" s="49">
        <v>59</v>
      </c>
      <c r="I48" s="49">
        <v>269</v>
      </c>
      <c r="J48" s="280">
        <v>7.6</v>
      </c>
      <c r="K48" s="49">
        <v>59</v>
      </c>
      <c r="L48" s="148">
        <v>325.4</v>
      </c>
    </row>
    <row r="49" spans="2:12" ht="12.75">
      <c r="B49" s="124"/>
      <c r="C49" s="48"/>
      <c r="D49" s="280"/>
      <c r="E49" s="49"/>
      <c r="F49" s="148"/>
      <c r="G49" s="49"/>
      <c r="H49" s="49"/>
      <c r="I49" s="49"/>
      <c r="J49" s="280"/>
      <c r="K49" s="49"/>
      <c r="L49" s="148"/>
    </row>
    <row r="50" spans="2:12" ht="12.75">
      <c r="B50" s="144" t="s">
        <v>98</v>
      </c>
      <c r="C50" s="48"/>
      <c r="D50" s="281">
        <v>22.4</v>
      </c>
      <c r="E50" s="149">
        <v>214</v>
      </c>
      <c r="F50" s="150">
        <v>623</v>
      </c>
      <c r="G50" s="149">
        <v>5</v>
      </c>
      <c r="H50" s="149">
        <v>72</v>
      </c>
      <c r="I50" s="149">
        <v>459</v>
      </c>
      <c r="J50" s="281">
        <v>12.4</v>
      </c>
      <c r="K50" s="149">
        <v>131.6</v>
      </c>
      <c r="L50" s="150">
        <v>566.4</v>
      </c>
    </row>
    <row r="51" spans="2:12" ht="12.75">
      <c r="B51" s="124"/>
      <c r="C51" s="48"/>
      <c r="D51" s="280"/>
      <c r="E51" s="49"/>
      <c r="F51" s="148"/>
      <c r="G51" s="49"/>
      <c r="H51" s="49"/>
      <c r="I51" s="49"/>
      <c r="J51" s="280"/>
      <c r="K51" s="49"/>
      <c r="L51" s="148"/>
    </row>
    <row r="52" spans="2:12" ht="12.75">
      <c r="B52" s="151" t="s">
        <v>99</v>
      </c>
      <c r="C52" s="152"/>
      <c r="D52" s="282">
        <v>378.2</v>
      </c>
      <c r="E52" s="153">
        <v>4837.8</v>
      </c>
      <c r="F52" s="154">
        <v>22315.8</v>
      </c>
      <c r="G52" s="153">
        <v>208</v>
      </c>
      <c r="H52" s="153">
        <v>2168</v>
      </c>
      <c r="I52" s="153">
        <v>13324</v>
      </c>
      <c r="J52" s="282">
        <v>257.8</v>
      </c>
      <c r="K52" s="153">
        <v>2625.8</v>
      </c>
      <c r="L52" s="154">
        <v>15492.8</v>
      </c>
    </row>
    <row r="54" ht="12.75">
      <c r="B54" s="163" t="s">
        <v>198</v>
      </c>
    </row>
    <row r="55" ht="12.75">
      <c r="B55" s="163" t="s">
        <v>107</v>
      </c>
    </row>
    <row r="56" ht="12.75">
      <c r="B56" s="163" t="s">
        <v>172</v>
      </c>
    </row>
    <row r="57" ht="12.75">
      <c r="B57" s="163" t="s">
        <v>108</v>
      </c>
    </row>
    <row r="58" ht="12.75">
      <c r="B58" s="163"/>
    </row>
    <row r="59" ht="12.75">
      <c r="B59" s="163" t="s">
        <v>109</v>
      </c>
    </row>
    <row r="60" ht="12.75">
      <c r="B60" s="163" t="s">
        <v>110</v>
      </c>
    </row>
    <row r="61" ht="12.75">
      <c r="B61" s="163" t="s">
        <v>106</v>
      </c>
    </row>
  </sheetData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0.140625" style="0" customWidth="1"/>
    <col min="4" max="4" width="9.8515625" style="0" customWidth="1"/>
    <col min="5" max="5" width="7.28125" style="0" customWidth="1"/>
    <col min="6" max="6" width="7.8515625" style="0" customWidth="1"/>
    <col min="7" max="7" width="7.710937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28125" style="0" customWidth="1"/>
    <col min="12" max="12" width="10.140625" style="0" customWidth="1"/>
    <col min="13" max="13" width="10.00390625" style="0" customWidth="1"/>
    <col min="14" max="14" width="9.7109375" style="0" customWidth="1"/>
  </cols>
  <sheetData>
    <row r="1" ht="17.25">
      <c r="A1" s="216" t="s">
        <v>200</v>
      </c>
    </row>
    <row r="2" spans="1:13" ht="17.25">
      <c r="A2" s="234" t="s">
        <v>207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2" ht="14.25">
      <c r="A3" s="283"/>
      <c r="B3" s="235"/>
      <c r="C3" s="236" t="s">
        <v>146</v>
      </c>
      <c r="D3" s="235"/>
      <c r="E3" s="4"/>
      <c r="F3" s="235"/>
      <c r="G3" s="236" t="s">
        <v>147</v>
      </c>
      <c r="H3" s="235"/>
      <c r="I3" s="20"/>
      <c r="J3" s="235"/>
      <c r="K3" s="236" t="s">
        <v>162</v>
      </c>
      <c r="L3" s="238"/>
    </row>
    <row r="4" spans="1:12" ht="38.25" customHeight="1">
      <c r="A4" s="284"/>
      <c r="B4" s="237" t="s">
        <v>101</v>
      </c>
      <c r="C4" s="225" t="s">
        <v>160</v>
      </c>
      <c r="D4" s="237" t="s">
        <v>161</v>
      </c>
      <c r="E4" s="11"/>
      <c r="F4" s="237" t="s">
        <v>101</v>
      </c>
      <c r="G4" s="225" t="s">
        <v>160</v>
      </c>
      <c r="H4" s="237" t="s">
        <v>161</v>
      </c>
      <c r="I4" s="19"/>
      <c r="J4" s="237" t="s">
        <v>101</v>
      </c>
      <c r="K4" s="225" t="s">
        <v>160</v>
      </c>
      <c r="L4" s="239" t="s">
        <v>161</v>
      </c>
    </row>
    <row r="5" spans="1:12" ht="12.75">
      <c r="A5" s="285">
        <v>2002</v>
      </c>
      <c r="B5" s="217">
        <v>224</v>
      </c>
      <c r="C5" s="217">
        <v>2369</v>
      </c>
      <c r="D5" s="230">
        <v>11086</v>
      </c>
      <c r="E5" s="7"/>
      <c r="F5" s="230">
        <v>80</v>
      </c>
      <c r="G5" s="230">
        <v>1164</v>
      </c>
      <c r="H5" s="230">
        <v>8176</v>
      </c>
      <c r="I5" s="9"/>
      <c r="J5" s="217">
        <v>304</v>
      </c>
      <c r="K5" s="217">
        <v>3533</v>
      </c>
      <c r="L5" s="226">
        <v>19275</v>
      </c>
    </row>
    <row r="6" spans="1:12" ht="12.75">
      <c r="A6" s="285">
        <v>2003</v>
      </c>
      <c r="B6" s="217">
        <v>231</v>
      </c>
      <c r="C6" s="217">
        <v>2150</v>
      </c>
      <c r="D6" s="230">
        <v>10658</v>
      </c>
      <c r="E6" s="7"/>
      <c r="F6" s="230">
        <v>105</v>
      </c>
      <c r="G6" s="230">
        <v>1144</v>
      </c>
      <c r="H6" s="230">
        <v>8086</v>
      </c>
      <c r="I6" s="9"/>
      <c r="J6" s="217">
        <v>336</v>
      </c>
      <c r="K6" s="217">
        <v>3294</v>
      </c>
      <c r="L6" s="226">
        <v>18757</v>
      </c>
    </row>
    <row r="7" spans="1:12" ht="12.75">
      <c r="A7" s="285">
        <v>2004</v>
      </c>
      <c r="B7" s="217">
        <v>225</v>
      </c>
      <c r="C7" s="217">
        <v>2032</v>
      </c>
      <c r="D7" s="230">
        <v>10473</v>
      </c>
      <c r="E7" s="7"/>
      <c r="F7" s="230">
        <v>83</v>
      </c>
      <c r="G7" s="230">
        <v>1041</v>
      </c>
      <c r="H7" s="230">
        <v>8016</v>
      </c>
      <c r="I7" s="9"/>
      <c r="J7" s="217">
        <v>308</v>
      </c>
      <c r="K7" s="217">
        <v>3074</v>
      </c>
      <c r="L7" s="226">
        <v>18502</v>
      </c>
    </row>
    <row r="8" spans="1:12" ht="12.75">
      <c r="A8" s="285">
        <v>2005</v>
      </c>
      <c r="B8" s="217">
        <v>209</v>
      </c>
      <c r="C8" s="217">
        <v>1954</v>
      </c>
      <c r="D8" s="230">
        <v>10204</v>
      </c>
      <c r="E8" s="7"/>
      <c r="F8" s="230">
        <v>77</v>
      </c>
      <c r="G8" s="230">
        <v>996</v>
      </c>
      <c r="H8" s="230">
        <v>7658</v>
      </c>
      <c r="I8" s="9"/>
      <c r="J8" s="217">
        <v>286</v>
      </c>
      <c r="K8" s="217">
        <v>2952</v>
      </c>
      <c r="L8" s="226">
        <v>17885</v>
      </c>
    </row>
    <row r="9" spans="1:12" ht="12.75">
      <c r="A9" s="285">
        <v>2006</v>
      </c>
      <c r="B9" s="217">
        <v>244</v>
      </c>
      <c r="C9" s="217">
        <v>1916</v>
      </c>
      <c r="D9" s="230">
        <v>9723</v>
      </c>
      <c r="E9" s="7"/>
      <c r="F9" s="230">
        <v>70</v>
      </c>
      <c r="G9" s="230">
        <v>1032</v>
      </c>
      <c r="H9" s="230">
        <v>7532</v>
      </c>
      <c r="I9" s="9"/>
      <c r="J9" s="217">
        <v>314</v>
      </c>
      <c r="K9" s="217">
        <v>2949</v>
      </c>
      <c r="L9" s="226">
        <v>17269</v>
      </c>
    </row>
    <row r="10" spans="1:12" ht="12.75">
      <c r="A10" s="285">
        <v>2007</v>
      </c>
      <c r="B10" s="217">
        <v>207</v>
      </c>
      <c r="C10" s="217">
        <v>1838</v>
      </c>
      <c r="D10" s="230">
        <v>9302</v>
      </c>
      <c r="E10" s="7"/>
      <c r="F10" s="230">
        <v>74</v>
      </c>
      <c r="G10" s="230">
        <v>827</v>
      </c>
      <c r="H10" s="230">
        <v>6916</v>
      </c>
      <c r="I10" s="9"/>
      <c r="J10" s="217">
        <v>281</v>
      </c>
      <c r="K10" s="217">
        <v>2666</v>
      </c>
      <c r="L10" s="226">
        <v>16238</v>
      </c>
    </row>
    <row r="11" spans="1:12" ht="12.75">
      <c r="A11" s="285">
        <v>2008</v>
      </c>
      <c r="B11" s="230">
        <v>191</v>
      </c>
      <c r="C11" s="230">
        <v>1874</v>
      </c>
      <c r="D11" s="230">
        <v>8842</v>
      </c>
      <c r="E11" s="7"/>
      <c r="F11" s="230">
        <v>79</v>
      </c>
      <c r="G11" s="230">
        <v>969</v>
      </c>
      <c r="H11" s="230">
        <v>6737</v>
      </c>
      <c r="I11" s="9"/>
      <c r="J11" s="230">
        <v>270</v>
      </c>
      <c r="K11" s="230">
        <v>2844</v>
      </c>
      <c r="L11" s="226">
        <v>15590</v>
      </c>
    </row>
    <row r="12" spans="1:13" ht="12.75">
      <c r="A12" s="285">
        <v>2009</v>
      </c>
      <c r="B12" s="289">
        <v>162</v>
      </c>
      <c r="C12" s="230">
        <v>1646</v>
      </c>
      <c r="D12" s="230">
        <v>8450</v>
      </c>
      <c r="E12" s="7"/>
      <c r="F12" s="230">
        <v>54</v>
      </c>
      <c r="G12" s="230">
        <v>856</v>
      </c>
      <c r="H12" s="230">
        <v>6587</v>
      </c>
      <c r="I12" s="8"/>
      <c r="J12" s="289">
        <v>216</v>
      </c>
      <c r="K12" s="230">
        <v>2502</v>
      </c>
      <c r="L12" s="230">
        <v>15043</v>
      </c>
      <c r="M12" s="7"/>
    </row>
    <row r="13" spans="1:12" ht="12.75">
      <c r="A13" s="284">
        <v>2010</v>
      </c>
      <c r="B13" s="227">
        <v>146</v>
      </c>
      <c r="C13" s="227">
        <v>1416</v>
      </c>
      <c r="D13" s="227">
        <v>7534</v>
      </c>
      <c r="E13" s="11"/>
      <c r="F13" s="227">
        <v>62</v>
      </c>
      <c r="G13" s="227">
        <v>751</v>
      </c>
      <c r="H13" s="227">
        <v>5780</v>
      </c>
      <c r="I13" s="19"/>
      <c r="J13" s="227">
        <v>208</v>
      </c>
      <c r="K13" s="227">
        <v>2168</v>
      </c>
      <c r="L13" s="228">
        <v>13324</v>
      </c>
    </row>
    <row r="14" spans="1:6" ht="15" customHeight="1">
      <c r="A14" s="8" t="s">
        <v>163</v>
      </c>
      <c r="C14" s="217"/>
      <c r="D14" s="217"/>
      <c r="E14" s="230"/>
      <c r="F14" s="8"/>
    </row>
    <row r="16" ht="17.25">
      <c r="A16" s="216" t="s">
        <v>201</v>
      </c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33.75" customHeight="1">
      <c r="A18" s="231" t="s">
        <v>146</v>
      </c>
      <c r="B18" s="218" t="s">
        <v>148</v>
      </c>
      <c r="C18" s="219" t="s">
        <v>158</v>
      </c>
      <c r="D18" s="220" t="s">
        <v>159</v>
      </c>
      <c r="E18" s="218" t="s">
        <v>149</v>
      </c>
      <c r="F18" s="218" t="s">
        <v>150</v>
      </c>
      <c r="G18" s="218" t="s">
        <v>151</v>
      </c>
      <c r="H18" s="218" t="s">
        <v>152</v>
      </c>
      <c r="I18" s="218" t="s">
        <v>153</v>
      </c>
      <c r="J18" s="218" t="s">
        <v>154</v>
      </c>
      <c r="K18" s="224" t="s">
        <v>155</v>
      </c>
      <c r="L18" s="286" t="s">
        <v>162</v>
      </c>
      <c r="M18" s="224" t="s">
        <v>156</v>
      </c>
      <c r="N18" s="229" t="s">
        <v>157</v>
      </c>
    </row>
    <row r="19" spans="1:14" ht="12.75">
      <c r="A19" s="4">
        <v>2002</v>
      </c>
      <c r="B19" s="217">
        <v>210</v>
      </c>
      <c r="C19" s="217">
        <v>871</v>
      </c>
      <c r="D19" s="217">
        <v>579</v>
      </c>
      <c r="E19" s="217">
        <v>2240</v>
      </c>
      <c r="F19" s="217">
        <v>1434</v>
      </c>
      <c r="G19" s="217">
        <v>2249</v>
      </c>
      <c r="H19" s="217">
        <v>1539</v>
      </c>
      <c r="I19" s="217">
        <v>943</v>
      </c>
      <c r="J19" s="217">
        <v>521</v>
      </c>
      <c r="K19" s="217">
        <v>478</v>
      </c>
      <c r="L19" s="287">
        <v>11086</v>
      </c>
      <c r="M19" s="217">
        <v>1658</v>
      </c>
      <c r="N19" s="226">
        <v>9404</v>
      </c>
    </row>
    <row r="20" spans="1:14" ht="12.75">
      <c r="A20" s="7">
        <v>2003</v>
      </c>
      <c r="B20" s="217">
        <v>192</v>
      </c>
      <c r="C20" s="217">
        <v>735</v>
      </c>
      <c r="D20" s="217">
        <v>552</v>
      </c>
      <c r="E20" s="217">
        <v>2145</v>
      </c>
      <c r="F20" s="217">
        <v>1344</v>
      </c>
      <c r="G20" s="217">
        <v>2091</v>
      </c>
      <c r="H20" s="217">
        <v>1523</v>
      </c>
      <c r="I20" s="217">
        <v>981</v>
      </c>
      <c r="J20" s="217">
        <v>578</v>
      </c>
      <c r="K20" s="217">
        <v>489</v>
      </c>
      <c r="L20" s="287">
        <v>10658</v>
      </c>
      <c r="M20" s="217">
        <v>1475</v>
      </c>
      <c r="N20" s="226">
        <v>9151</v>
      </c>
    </row>
    <row r="21" spans="1:14" ht="12.75">
      <c r="A21" s="7">
        <v>2004</v>
      </c>
      <c r="B21" s="217">
        <v>191</v>
      </c>
      <c r="C21" s="217">
        <v>667</v>
      </c>
      <c r="D21" s="217">
        <v>539</v>
      </c>
      <c r="E21" s="217">
        <v>2038</v>
      </c>
      <c r="F21" s="217">
        <v>1392</v>
      </c>
      <c r="G21" s="217">
        <v>2070</v>
      </c>
      <c r="H21" s="217">
        <v>1519</v>
      </c>
      <c r="I21" s="217">
        <v>976</v>
      </c>
      <c r="J21" s="217">
        <v>571</v>
      </c>
      <c r="K21" s="217">
        <v>480</v>
      </c>
      <c r="L21" s="287">
        <v>10473</v>
      </c>
      <c r="M21" s="217">
        <v>1387</v>
      </c>
      <c r="N21" s="226">
        <v>9046</v>
      </c>
    </row>
    <row r="22" spans="1:14" ht="12.75">
      <c r="A22" s="7">
        <v>2005</v>
      </c>
      <c r="B22" s="217">
        <v>157</v>
      </c>
      <c r="C22" s="217">
        <v>603</v>
      </c>
      <c r="D22" s="217">
        <v>496</v>
      </c>
      <c r="E22" s="217">
        <v>2165</v>
      </c>
      <c r="F22" s="217">
        <v>1364</v>
      </c>
      <c r="G22" s="217">
        <v>1892</v>
      </c>
      <c r="H22" s="217">
        <v>1578</v>
      </c>
      <c r="I22" s="217">
        <v>932</v>
      </c>
      <c r="J22" s="217">
        <v>523</v>
      </c>
      <c r="K22" s="217">
        <v>480</v>
      </c>
      <c r="L22" s="287">
        <v>10204</v>
      </c>
      <c r="M22" s="217">
        <v>1251</v>
      </c>
      <c r="N22" s="226">
        <v>8934</v>
      </c>
    </row>
    <row r="23" spans="1:14" ht="12.75">
      <c r="A23" s="7">
        <v>2006</v>
      </c>
      <c r="B23" s="217">
        <v>152</v>
      </c>
      <c r="C23" s="217">
        <v>557</v>
      </c>
      <c r="D23" s="217">
        <v>451</v>
      </c>
      <c r="E23" s="217">
        <v>2099</v>
      </c>
      <c r="F23" s="217">
        <v>1378</v>
      </c>
      <c r="G23" s="217">
        <v>1662</v>
      </c>
      <c r="H23" s="217">
        <v>1511</v>
      </c>
      <c r="I23" s="217">
        <v>946</v>
      </c>
      <c r="J23" s="217">
        <v>505</v>
      </c>
      <c r="K23" s="217">
        <v>447</v>
      </c>
      <c r="L23" s="287">
        <v>9723</v>
      </c>
      <c r="M23" s="217">
        <v>1155</v>
      </c>
      <c r="N23" s="226">
        <v>8548</v>
      </c>
    </row>
    <row r="24" spans="1:14" ht="12.75">
      <c r="A24" s="7">
        <v>2007</v>
      </c>
      <c r="B24" s="217">
        <v>130</v>
      </c>
      <c r="C24" s="217">
        <v>500</v>
      </c>
      <c r="D24" s="217">
        <v>427</v>
      </c>
      <c r="E24" s="217">
        <v>2041</v>
      </c>
      <c r="F24" s="217">
        <v>1300</v>
      </c>
      <c r="G24" s="217">
        <v>1556</v>
      </c>
      <c r="H24" s="217">
        <v>1475</v>
      </c>
      <c r="I24" s="217">
        <v>879</v>
      </c>
      <c r="J24" s="217">
        <v>521</v>
      </c>
      <c r="K24" s="217">
        <v>458</v>
      </c>
      <c r="L24" s="287">
        <v>9302</v>
      </c>
      <c r="M24" s="217">
        <v>1054</v>
      </c>
      <c r="N24" s="226">
        <v>8230</v>
      </c>
    </row>
    <row r="25" spans="1:14" ht="12.75">
      <c r="A25" s="7">
        <v>2008</v>
      </c>
      <c r="B25" s="217">
        <v>127</v>
      </c>
      <c r="C25" s="217">
        <v>449</v>
      </c>
      <c r="D25" s="217">
        <v>407</v>
      </c>
      <c r="E25" s="217">
        <v>1869</v>
      </c>
      <c r="F25" s="217">
        <v>1256</v>
      </c>
      <c r="G25" s="217">
        <v>1486</v>
      </c>
      <c r="H25" s="217">
        <v>1424</v>
      </c>
      <c r="I25" s="217">
        <v>866</v>
      </c>
      <c r="J25" s="217">
        <v>476</v>
      </c>
      <c r="K25" s="217">
        <v>469</v>
      </c>
      <c r="L25" s="287">
        <v>8842</v>
      </c>
      <c r="M25" s="217">
        <v>983</v>
      </c>
      <c r="N25" s="226">
        <v>7846</v>
      </c>
    </row>
    <row r="26" spans="1:14" ht="12.75">
      <c r="A26" s="7">
        <v>2009</v>
      </c>
      <c r="B26" s="230">
        <v>105</v>
      </c>
      <c r="C26" s="230">
        <v>399</v>
      </c>
      <c r="D26" s="230">
        <v>302</v>
      </c>
      <c r="E26" s="230">
        <v>1845</v>
      </c>
      <c r="F26" s="230">
        <v>1197</v>
      </c>
      <c r="G26" s="230">
        <v>1411</v>
      </c>
      <c r="H26" s="230">
        <v>1398</v>
      </c>
      <c r="I26" s="230">
        <v>821</v>
      </c>
      <c r="J26" s="230">
        <v>511</v>
      </c>
      <c r="K26" s="230">
        <v>445</v>
      </c>
      <c r="L26" s="287">
        <v>8450</v>
      </c>
      <c r="M26" s="230">
        <v>804</v>
      </c>
      <c r="N26" s="226">
        <v>7628</v>
      </c>
    </row>
    <row r="27" spans="1:14" ht="12.75">
      <c r="A27" s="11">
        <v>2010</v>
      </c>
      <c r="B27" s="227">
        <v>109</v>
      </c>
      <c r="C27" s="227">
        <v>376</v>
      </c>
      <c r="D27" s="227">
        <v>335</v>
      </c>
      <c r="E27" s="227">
        <v>1457</v>
      </c>
      <c r="F27" s="227">
        <v>1049</v>
      </c>
      <c r="G27" s="227">
        <v>1273</v>
      </c>
      <c r="H27" s="227">
        <v>1272</v>
      </c>
      <c r="I27" s="227">
        <v>815</v>
      </c>
      <c r="J27" s="227">
        <v>461</v>
      </c>
      <c r="K27" s="227">
        <v>377</v>
      </c>
      <c r="L27" s="288">
        <v>7534</v>
      </c>
      <c r="M27" s="227">
        <v>820</v>
      </c>
      <c r="N27" s="228">
        <v>6704</v>
      </c>
    </row>
    <row r="28" spans="1:14" ht="12.75">
      <c r="A28" s="7"/>
      <c r="L28" s="285"/>
      <c r="N28" s="9"/>
    </row>
    <row r="29" spans="1:14" ht="14.2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84"/>
      <c r="M29" s="12"/>
      <c r="N29" s="19"/>
    </row>
    <row r="30" spans="1:14" ht="35.25" customHeight="1">
      <c r="A30" s="232" t="s">
        <v>147</v>
      </c>
      <c r="B30" s="221" t="s">
        <v>148</v>
      </c>
      <c r="C30" s="222" t="s">
        <v>158</v>
      </c>
      <c r="D30" s="223" t="s">
        <v>159</v>
      </c>
      <c r="E30" s="221" t="s">
        <v>149</v>
      </c>
      <c r="F30" s="221" t="s">
        <v>150</v>
      </c>
      <c r="G30" s="221" t="s">
        <v>151</v>
      </c>
      <c r="H30" s="221" t="s">
        <v>152</v>
      </c>
      <c r="I30" s="221" t="s">
        <v>153</v>
      </c>
      <c r="J30" s="221" t="s">
        <v>154</v>
      </c>
      <c r="K30" s="225" t="s">
        <v>155</v>
      </c>
      <c r="L30" s="286" t="s">
        <v>162</v>
      </c>
      <c r="M30" s="224" t="s">
        <v>156</v>
      </c>
      <c r="N30" s="229" t="s">
        <v>157</v>
      </c>
    </row>
    <row r="31" spans="1:14" ht="12.75">
      <c r="A31" s="7">
        <v>2002</v>
      </c>
      <c r="B31" s="217">
        <v>143</v>
      </c>
      <c r="C31" s="217">
        <v>507</v>
      </c>
      <c r="D31" s="217">
        <v>432</v>
      </c>
      <c r="E31" s="217">
        <v>1345</v>
      </c>
      <c r="F31" s="217">
        <v>1000</v>
      </c>
      <c r="G31" s="217">
        <v>1492</v>
      </c>
      <c r="H31" s="217">
        <v>1136</v>
      </c>
      <c r="I31" s="217">
        <v>873</v>
      </c>
      <c r="J31" s="217">
        <v>522</v>
      </c>
      <c r="K31" s="217">
        <v>704</v>
      </c>
      <c r="L31" s="287">
        <v>8176</v>
      </c>
      <c r="M31" s="217">
        <v>1077</v>
      </c>
      <c r="N31" s="226">
        <v>7072</v>
      </c>
    </row>
    <row r="32" spans="1:14" ht="12.75">
      <c r="A32" s="7">
        <v>2003</v>
      </c>
      <c r="B32" s="217">
        <v>126</v>
      </c>
      <c r="C32" s="217">
        <v>452</v>
      </c>
      <c r="D32" s="217">
        <v>422</v>
      </c>
      <c r="E32" s="217">
        <v>1321</v>
      </c>
      <c r="F32" s="217">
        <v>1019</v>
      </c>
      <c r="G32" s="217">
        <v>1502</v>
      </c>
      <c r="H32" s="217">
        <v>1137</v>
      </c>
      <c r="I32" s="217">
        <v>828</v>
      </c>
      <c r="J32" s="217">
        <v>565</v>
      </c>
      <c r="K32" s="217">
        <v>693</v>
      </c>
      <c r="L32" s="287">
        <v>8086</v>
      </c>
      <c r="M32" s="217">
        <v>993</v>
      </c>
      <c r="N32" s="226">
        <v>7065</v>
      </c>
    </row>
    <row r="33" spans="1:14" ht="12.75">
      <c r="A33" s="7">
        <v>2004</v>
      </c>
      <c r="B33" s="217">
        <v>116</v>
      </c>
      <c r="C33" s="217">
        <v>450</v>
      </c>
      <c r="D33" s="217">
        <v>430</v>
      </c>
      <c r="E33" s="217">
        <v>1424</v>
      </c>
      <c r="F33" s="217">
        <v>1009</v>
      </c>
      <c r="G33" s="217">
        <v>1460</v>
      </c>
      <c r="H33" s="217">
        <v>1078</v>
      </c>
      <c r="I33" s="217">
        <v>835</v>
      </c>
      <c r="J33" s="217">
        <v>535</v>
      </c>
      <c r="K33" s="217">
        <v>667</v>
      </c>
      <c r="L33" s="287">
        <v>8016</v>
      </c>
      <c r="M33" s="217">
        <v>989</v>
      </c>
      <c r="N33" s="226">
        <v>7008</v>
      </c>
    </row>
    <row r="34" spans="1:14" ht="12.75">
      <c r="A34" s="7">
        <v>2005</v>
      </c>
      <c r="B34" s="217">
        <v>113</v>
      </c>
      <c r="C34" s="217">
        <v>375</v>
      </c>
      <c r="D34" s="217">
        <v>418</v>
      </c>
      <c r="E34" s="217">
        <v>1375</v>
      </c>
      <c r="F34" s="217">
        <v>931</v>
      </c>
      <c r="G34" s="217">
        <v>1295</v>
      </c>
      <c r="H34" s="217">
        <v>1112</v>
      </c>
      <c r="I34" s="217">
        <v>820</v>
      </c>
      <c r="J34" s="217">
        <v>542</v>
      </c>
      <c r="K34" s="217">
        <v>670</v>
      </c>
      <c r="L34" s="287">
        <v>7658</v>
      </c>
      <c r="M34" s="217">
        <v>901</v>
      </c>
      <c r="N34" s="226">
        <v>6745</v>
      </c>
    </row>
    <row r="35" spans="1:14" ht="12.75">
      <c r="A35" s="7">
        <v>2006</v>
      </c>
      <c r="B35" s="217">
        <v>108</v>
      </c>
      <c r="C35" s="217">
        <v>345</v>
      </c>
      <c r="D35" s="217">
        <v>404</v>
      </c>
      <c r="E35" s="217">
        <v>1460</v>
      </c>
      <c r="F35" s="217">
        <v>908</v>
      </c>
      <c r="G35" s="217">
        <v>1257</v>
      </c>
      <c r="H35" s="217">
        <v>1123</v>
      </c>
      <c r="I35" s="217">
        <v>781</v>
      </c>
      <c r="J35" s="217">
        <v>519</v>
      </c>
      <c r="K35" s="217">
        <v>619</v>
      </c>
      <c r="L35" s="287">
        <v>7532</v>
      </c>
      <c r="M35" s="217">
        <v>853</v>
      </c>
      <c r="N35" s="226">
        <v>6667</v>
      </c>
    </row>
    <row r="36" spans="1:14" ht="12.75">
      <c r="A36" s="7">
        <v>2007</v>
      </c>
      <c r="B36" s="217">
        <v>96</v>
      </c>
      <c r="C36" s="217">
        <v>328</v>
      </c>
      <c r="D36" s="217">
        <v>332</v>
      </c>
      <c r="E36" s="217">
        <v>1377</v>
      </c>
      <c r="F36" s="217">
        <v>930</v>
      </c>
      <c r="G36" s="217">
        <v>1074</v>
      </c>
      <c r="H36" s="217">
        <v>953</v>
      </c>
      <c r="I36" s="217">
        <v>760</v>
      </c>
      <c r="J36" s="217">
        <v>482</v>
      </c>
      <c r="K36" s="217">
        <v>579</v>
      </c>
      <c r="L36" s="287">
        <v>6916</v>
      </c>
      <c r="M36" s="217">
        <v>750</v>
      </c>
      <c r="N36" s="226">
        <v>6155</v>
      </c>
    </row>
    <row r="37" spans="1:16" ht="12.75">
      <c r="A37" s="7">
        <v>2008</v>
      </c>
      <c r="B37" s="217">
        <v>106</v>
      </c>
      <c r="C37" s="217">
        <v>304</v>
      </c>
      <c r="D37" s="217">
        <v>295</v>
      </c>
      <c r="E37" s="217">
        <v>1305</v>
      </c>
      <c r="F37" s="217">
        <v>920</v>
      </c>
      <c r="G37" s="217">
        <v>1032</v>
      </c>
      <c r="H37" s="217">
        <v>1027</v>
      </c>
      <c r="I37" s="217">
        <v>691</v>
      </c>
      <c r="J37" s="217">
        <v>476</v>
      </c>
      <c r="K37" s="217">
        <v>577</v>
      </c>
      <c r="L37" s="287">
        <v>6737</v>
      </c>
      <c r="M37" s="217">
        <v>705</v>
      </c>
      <c r="N37" s="226">
        <v>6028</v>
      </c>
      <c r="P37" t="s">
        <v>206</v>
      </c>
    </row>
    <row r="38" spans="1:14" ht="12.75">
      <c r="A38" s="7">
        <v>2009</v>
      </c>
      <c r="B38" s="217">
        <v>96</v>
      </c>
      <c r="C38" s="217">
        <v>283</v>
      </c>
      <c r="D38" s="217">
        <v>288</v>
      </c>
      <c r="E38" s="217">
        <v>1239</v>
      </c>
      <c r="F38" s="217">
        <v>901</v>
      </c>
      <c r="G38" s="217">
        <v>1013</v>
      </c>
      <c r="H38" s="217">
        <v>992</v>
      </c>
      <c r="I38" s="217">
        <v>718</v>
      </c>
      <c r="J38" s="217">
        <v>486</v>
      </c>
      <c r="K38" s="217">
        <v>556</v>
      </c>
      <c r="L38" s="287">
        <v>6587</v>
      </c>
      <c r="M38" s="217">
        <v>665</v>
      </c>
      <c r="N38" s="226">
        <v>5905</v>
      </c>
    </row>
    <row r="39" spans="1:14" ht="12.75">
      <c r="A39" s="11">
        <v>2010</v>
      </c>
      <c r="B39" s="227">
        <v>59</v>
      </c>
      <c r="C39" s="227">
        <v>256</v>
      </c>
      <c r="D39" s="227">
        <v>240</v>
      </c>
      <c r="E39" s="227">
        <v>1031</v>
      </c>
      <c r="F39" s="227">
        <v>832</v>
      </c>
      <c r="G39" s="227">
        <v>916</v>
      </c>
      <c r="H39" s="227">
        <v>913</v>
      </c>
      <c r="I39" s="227">
        <v>635</v>
      </c>
      <c r="J39" s="227">
        <v>416</v>
      </c>
      <c r="K39" s="227">
        <v>476</v>
      </c>
      <c r="L39" s="288">
        <v>5780</v>
      </c>
      <c r="M39" s="227">
        <v>553</v>
      </c>
      <c r="N39" s="228">
        <v>5219</v>
      </c>
    </row>
    <row r="40" spans="1:14" ht="12.75">
      <c r="A40" s="7"/>
      <c r="L40" s="285"/>
      <c r="N40" s="9"/>
    </row>
    <row r="41" spans="1:14" ht="12.7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84"/>
      <c r="M41" s="12"/>
      <c r="N41" s="19"/>
    </row>
    <row r="42" spans="1:14" ht="26.25">
      <c r="A42" s="232" t="s">
        <v>145</v>
      </c>
      <c r="B42" s="221" t="s">
        <v>148</v>
      </c>
      <c r="C42" s="222" t="s">
        <v>158</v>
      </c>
      <c r="D42" s="223" t="s">
        <v>159</v>
      </c>
      <c r="E42" s="221" t="s">
        <v>149</v>
      </c>
      <c r="F42" s="221" t="s">
        <v>150</v>
      </c>
      <c r="G42" s="221" t="s">
        <v>151</v>
      </c>
      <c r="H42" s="221" t="s">
        <v>152</v>
      </c>
      <c r="I42" s="221" t="s">
        <v>153</v>
      </c>
      <c r="J42" s="221" t="s">
        <v>154</v>
      </c>
      <c r="K42" s="225" t="s">
        <v>155</v>
      </c>
      <c r="L42" s="286" t="s">
        <v>162</v>
      </c>
      <c r="M42" s="224" t="s">
        <v>156</v>
      </c>
      <c r="N42" s="229" t="s">
        <v>157</v>
      </c>
    </row>
    <row r="43" spans="1:14" ht="12.75">
      <c r="A43" s="7">
        <v>2002</v>
      </c>
      <c r="B43" s="217">
        <v>355</v>
      </c>
      <c r="C43" s="217">
        <v>1379</v>
      </c>
      <c r="D43" s="217">
        <v>1011</v>
      </c>
      <c r="E43" s="217">
        <v>3587</v>
      </c>
      <c r="F43" s="217">
        <v>2434</v>
      </c>
      <c r="G43" s="217">
        <v>3742</v>
      </c>
      <c r="H43" s="217">
        <v>2675</v>
      </c>
      <c r="I43" s="217">
        <v>1816</v>
      </c>
      <c r="J43" s="217">
        <v>1043</v>
      </c>
      <c r="K43" s="217">
        <v>1183</v>
      </c>
      <c r="L43" s="287">
        <v>19275</v>
      </c>
      <c r="M43" s="217">
        <v>2745</v>
      </c>
      <c r="N43" s="233">
        <v>16480</v>
      </c>
    </row>
    <row r="44" spans="1:14" ht="12.75">
      <c r="A44" s="7">
        <v>2003</v>
      </c>
      <c r="B44" s="217">
        <v>318</v>
      </c>
      <c r="C44" s="217">
        <v>1188</v>
      </c>
      <c r="D44" s="217">
        <v>974</v>
      </c>
      <c r="E44" s="217">
        <v>3467</v>
      </c>
      <c r="F44" s="217">
        <v>2364</v>
      </c>
      <c r="G44" s="217">
        <v>3594</v>
      </c>
      <c r="H44" s="217">
        <v>2660</v>
      </c>
      <c r="I44" s="217">
        <v>1809</v>
      </c>
      <c r="J44" s="217">
        <v>1143</v>
      </c>
      <c r="K44" s="217">
        <v>1187</v>
      </c>
      <c r="L44" s="287">
        <v>18757</v>
      </c>
      <c r="M44" s="217">
        <v>2480</v>
      </c>
      <c r="N44" s="226">
        <v>16224</v>
      </c>
    </row>
    <row r="45" spans="1:14" ht="12.75">
      <c r="A45" s="7">
        <v>2004</v>
      </c>
      <c r="B45" s="217">
        <v>307</v>
      </c>
      <c r="C45" s="217">
        <v>1119</v>
      </c>
      <c r="D45" s="217">
        <v>969</v>
      </c>
      <c r="E45" s="217">
        <v>3463</v>
      </c>
      <c r="F45" s="217">
        <v>2402</v>
      </c>
      <c r="G45" s="217">
        <v>3530</v>
      </c>
      <c r="H45" s="217">
        <v>2597</v>
      </c>
      <c r="I45" s="217">
        <v>1811</v>
      </c>
      <c r="J45" s="217">
        <v>1107</v>
      </c>
      <c r="K45" s="217">
        <v>1151</v>
      </c>
      <c r="L45" s="287">
        <v>18502</v>
      </c>
      <c r="M45" s="217">
        <v>2395</v>
      </c>
      <c r="N45" s="226">
        <v>16061</v>
      </c>
    </row>
    <row r="46" spans="1:14" ht="12.75">
      <c r="A46" s="7">
        <v>2005</v>
      </c>
      <c r="B46" s="217">
        <v>280</v>
      </c>
      <c r="C46" s="217">
        <v>978</v>
      </c>
      <c r="D46" s="217">
        <v>914</v>
      </c>
      <c r="E46" s="217">
        <v>3540</v>
      </c>
      <c r="F46" s="217">
        <v>2296</v>
      </c>
      <c r="G46" s="217">
        <v>3187</v>
      </c>
      <c r="H46" s="217">
        <v>2691</v>
      </c>
      <c r="I46" s="217">
        <v>1752</v>
      </c>
      <c r="J46" s="217">
        <v>1065</v>
      </c>
      <c r="K46" s="217">
        <v>1153</v>
      </c>
      <c r="L46" s="287">
        <v>17885</v>
      </c>
      <c r="M46" s="217">
        <v>2172</v>
      </c>
      <c r="N46" s="226">
        <v>15684</v>
      </c>
    </row>
    <row r="47" spans="1:14" ht="12.75">
      <c r="A47" s="7">
        <v>2006</v>
      </c>
      <c r="B47" s="217">
        <v>265</v>
      </c>
      <c r="C47" s="217">
        <v>902</v>
      </c>
      <c r="D47" s="217">
        <v>855</v>
      </c>
      <c r="E47" s="217">
        <v>3559</v>
      </c>
      <c r="F47" s="217">
        <v>2286</v>
      </c>
      <c r="G47" s="217">
        <v>2919</v>
      </c>
      <c r="H47" s="217">
        <v>2634</v>
      </c>
      <c r="I47" s="217">
        <v>1727</v>
      </c>
      <c r="J47" s="217">
        <v>1024</v>
      </c>
      <c r="K47" s="217">
        <v>1066</v>
      </c>
      <c r="L47" s="287">
        <v>17269</v>
      </c>
      <c r="M47" s="217">
        <v>2022</v>
      </c>
      <c r="N47" s="226">
        <v>15215</v>
      </c>
    </row>
    <row r="48" spans="1:14" ht="12.75">
      <c r="A48" s="7">
        <v>2007</v>
      </c>
      <c r="B48" s="217">
        <v>229</v>
      </c>
      <c r="C48" s="217">
        <v>829</v>
      </c>
      <c r="D48" s="217">
        <v>759</v>
      </c>
      <c r="E48" s="217">
        <v>3419</v>
      </c>
      <c r="F48" s="217">
        <v>2231</v>
      </c>
      <c r="G48" s="217">
        <v>2630</v>
      </c>
      <c r="H48" s="217">
        <v>2429</v>
      </c>
      <c r="I48" s="217">
        <v>1639</v>
      </c>
      <c r="J48" s="217">
        <v>1003</v>
      </c>
      <c r="K48" s="217">
        <v>1041</v>
      </c>
      <c r="L48" s="287">
        <v>16238</v>
      </c>
      <c r="M48" s="217">
        <v>1817</v>
      </c>
      <c r="N48" s="226">
        <v>14392</v>
      </c>
    </row>
    <row r="49" spans="1:14" ht="12.75">
      <c r="A49" s="7">
        <v>2008</v>
      </c>
      <c r="B49" s="217">
        <v>234</v>
      </c>
      <c r="C49" s="217">
        <v>753</v>
      </c>
      <c r="D49" s="217">
        <v>702</v>
      </c>
      <c r="E49" s="217">
        <v>3174</v>
      </c>
      <c r="F49" s="217">
        <v>2179</v>
      </c>
      <c r="G49" s="217">
        <v>2519</v>
      </c>
      <c r="H49" s="217">
        <v>2451</v>
      </c>
      <c r="I49" s="217">
        <v>1557</v>
      </c>
      <c r="J49" s="217">
        <v>952</v>
      </c>
      <c r="K49" s="217">
        <v>1047</v>
      </c>
      <c r="L49" s="287">
        <v>15590</v>
      </c>
      <c r="M49" s="217">
        <v>1689</v>
      </c>
      <c r="N49" s="226">
        <v>13879</v>
      </c>
    </row>
    <row r="50" spans="1:14" ht="12.75">
      <c r="A50" s="7">
        <v>2009</v>
      </c>
      <c r="B50" s="217">
        <v>201</v>
      </c>
      <c r="C50" s="217">
        <v>682</v>
      </c>
      <c r="D50" s="217">
        <v>590</v>
      </c>
      <c r="E50" s="217">
        <v>3084</v>
      </c>
      <c r="F50" s="217">
        <v>2098</v>
      </c>
      <c r="G50" s="217">
        <v>2424</v>
      </c>
      <c r="H50" s="217">
        <v>2390</v>
      </c>
      <c r="I50" s="217">
        <v>1539</v>
      </c>
      <c r="J50" s="217">
        <v>997</v>
      </c>
      <c r="K50" s="217">
        <v>1001</v>
      </c>
      <c r="L50" s="287">
        <v>15043</v>
      </c>
      <c r="M50" s="217">
        <v>1473</v>
      </c>
      <c r="N50" s="226">
        <v>13533</v>
      </c>
    </row>
    <row r="51" spans="1:14" ht="12.75">
      <c r="A51" s="11">
        <v>2010</v>
      </c>
      <c r="B51" s="227">
        <v>168</v>
      </c>
      <c r="C51" s="227">
        <v>632</v>
      </c>
      <c r="D51" s="227">
        <v>575</v>
      </c>
      <c r="E51" s="227">
        <v>2488</v>
      </c>
      <c r="F51" s="227">
        <v>1881</v>
      </c>
      <c r="G51" s="227">
        <v>2189</v>
      </c>
      <c r="H51" s="227">
        <v>2185</v>
      </c>
      <c r="I51" s="227">
        <v>1450</v>
      </c>
      <c r="J51" s="227">
        <v>877</v>
      </c>
      <c r="K51" s="227">
        <v>853</v>
      </c>
      <c r="L51" s="288">
        <v>13324</v>
      </c>
      <c r="M51" s="227">
        <v>1375</v>
      </c>
      <c r="N51" s="228">
        <v>11923</v>
      </c>
    </row>
    <row r="52" ht="12.75">
      <c r="A52" s="8" t="s">
        <v>164</v>
      </c>
    </row>
  </sheetData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L65"/>
  <sheetViews>
    <sheetView zoomScale="75" zoomScaleNormal="75" workbookViewId="0" topLeftCell="A10">
      <selection activeCell="B25" sqref="B25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33" t="s">
        <v>56</v>
      </c>
      <c r="G4" s="133" t="s">
        <v>103</v>
      </c>
      <c r="H4" s="133" t="s">
        <v>57</v>
      </c>
      <c r="I4" s="133"/>
      <c r="K4" s="133" t="s">
        <v>25</v>
      </c>
      <c r="L4" s="133" t="s">
        <v>58</v>
      </c>
    </row>
    <row r="5" spans="3:12" ht="12.75">
      <c r="C5" s="130">
        <v>1950</v>
      </c>
      <c r="D5">
        <v>529</v>
      </c>
      <c r="F5" s="131">
        <f aca="true" t="shared" si="0" ref="F5:F39">C5</f>
        <v>1950</v>
      </c>
      <c r="G5" s="132">
        <f aca="true" t="shared" si="1" ref="G5:G36">D5+H5</f>
        <v>5082</v>
      </c>
      <c r="H5" s="27">
        <v>4553</v>
      </c>
      <c r="I5" s="132"/>
      <c r="J5" s="131">
        <f aca="true" t="shared" si="2" ref="J5:J39">F5</f>
        <v>1950</v>
      </c>
      <c r="K5" s="132">
        <f aca="true" t="shared" si="3" ref="K5:K36">G5+L5</f>
        <v>15856</v>
      </c>
      <c r="L5" s="27">
        <v>10774</v>
      </c>
    </row>
    <row r="6" spans="3:12" ht="12.75">
      <c r="C6" s="86">
        <v>1951</v>
      </c>
      <c r="D6">
        <v>544</v>
      </c>
      <c r="F6" s="131">
        <f t="shared" si="0"/>
        <v>1951</v>
      </c>
      <c r="G6" s="132">
        <f t="shared" si="1"/>
        <v>5089</v>
      </c>
      <c r="H6" s="27">
        <v>4545</v>
      </c>
      <c r="I6" s="132"/>
      <c r="J6" s="131">
        <f t="shared" si="2"/>
        <v>1951</v>
      </c>
      <c r="K6" s="132">
        <f t="shared" si="3"/>
        <v>16895</v>
      </c>
      <c r="L6" s="27">
        <v>11806</v>
      </c>
    </row>
    <row r="7" spans="3:12" ht="12.75">
      <c r="C7" s="86">
        <v>1952</v>
      </c>
      <c r="D7">
        <v>485</v>
      </c>
      <c r="F7" s="131">
        <f t="shared" si="0"/>
        <v>1952</v>
      </c>
      <c r="G7" s="132">
        <f t="shared" si="1"/>
        <v>4909</v>
      </c>
      <c r="H7" s="27">
        <v>4424</v>
      </c>
      <c r="I7" s="132"/>
      <c r="J7" s="131">
        <f t="shared" si="2"/>
        <v>1952</v>
      </c>
      <c r="K7" s="132">
        <f t="shared" si="3"/>
        <v>16547</v>
      </c>
      <c r="L7" s="27">
        <v>11638</v>
      </c>
    </row>
    <row r="8" spans="3:12" ht="12.75">
      <c r="C8" s="86">
        <v>1953</v>
      </c>
      <c r="D8">
        <v>579</v>
      </c>
      <c r="F8" s="131">
        <f t="shared" si="0"/>
        <v>1953</v>
      </c>
      <c r="G8" s="132">
        <f t="shared" si="1"/>
        <v>5749</v>
      </c>
      <c r="H8" s="27">
        <v>5170</v>
      </c>
      <c r="I8" s="132"/>
      <c r="J8" s="131">
        <f t="shared" si="2"/>
        <v>1953</v>
      </c>
      <c r="K8" s="132">
        <f t="shared" si="3"/>
        <v>18343</v>
      </c>
      <c r="L8" s="27">
        <v>12594</v>
      </c>
    </row>
    <row r="9" spans="3:12" ht="12.75">
      <c r="C9" s="86">
        <v>1954</v>
      </c>
      <c r="D9">
        <v>545</v>
      </c>
      <c r="F9" s="131">
        <f t="shared" si="0"/>
        <v>1954</v>
      </c>
      <c r="G9" s="132">
        <f t="shared" si="1"/>
        <v>5420</v>
      </c>
      <c r="H9" s="27">
        <v>4875</v>
      </c>
      <c r="I9" s="132"/>
      <c r="J9" s="131">
        <f t="shared" si="2"/>
        <v>1954</v>
      </c>
      <c r="K9" s="132">
        <f t="shared" si="3"/>
        <v>18901</v>
      </c>
      <c r="L9" s="27">
        <v>13481</v>
      </c>
    </row>
    <row r="10" spans="3:12" ht="12.75">
      <c r="C10" s="130">
        <v>1955</v>
      </c>
      <c r="D10">
        <v>610</v>
      </c>
      <c r="F10" s="131">
        <f t="shared" si="0"/>
        <v>1955</v>
      </c>
      <c r="G10" s="132">
        <f t="shared" si="1"/>
        <v>5706</v>
      </c>
      <c r="H10" s="27">
        <v>5096</v>
      </c>
      <c r="I10" s="132"/>
      <c r="J10" s="131">
        <f t="shared" si="2"/>
        <v>1955</v>
      </c>
      <c r="K10" s="132">
        <f t="shared" si="3"/>
        <v>20899</v>
      </c>
      <c r="L10" s="27">
        <v>15193</v>
      </c>
    </row>
    <row r="11" spans="3:12" ht="12.75">
      <c r="C11" s="86">
        <v>1956</v>
      </c>
      <c r="D11">
        <v>540</v>
      </c>
      <c r="F11" s="131">
        <f t="shared" si="0"/>
        <v>1956</v>
      </c>
      <c r="G11" s="132">
        <f t="shared" si="1"/>
        <v>5589</v>
      </c>
      <c r="H11" s="27">
        <v>5049</v>
      </c>
      <c r="I11" s="132"/>
      <c r="J11" s="131">
        <f t="shared" si="2"/>
        <v>1956</v>
      </c>
      <c r="K11" s="132">
        <f t="shared" si="3"/>
        <v>21459</v>
      </c>
      <c r="L11" s="27">
        <v>15870</v>
      </c>
    </row>
    <row r="12" spans="3:12" ht="12.75">
      <c r="C12" s="86">
        <v>1957</v>
      </c>
      <c r="D12">
        <v>550</v>
      </c>
      <c r="F12" s="131">
        <f t="shared" si="0"/>
        <v>1957</v>
      </c>
      <c r="G12" s="132">
        <f t="shared" si="1"/>
        <v>5556</v>
      </c>
      <c r="H12" s="27">
        <v>5006</v>
      </c>
      <c r="I12" s="132"/>
      <c r="J12" s="131">
        <f t="shared" si="2"/>
        <v>1957</v>
      </c>
      <c r="K12" s="132">
        <f t="shared" si="3"/>
        <v>21417</v>
      </c>
      <c r="L12" s="27">
        <v>15861</v>
      </c>
    </row>
    <row r="13" spans="3:12" ht="12.75">
      <c r="C13" s="86">
        <v>1958</v>
      </c>
      <c r="D13">
        <v>605</v>
      </c>
      <c r="F13" s="131">
        <f t="shared" si="0"/>
        <v>1958</v>
      </c>
      <c r="G13" s="132">
        <f t="shared" si="1"/>
        <v>5907</v>
      </c>
      <c r="H13" s="27">
        <v>5302</v>
      </c>
      <c r="I13" s="132"/>
      <c r="J13" s="131">
        <f t="shared" si="2"/>
        <v>1958</v>
      </c>
      <c r="K13" s="132">
        <f t="shared" si="3"/>
        <v>22830</v>
      </c>
      <c r="L13" s="27">
        <v>16923</v>
      </c>
    </row>
    <row r="14" spans="3:12" ht="12.75">
      <c r="C14" s="86">
        <v>1959</v>
      </c>
      <c r="D14">
        <v>604</v>
      </c>
      <c r="F14" s="131">
        <f t="shared" si="0"/>
        <v>1959</v>
      </c>
      <c r="G14" s="132">
        <f t="shared" si="1"/>
        <v>6940</v>
      </c>
      <c r="H14" s="27">
        <v>6336</v>
      </c>
      <c r="I14" s="132"/>
      <c r="J14" s="131">
        <f t="shared" si="2"/>
        <v>1959</v>
      </c>
      <c r="K14" s="132">
        <f t="shared" si="3"/>
        <v>25011</v>
      </c>
      <c r="L14" s="27">
        <v>18071</v>
      </c>
    </row>
    <row r="15" spans="3:12" ht="12.75">
      <c r="C15" s="130">
        <v>1960</v>
      </c>
      <c r="D15">
        <v>648</v>
      </c>
      <c r="F15" s="131">
        <f t="shared" si="0"/>
        <v>1960</v>
      </c>
      <c r="G15" s="132">
        <f t="shared" si="1"/>
        <v>7280</v>
      </c>
      <c r="H15" s="27">
        <v>6632</v>
      </c>
      <c r="I15" s="132"/>
      <c r="J15" s="131">
        <f t="shared" si="2"/>
        <v>1960</v>
      </c>
      <c r="K15" s="132">
        <f t="shared" si="3"/>
        <v>26315</v>
      </c>
      <c r="L15" s="27">
        <v>19035</v>
      </c>
    </row>
    <row r="16" spans="3:12" ht="12.75">
      <c r="C16" s="86">
        <v>1961</v>
      </c>
      <c r="D16">
        <v>671</v>
      </c>
      <c r="F16" s="131">
        <f t="shared" si="0"/>
        <v>1961</v>
      </c>
      <c r="G16" s="132">
        <f t="shared" si="1"/>
        <v>7899</v>
      </c>
      <c r="H16" s="27">
        <v>7228</v>
      </c>
      <c r="I16" s="132"/>
      <c r="J16" s="131">
        <f t="shared" si="2"/>
        <v>1961</v>
      </c>
      <c r="K16" s="132">
        <f t="shared" si="3"/>
        <v>27362</v>
      </c>
      <c r="L16" s="27">
        <v>19463</v>
      </c>
    </row>
    <row r="17" spans="3:12" ht="12.75">
      <c r="C17" s="86">
        <v>1962</v>
      </c>
      <c r="D17">
        <v>664</v>
      </c>
      <c r="F17" s="131">
        <f t="shared" si="0"/>
        <v>1962</v>
      </c>
      <c r="G17" s="132">
        <f t="shared" si="1"/>
        <v>7716</v>
      </c>
      <c r="H17" s="27">
        <v>7052</v>
      </c>
      <c r="I17" s="132"/>
      <c r="J17" s="131">
        <f t="shared" si="2"/>
        <v>1962</v>
      </c>
      <c r="K17" s="132">
        <f t="shared" si="3"/>
        <v>26703</v>
      </c>
      <c r="L17" s="27">
        <v>18987</v>
      </c>
    </row>
    <row r="18" spans="3:12" ht="12.75">
      <c r="C18" s="86">
        <v>1963</v>
      </c>
      <c r="D18">
        <v>712</v>
      </c>
      <c r="F18" s="131">
        <f t="shared" si="0"/>
        <v>1963</v>
      </c>
      <c r="G18" s="132">
        <f t="shared" si="1"/>
        <v>7939</v>
      </c>
      <c r="H18" s="27">
        <v>7227</v>
      </c>
      <c r="I18" s="132"/>
      <c r="J18" s="131">
        <f t="shared" si="2"/>
        <v>1963</v>
      </c>
      <c r="K18" s="132">
        <f t="shared" si="3"/>
        <v>27728</v>
      </c>
      <c r="L18" s="27">
        <v>19789</v>
      </c>
    </row>
    <row r="19" spans="3:12" ht="12.75">
      <c r="C19" s="86">
        <v>1964</v>
      </c>
      <c r="D19">
        <v>754</v>
      </c>
      <c r="F19" s="131">
        <f t="shared" si="0"/>
        <v>1964</v>
      </c>
      <c r="G19" s="132">
        <f t="shared" si="1"/>
        <v>8890</v>
      </c>
      <c r="H19" s="27">
        <v>8136</v>
      </c>
      <c r="I19" s="132"/>
      <c r="J19" s="131">
        <f t="shared" si="2"/>
        <v>1964</v>
      </c>
      <c r="K19" s="132">
        <f t="shared" si="3"/>
        <v>30527</v>
      </c>
      <c r="L19" s="27">
        <v>21637</v>
      </c>
    </row>
    <row r="20" spans="3:12" ht="12.75">
      <c r="C20" s="130">
        <v>1965</v>
      </c>
      <c r="D20">
        <v>743</v>
      </c>
      <c r="F20" s="131">
        <f t="shared" si="0"/>
        <v>1965</v>
      </c>
      <c r="G20" s="132">
        <f t="shared" si="1"/>
        <v>9487</v>
      </c>
      <c r="H20" s="27">
        <v>8744</v>
      </c>
      <c r="I20" s="132"/>
      <c r="J20" s="131">
        <f t="shared" si="2"/>
        <v>1965</v>
      </c>
      <c r="K20" s="132">
        <f t="shared" si="3"/>
        <v>31827</v>
      </c>
      <c r="L20" s="27">
        <v>22340</v>
      </c>
    </row>
    <row r="21" spans="3:12" ht="12.75">
      <c r="C21" s="86">
        <v>1966</v>
      </c>
      <c r="D21">
        <v>790</v>
      </c>
      <c r="F21" s="131">
        <f t="shared" si="0"/>
        <v>1966</v>
      </c>
      <c r="G21" s="132">
        <f t="shared" si="1"/>
        <v>10043</v>
      </c>
      <c r="H21" s="27">
        <v>9253</v>
      </c>
      <c r="I21" s="132"/>
      <c r="J21" s="131">
        <f t="shared" si="2"/>
        <v>1966</v>
      </c>
      <c r="K21" s="132">
        <f t="shared" si="3"/>
        <v>32280</v>
      </c>
      <c r="L21" s="27">
        <v>22237</v>
      </c>
    </row>
    <row r="22" spans="3:12" ht="12.75">
      <c r="C22" s="86">
        <v>1967</v>
      </c>
      <c r="D22">
        <v>778</v>
      </c>
      <c r="F22" s="131">
        <f t="shared" si="0"/>
        <v>1967</v>
      </c>
      <c r="G22" s="132">
        <f t="shared" si="1"/>
        <v>10036</v>
      </c>
      <c r="H22" s="27">
        <v>9258</v>
      </c>
      <c r="I22" s="132"/>
      <c r="J22" s="131">
        <f t="shared" si="2"/>
        <v>1967</v>
      </c>
      <c r="K22" s="132">
        <f t="shared" si="3"/>
        <v>31760</v>
      </c>
      <c r="L22" s="27">
        <v>21724</v>
      </c>
    </row>
    <row r="23" spans="3:12" ht="12.75">
      <c r="C23" s="86">
        <v>1968</v>
      </c>
      <c r="D23">
        <v>769</v>
      </c>
      <c r="F23" s="131">
        <f t="shared" si="0"/>
        <v>1968</v>
      </c>
      <c r="G23" s="132">
        <f t="shared" si="1"/>
        <v>10262</v>
      </c>
      <c r="H23" s="27">
        <v>9493</v>
      </c>
      <c r="I23" s="132"/>
      <c r="J23" s="131">
        <f t="shared" si="2"/>
        <v>1968</v>
      </c>
      <c r="K23" s="132">
        <f t="shared" si="3"/>
        <v>30649</v>
      </c>
      <c r="L23" s="27">
        <v>20387</v>
      </c>
    </row>
    <row r="24" spans="2:12" ht="12.75">
      <c r="B24" t="s">
        <v>206</v>
      </c>
      <c r="C24" s="86">
        <v>1969</v>
      </c>
      <c r="D24">
        <v>892</v>
      </c>
      <c r="F24" s="131">
        <f t="shared" si="0"/>
        <v>1969</v>
      </c>
      <c r="G24" s="132">
        <f t="shared" si="1"/>
        <v>10723</v>
      </c>
      <c r="H24" s="27">
        <v>9831</v>
      </c>
      <c r="I24" s="132"/>
      <c r="J24" s="131">
        <f t="shared" si="2"/>
        <v>1969</v>
      </c>
      <c r="K24" s="132">
        <f t="shared" si="3"/>
        <v>31056</v>
      </c>
      <c r="L24" s="27">
        <v>20333</v>
      </c>
    </row>
    <row r="25" spans="3:12" ht="12.75">
      <c r="C25" s="130">
        <v>1970</v>
      </c>
      <c r="D25">
        <v>815</v>
      </c>
      <c r="F25" s="131">
        <f t="shared" si="0"/>
        <v>1970</v>
      </c>
      <c r="G25" s="132">
        <f t="shared" si="1"/>
        <v>10842</v>
      </c>
      <c r="H25" s="27">
        <v>10027</v>
      </c>
      <c r="I25" s="132"/>
      <c r="J25" s="131">
        <f t="shared" si="2"/>
        <v>1970</v>
      </c>
      <c r="K25" s="132">
        <f t="shared" si="3"/>
        <v>31240</v>
      </c>
      <c r="L25" s="27">
        <v>20398</v>
      </c>
    </row>
    <row r="26" spans="3:12" ht="12.75">
      <c r="C26" s="86">
        <v>1971</v>
      </c>
      <c r="D26">
        <v>866</v>
      </c>
      <c r="F26" s="131">
        <f t="shared" si="0"/>
        <v>1971</v>
      </c>
      <c r="G26" s="132">
        <f t="shared" si="1"/>
        <v>10813</v>
      </c>
      <c r="H26" s="27">
        <v>9947</v>
      </c>
      <c r="I26" s="132"/>
      <c r="J26" s="131">
        <f t="shared" si="2"/>
        <v>1971</v>
      </c>
      <c r="K26" s="132">
        <f t="shared" si="3"/>
        <v>31194</v>
      </c>
      <c r="L26" s="27">
        <v>20381</v>
      </c>
    </row>
    <row r="27" spans="3:12" ht="12.75">
      <c r="C27" s="86">
        <v>1972</v>
      </c>
      <c r="D27">
        <v>855</v>
      </c>
      <c r="F27" s="131">
        <f t="shared" si="0"/>
        <v>1972</v>
      </c>
      <c r="G27" s="132">
        <f t="shared" si="1"/>
        <v>10855</v>
      </c>
      <c r="H27" s="27">
        <v>10000</v>
      </c>
      <c r="I27" s="132"/>
      <c r="J27" s="131">
        <f t="shared" si="2"/>
        <v>1972</v>
      </c>
      <c r="K27" s="132">
        <f t="shared" si="3"/>
        <v>31762</v>
      </c>
      <c r="L27" s="27">
        <v>20907</v>
      </c>
    </row>
    <row r="28" spans="3:12" ht="12.75">
      <c r="C28" s="86">
        <v>1973</v>
      </c>
      <c r="D28">
        <v>855</v>
      </c>
      <c r="F28" s="131">
        <f t="shared" si="0"/>
        <v>1973</v>
      </c>
      <c r="G28" s="132">
        <f t="shared" si="1"/>
        <v>10949</v>
      </c>
      <c r="H28" s="27">
        <v>10094</v>
      </c>
      <c r="I28" s="132"/>
      <c r="J28" s="131">
        <f t="shared" si="2"/>
        <v>1973</v>
      </c>
      <c r="K28" s="132">
        <f t="shared" si="3"/>
        <v>31404</v>
      </c>
      <c r="L28" s="27">
        <v>20455</v>
      </c>
    </row>
    <row r="29" spans="3:12" ht="12.75">
      <c r="C29" s="86">
        <v>1974</v>
      </c>
      <c r="D29">
        <v>825</v>
      </c>
      <c r="F29" s="131">
        <f t="shared" si="0"/>
        <v>1974</v>
      </c>
      <c r="G29" s="132">
        <f t="shared" si="1"/>
        <v>10347</v>
      </c>
      <c r="H29" s="27">
        <v>9522</v>
      </c>
      <c r="I29" s="132"/>
      <c r="J29" s="131">
        <f t="shared" si="2"/>
        <v>1974</v>
      </c>
      <c r="K29" s="132">
        <f t="shared" si="3"/>
        <v>28783</v>
      </c>
      <c r="L29" s="27">
        <v>18436</v>
      </c>
    </row>
    <row r="30" spans="3:12" ht="12.75">
      <c r="C30" s="130">
        <v>1975</v>
      </c>
      <c r="D30">
        <v>769</v>
      </c>
      <c r="F30" s="131">
        <f t="shared" si="0"/>
        <v>1975</v>
      </c>
      <c r="G30" s="132">
        <f t="shared" si="1"/>
        <v>9548</v>
      </c>
      <c r="H30" s="27">
        <v>8779</v>
      </c>
      <c r="I30" s="132"/>
      <c r="J30" s="131">
        <f t="shared" si="2"/>
        <v>1975</v>
      </c>
      <c r="K30" s="132">
        <f t="shared" si="3"/>
        <v>28621</v>
      </c>
      <c r="L30" s="27">
        <v>19073</v>
      </c>
    </row>
    <row r="31" spans="3:12" ht="12.75">
      <c r="C31" s="86">
        <v>1976</v>
      </c>
      <c r="D31">
        <v>783</v>
      </c>
      <c r="F31" s="131">
        <f t="shared" si="0"/>
        <v>1976</v>
      </c>
      <c r="G31" s="132">
        <f t="shared" si="1"/>
        <v>9503</v>
      </c>
      <c r="H31" s="27">
        <v>8720</v>
      </c>
      <c r="I31" s="132"/>
      <c r="J31" s="131">
        <f t="shared" si="2"/>
        <v>1976</v>
      </c>
      <c r="K31" s="132">
        <f t="shared" si="3"/>
        <v>29933</v>
      </c>
      <c r="L31" s="27">
        <v>20430</v>
      </c>
    </row>
    <row r="32" spans="3:12" ht="12.75">
      <c r="C32" s="86">
        <v>1977</v>
      </c>
      <c r="D32">
        <v>811</v>
      </c>
      <c r="F32" s="131">
        <f t="shared" si="0"/>
        <v>1977</v>
      </c>
      <c r="G32" s="132">
        <f t="shared" si="1"/>
        <v>9661</v>
      </c>
      <c r="H32" s="27">
        <v>8850</v>
      </c>
      <c r="I32" s="132"/>
      <c r="J32" s="131">
        <f t="shared" si="2"/>
        <v>1977</v>
      </c>
      <c r="K32" s="132">
        <f t="shared" si="3"/>
        <v>29783</v>
      </c>
      <c r="L32" s="27">
        <v>20122</v>
      </c>
    </row>
    <row r="33" spans="3:12" ht="12.75">
      <c r="C33" s="86">
        <v>1978</v>
      </c>
      <c r="D33">
        <v>820</v>
      </c>
      <c r="F33" s="131">
        <f t="shared" si="0"/>
        <v>1978</v>
      </c>
      <c r="G33" s="132">
        <f t="shared" si="1"/>
        <v>10169</v>
      </c>
      <c r="H33" s="27">
        <v>9349</v>
      </c>
      <c r="I33" s="132"/>
      <c r="J33" s="131">
        <f t="shared" si="2"/>
        <v>1978</v>
      </c>
      <c r="K33" s="132">
        <f t="shared" si="3"/>
        <v>30506</v>
      </c>
      <c r="L33" s="27">
        <v>20337</v>
      </c>
    </row>
    <row r="34" spans="3:12" ht="12.75">
      <c r="C34" s="86">
        <v>1979</v>
      </c>
      <c r="D34">
        <v>810</v>
      </c>
      <c r="F34" s="131">
        <f t="shared" si="0"/>
        <v>1979</v>
      </c>
      <c r="G34" s="132">
        <f t="shared" si="1"/>
        <v>10051</v>
      </c>
      <c r="H34" s="27">
        <v>9241</v>
      </c>
      <c r="I34" s="132"/>
      <c r="J34" s="131">
        <f t="shared" si="2"/>
        <v>1979</v>
      </c>
      <c r="K34" s="132">
        <f t="shared" si="3"/>
        <v>31387</v>
      </c>
      <c r="L34" s="27">
        <v>21336</v>
      </c>
    </row>
    <row r="35" spans="3:12" ht="12.75">
      <c r="C35" s="130">
        <v>1980</v>
      </c>
      <c r="D35">
        <v>700</v>
      </c>
      <c r="F35" s="131">
        <f t="shared" si="0"/>
        <v>1980</v>
      </c>
      <c r="G35" s="132">
        <f t="shared" si="1"/>
        <v>9539</v>
      </c>
      <c r="H35" s="27">
        <v>8839</v>
      </c>
      <c r="I35" s="132"/>
      <c r="J35" s="131">
        <f t="shared" si="2"/>
        <v>1980</v>
      </c>
      <c r="K35" s="132">
        <f t="shared" si="3"/>
        <v>29286</v>
      </c>
      <c r="L35" s="27">
        <v>19747</v>
      </c>
    </row>
    <row r="36" spans="3:12" ht="12.75">
      <c r="C36" s="86">
        <v>1981</v>
      </c>
      <c r="D36">
        <v>677</v>
      </c>
      <c r="F36" s="131">
        <f t="shared" si="0"/>
        <v>1981</v>
      </c>
      <c r="G36" s="132">
        <f t="shared" si="1"/>
        <v>9517</v>
      </c>
      <c r="H36" s="27">
        <v>8840</v>
      </c>
      <c r="I36" s="132"/>
      <c r="J36" s="131">
        <f t="shared" si="2"/>
        <v>1981</v>
      </c>
      <c r="K36" s="132">
        <f t="shared" si="3"/>
        <v>28766</v>
      </c>
      <c r="L36" s="27">
        <v>19249</v>
      </c>
    </row>
    <row r="37" spans="3:12" ht="12.75">
      <c r="C37" s="86">
        <v>1982</v>
      </c>
      <c r="D37">
        <v>701</v>
      </c>
      <c r="F37" s="131">
        <f t="shared" si="0"/>
        <v>1982</v>
      </c>
      <c r="G37" s="132">
        <f aca="true" t="shared" si="4" ref="G37:G57">D37+H37</f>
        <v>9961</v>
      </c>
      <c r="H37" s="27">
        <v>9260</v>
      </c>
      <c r="I37" s="132"/>
      <c r="J37" s="131">
        <f t="shared" si="2"/>
        <v>1982</v>
      </c>
      <c r="K37" s="132">
        <f aca="true" t="shared" si="5" ref="K37:K57">G37+L37</f>
        <v>28273</v>
      </c>
      <c r="L37" s="27">
        <v>18312</v>
      </c>
    </row>
    <row r="38" spans="3:12" ht="12.75">
      <c r="C38" s="86">
        <v>1983</v>
      </c>
      <c r="D38">
        <v>624</v>
      </c>
      <c r="F38" s="131">
        <f t="shared" si="0"/>
        <v>1983</v>
      </c>
      <c r="G38" s="132">
        <f t="shared" si="4"/>
        <v>8257</v>
      </c>
      <c r="H38" s="27">
        <v>7633</v>
      </c>
      <c r="I38" s="132"/>
      <c r="J38" s="131">
        <f t="shared" si="2"/>
        <v>1983</v>
      </c>
      <c r="K38" s="132">
        <f t="shared" si="5"/>
        <v>25224</v>
      </c>
      <c r="L38" s="27">
        <v>16967</v>
      </c>
    </row>
    <row r="39" spans="3:12" ht="12.75">
      <c r="C39" s="86">
        <v>1984</v>
      </c>
      <c r="D39">
        <v>599</v>
      </c>
      <c r="F39" s="131">
        <f t="shared" si="0"/>
        <v>1984</v>
      </c>
      <c r="G39" s="132">
        <f t="shared" si="4"/>
        <v>8326</v>
      </c>
      <c r="H39" s="27">
        <v>7727</v>
      </c>
      <c r="I39" s="132"/>
      <c r="J39" s="131">
        <f t="shared" si="2"/>
        <v>1984</v>
      </c>
      <c r="K39" s="132">
        <f t="shared" si="5"/>
        <v>26158</v>
      </c>
      <c r="L39" s="27">
        <v>17832</v>
      </c>
    </row>
    <row r="40" spans="2:12" ht="12.75">
      <c r="B40" t="s">
        <v>54</v>
      </c>
      <c r="C40" s="131">
        <f>'Tables 1 and 2'!G56</f>
        <v>1985</v>
      </c>
      <c r="D40" s="132">
        <f>'Tables 1 and 2'!I56</f>
        <v>602</v>
      </c>
      <c r="F40" s="131">
        <f>C40</f>
        <v>1985</v>
      </c>
      <c r="G40" s="132">
        <f t="shared" si="4"/>
        <v>8388</v>
      </c>
      <c r="H40" s="132">
        <f>'Tables 1 and 2'!J56</f>
        <v>7786</v>
      </c>
      <c r="I40" s="132"/>
      <c r="J40" s="131">
        <f>F40</f>
        <v>1985</v>
      </c>
      <c r="K40" s="132">
        <f t="shared" si="5"/>
        <v>27287</v>
      </c>
      <c r="L40" s="132">
        <f>'Tables 1 and 2'!N56</f>
        <v>18899</v>
      </c>
    </row>
    <row r="41" spans="2:12" ht="12.75">
      <c r="B41" t="s">
        <v>55</v>
      </c>
      <c r="C41" s="131">
        <f>'Tables 1 and 2'!G57</f>
        <v>1986</v>
      </c>
      <c r="D41" s="132">
        <f>'Tables 1 and 2'!I57</f>
        <v>601</v>
      </c>
      <c r="F41" s="131">
        <f aca="true" t="shared" si="6" ref="F41:F57">C41</f>
        <v>1986</v>
      </c>
      <c r="G41" s="132">
        <f t="shared" si="4"/>
        <v>8023</v>
      </c>
      <c r="H41" s="132">
        <f>'Tables 1 and 2'!J57</f>
        <v>7422</v>
      </c>
      <c r="I41" s="132"/>
      <c r="J41" s="131">
        <f aca="true" t="shared" si="7" ref="J41:J57">F41</f>
        <v>1986</v>
      </c>
      <c r="K41" s="132">
        <f t="shared" si="5"/>
        <v>26117</v>
      </c>
      <c r="L41" s="132">
        <f>'Tables 1 and 2'!N57</f>
        <v>18094</v>
      </c>
    </row>
    <row r="42" spans="2:12" ht="12.75">
      <c r="B42" t="s">
        <v>7</v>
      </c>
      <c r="C42" s="131">
        <f>'Tables 1 and 2'!G58</f>
        <v>1987</v>
      </c>
      <c r="D42" s="132">
        <f>'Tables 1 and 2'!I58</f>
        <v>556</v>
      </c>
      <c r="F42" s="131">
        <f t="shared" si="6"/>
        <v>1987</v>
      </c>
      <c r="G42" s="132">
        <f t="shared" si="4"/>
        <v>7263</v>
      </c>
      <c r="H42" s="132">
        <f>'Tables 1 and 2'!J58</f>
        <v>6707</v>
      </c>
      <c r="I42" s="132"/>
      <c r="J42" s="131">
        <f t="shared" si="7"/>
        <v>1987</v>
      </c>
      <c r="K42" s="132">
        <f t="shared" si="5"/>
        <v>24748</v>
      </c>
      <c r="L42" s="132">
        <f>'Tables 1 and 2'!N58</f>
        <v>17485</v>
      </c>
    </row>
    <row r="43" spans="3:12" ht="12.75">
      <c r="C43" s="131">
        <f>'Tables 1 and 2'!G59</f>
        <v>1988</v>
      </c>
      <c r="D43" s="132">
        <f>'Tables 1 and 2'!I59</f>
        <v>554</v>
      </c>
      <c r="F43" s="131">
        <f t="shared" si="6"/>
        <v>1988</v>
      </c>
      <c r="G43" s="132">
        <f t="shared" si="4"/>
        <v>7286</v>
      </c>
      <c r="H43" s="132">
        <f>'Tables 1 and 2'!J59</f>
        <v>6732</v>
      </c>
      <c r="I43" s="132"/>
      <c r="J43" s="131">
        <f t="shared" si="7"/>
        <v>1988</v>
      </c>
      <c r="K43" s="132">
        <f t="shared" si="5"/>
        <v>25425</v>
      </c>
      <c r="L43" s="132">
        <f>'Tables 1 and 2'!N59</f>
        <v>18139</v>
      </c>
    </row>
    <row r="44" spans="3:12" ht="12.75">
      <c r="C44" s="131">
        <f>'Tables 1 and 2'!G60</f>
        <v>1989</v>
      </c>
      <c r="D44" s="132">
        <f>'Tables 1 and 2'!I60</f>
        <v>553</v>
      </c>
      <c r="F44" s="131">
        <f t="shared" si="6"/>
        <v>1989</v>
      </c>
      <c r="G44" s="132">
        <f t="shared" si="4"/>
        <v>7551</v>
      </c>
      <c r="H44" s="132">
        <f>'Tables 1 and 2'!J60</f>
        <v>6998</v>
      </c>
      <c r="I44" s="132"/>
      <c r="J44" s="131">
        <f t="shared" si="7"/>
        <v>1989</v>
      </c>
      <c r="K44" s="132">
        <f t="shared" si="5"/>
        <v>27532</v>
      </c>
      <c r="L44" s="132">
        <f>'Tables 1 and 2'!N60</f>
        <v>19981</v>
      </c>
    </row>
    <row r="45" spans="3:12" ht="12.75">
      <c r="C45" s="131">
        <f>'Tables 1 and 2'!G61</f>
        <v>1990</v>
      </c>
      <c r="D45" s="132">
        <f>'Tables 1 and 2'!I61</f>
        <v>546</v>
      </c>
      <c r="F45" s="131">
        <f t="shared" si="6"/>
        <v>1990</v>
      </c>
      <c r="G45" s="132">
        <f t="shared" si="4"/>
        <v>6798</v>
      </c>
      <c r="H45" s="132">
        <f>'Tables 1 and 2'!J61</f>
        <v>6252</v>
      </c>
      <c r="I45" s="132"/>
      <c r="J45" s="131">
        <f t="shared" si="7"/>
        <v>1990</v>
      </c>
      <c r="K45" s="132">
        <f t="shared" si="5"/>
        <v>27228</v>
      </c>
      <c r="L45" s="132">
        <f>'Tables 1 and 2'!N61</f>
        <v>20430</v>
      </c>
    </row>
    <row r="46" spans="3:12" ht="12.75">
      <c r="C46" s="131">
        <f>'Tables 1 and 2'!G62</f>
        <v>1991</v>
      </c>
      <c r="D46" s="132">
        <f>'Tables 1 and 2'!I62</f>
        <v>491</v>
      </c>
      <c r="F46" s="131">
        <f t="shared" si="6"/>
        <v>1991</v>
      </c>
      <c r="G46" s="132">
        <f t="shared" si="4"/>
        <v>6129</v>
      </c>
      <c r="H46" s="132">
        <f>'Tables 1 and 2'!J62</f>
        <v>5638</v>
      </c>
      <c r="I46" s="132"/>
      <c r="J46" s="131">
        <f t="shared" si="7"/>
        <v>1991</v>
      </c>
      <c r="K46" s="132">
        <f t="shared" si="5"/>
        <v>25346</v>
      </c>
      <c r="L46" s="132">
        <f>'Tables 1 and 2'!N62</f>
        <v>19217</v>
      </c>
    </row>
    <row r="47" spans="3:12" ht="12.75">
      <c r="C47" s="131">
        <f>'Tables 1 and 2'!G63</f>
        <v>1992</v>
      </c>
      <c r="D47" s="132">
        <f>'Tables 1 and 2'!I63</f>
        <v>463</v>
      </c>
      <c r="F47" s="131">
        <f t="shared" si="6"/>
        <v>1992</v>
      </c>
      <c r="G47" s="132">
        <f t="shared" si="4"/>
        <v>5639</v>
      </c>
      <c r="H47" s="132">
        <f>'Tables 1 and 2'!J63</f>
        <v>5176</v>
      </c>
      <c r="I47" s="132"/>
      <c r="J47" s="131">
        <f t="shared" si="7"/>
        <v>1992</v>
      </c>
      <c r="K47" s="132">
        <f t="shared" si="5"/>
        <v>24173</v>
      </c>
      <c r="L47" s="132">
        <f>'Tables 1 and 2'!N63</f>
        <v>18534</v>
      </c>
    </row>
    <row r="48" spans="3:12" ht="12.75">
      <c r="C48" s="131">
        <f>'Tables 1 and 2'!G64</f>
        <v>1993</v>
      </c>
      <c r="D48" s="132">
        <f>'Tables 1 and 2'!I64</f>
        <v>399</v>
      </c>
      <c r="F48" s="131">
        <f t="shared" si="6"/>
        <v>1993</v>
      </c>
      <c r="G48" s="132">
        <f t="shared" si="4"/>
        <v>4853</v>
      </c>
      <c r="H48" s="132">
        <f>'Tables 1 and 2'!J64</f>
        <v>4454</v>
      </c>
      <c r="I48" s="132"/>
      <c r="J48" s="131">
        <f t="shared" si="7"/>
        <v>1993</v>
      </c>
      <c r="K48" s="132">
        <f t="shared" si="5"/>
        <v>22414</v>
      </c>
      <c r="L48" s="132">
        <f>'Tables 1 and 2'!N64</f>
        <v>17561</v>
      </c>
    </row>
    <row r="49" spans="3:12" ht="12.75">
      <c r="C49" s="131">
        <f>'Tables 1 and 2'!G65</f>
        <v>1994</v>
      </c>
      <c r="D49" s="132">
        <f>'Tables 1 and 2'!I65</f>
        <v>363</v>
      </c>
      <c r="F49" s="131">
        <f t="shared" si="6"/>
        <v>1994</v>
      </c>
      <c r="G49" s="132">
        <f t="shared" si="4"/>
        <v>5571</v>
      </c>
      <c r="H49" s="132">
        <f>'Tables 1 and 2'!J65</f>
        <v>5208</v>
      </c>
      <c r="I49" s="132"/>
      <c r="J49" s="131">
        <f t="shared" si="7"/>
        <v>1994</v>
      </c>
      <c r="K49" s="132">
        <f t="shared" si="5"/>
        <v>22573</v>
      </c>
      <c r="L49" s="132">
        <f>'Tables 1 and 2'!N65</f>
        <v>17002</v>
      </c>
    </row>
    <row r="50" spans="3:12" ht="12.75">
      <c r="C50" s="131">
        <f>'Tables 1 and 2'!G66</f>
        <v>1995</v>
      </c>
      <c r="D50" s="132">
        <f>'Tables 1 and 2'!I66</f>
        <v>409</v>
      </c>
      <c r="F50" s="131">
        <f t="shared" si="6"/>
        <v>1995</v>
      </c>
      <c r="G50" s="132">
        <f t="shared" si="4"/>
        <v>5339</v>
      </c>
      <c r="H50" s="132">
        <f>'Tables 1 and 2'!J66</f>
        <v>4930</v>
      </c>
      <c r="I50" s="132"/>
      <c r="J50" s="131">
        <f t="shared" si="7"/>
        <v>1995</v>
      </c>
      <c r="K50" s="132">
        <f t="shared" si="5"/>
        <v>22194</v>
      </c>
      <c r="L50" s="132">
        <f>'Tables 1 and 2'!N66</f>
        <v>16855</v>
      </c>
    </row>
    <row r="51" spans="3:12" ht="12.75">
      <c r="C51" s="131">
        <f>'Tables 1 and 2'!G67</f>
        <v>1996</v>
      </c>
      <c r="D51" s="132">
        <f>'Tables 1 and 2'!I67</f>
        <v>357</v>
      </c>
      <c r="F51" s="131">
        <f t="shared" si="6"/>
        <v>1996</v>
      </c>
      <c r="G51" s="132">
        <f t="shared" si="4"/>
        <v>4398</v>
      </c>
      <c r="H51" s="132">
        <f>'Tables 1 and 2'!J67</f>
        <v>4041</v>
      </c>
      <c r="I51" s="132"/>
      <c r="J51" s="131">
        <f t="shared" si="7"/>
        <v>1996</v>
      </c>
      <c r="K51" s="132">
        <f t="shared" si="5"/>
        <v>21716</v>
      </c>
      <c r="L51" s="132">
        <f>'Tables 1 and 2'!N67</f>
        <v>17318</v>
      </c>
    </row>
    <row r="52" spans="3:12" ht="12.75">
      <c r="C52" s="131">
        <f>'Tables 1 and 2'!G68</f>
        <v>1997</v>
      </c>
      <c r="D52" s="132">
        <f>'Tables 1 and 2'!I68</f>
        <v>377</v>
      </c>
      <c r="F52" s="131">
        <f t="shared" si="6"/>
        <v>1997</v>
      </c>
      <c r="G52" s="132">
        <f t="shared" si="4"/>
        <v>4424</v>
      </c>
      <c r="H52" s="132">
        <f>'Tables 1 and 2'!J68</f>
        <v>4047</v>
      </c>
      <c r="I52" s="132"/>
      <c r="J52" s="131">
        <f t="shared" si="7"/>
        <v>1997</v>
      </c>
      <c r="K52" s="132">
        <f t="shared" si="5"/>
        <v>22629</v>
      </c>
      <c r="L52" s="132">
        <f>'Tables 1 and 2'!N68</f>
        <v>18205</v>
      </c>
    </row>
    <row r="53" spans="3:12" ht="12.75">
      <c r="C53" s="131">
        <f>'Tables 1 and 2'!G69</f>
        <v>1998</v>
      </c>
      <c r="D53" s="132">
        <f>'Tables 1 and 2'!I69</f>
        <v>385</v>
      </c>
      <c r="F53" s="131">
        <f t="shared" si="6"/>
        <v>1998</v>
      </c>
      <c r="G53" s="132">
        <f t="shared" si="4"/>
        <v>4457</v>
      </c>
      <c r="H53" s="132">
        <f>'Tables 1 and 2'!J69</f>
        <v>4072</v>
      </c>
      <c r="I53" s="132"/>
      <c r="J53" s="131">
        <f t="shared" si="7"/>
        <v>1998</v>
      </c>
      <c r="K53" s="132">
        <f t="shared" si="5"/>
        <v>22467</v>
      </c>
      <c r="L53" s="132">
        <f>'Tables 1 and 2'!N69</f>
        <v>18010</v>
      </c>
    </row>
    <row r="54" spans="3:12" ht="12.75">
      <c r="C54" s="131">
        <f>'Tables 1 and 2'!G70</f>
        <v>1999</v>
      </c>
      <c r="D54" s="132">
        <f>'Tables 1 and 2'!I70</f>
        <v>310</v>
      </c>
      <c r="F54" s="131">
        <f t="shared" si="6"/>
        <v>1999</v>
      </c>
      <c r="G54" s="132">
        <f t="shared" si="4"/>
        <v>4075</v>
      </c>
      <c r="H54" s="132">
        <f>'Tables 1 and 2'!J70</f>
        <v>3765</v>
      </c>
      <c r="I54" s="132"/>
      <c r="J54" s="131">
        <f t="shared" si="7"/>
        <v>1999</v>
      </c>
      <c r="K54" s="132">
        <f t="shared" si="5"/>
        <v>21002</v>
      </c>
      <c r="L54" s="132">
        <f>'Tables 1 and 2'!N70</f>
        <v>16927</v>
      </c>
    </row>
    <row r="55" spans="3:12" ht="12.75">
      <c r="C55" s="131">
        <f>'Tables 1 and 2'!G71</f>
        <v>2000</v>
      </c>
      <c r="D55" s="132">
        <f>'Tables 1 and 2'!I71</f>
        <v>326</v>
      </c>
      <c r="F55" s="131">
        <f t="shared" si="6"/>
        <v>2000</v>
      </c>
      <c r="G55" s="132">
        <f t="shared" si="4"/>
        <v>3894</v>
      </c>
      <c r="H55" s="132">
        <f>'Tables 1 and 2'!J71</f>
        <v>3568</v>
      </c>
      <c r="I55" s="132"/>
      <c r="J55" s="131">
        <f t="shared" si="7"/>
        <v>2000</v>
      </c>
      <c r="K55" s="132">
        <f t="shared" si="5"/>
        <v>20517</v>
      </c>
      <c r="L55" s="132">
        <f>'Tables 1 and 2'!N71</f>
        <v>16623</v>
      </c>
    </row>
    <row r="56" spans="3:12" ht="12.75">
      <c r="C56" s="131">
        <f>'Tables 1 and 2'!G72</f>
        <v>2001</v>
      </c>
      <c r="D56" s="132">
        <f>'Tables 1 and 2'!I72</f>
        <v>348</v>
      </c>
      <c r="F56" s="131">
        <f>C56</f>
        <v>2001</v>
      </c>
      <c r="G56" s="132">
        <f>D56+H56</f>
        <v>3758</v>
      </c>
      <c r="H56" s="132">
        <f>'Tables 1 and 2'!J72</f>
        <v>3410</v>
      </c>
      <c r="I56" s="132"/>
      <c r="J56" s="131">
        <f>F56</f>
        <v>2001</v>
      </c>
      <c r="K56" s="132">
        <f>G56+L56</f>
        <v>19911</v>
      </c>
      <c r="L56" s="132">
        <f>'Tables 1 and 2'!N72</f>
        <v>16153</v>
      </c>
    </row>
    <row r="57" spans="3:12" ht="12.75">
      <c r="C57" s="131">
        <f>'Tables 1 and 2'!G73</f>
        <v>2002</v>
      </c>
      <c r="D57" s="132">
        <f>'Tables 1 and 2'!I73</f>
        <v>304</v>
      </c>
      <c r="F57" s="131">
        <f t="shared" si="6"/>
        <v>2002</v>
      </c>
      <c r="G57" s="132">
        <f t="shared" si="4"/>
        <v>3533</v>
      </c>
      <c r="H57" s="132">
        <f>'Tables 1 and 2'!J73</f>
        <v>3229</v>
      </c>
      <c r="I57" s="132"/>
      <c r="J57" s="131">
        <f t="shared" si="7"/>
        <v>2002</v>
      </c>
      <c r="K57" s="132">
        <f t="shared" si="5"/>
        <v>19275</v>
      </c>
      <c r="L57" s="132">
        <f>'Tables 1 and 2'!N73</f>
        <v>15742</v>
      </c>
    </row>
    <row r="58" spans="3:12" ht="12.75">
      <c r="C58" s="131">
        <f>'Tables 1 and 2'!G74</f>
        <v>2003</v>
      </c>
      <c r="D58" s="132">
        <f>'Tables 1 and 2'!I74</f>
        <v>336</v>
      </c>
      <c r="F58" s="131">
        <f aca="true" t="shared" si="8" ref="F58:F63">C58</f>
        <v>2003</v>
      </c>
      <c r="G58" s="132">
        <f aca="true" t="shared" si="9" ref="G58:G63">D58+H58</f>
        <v>3294</v>
      </c>
      <c r="H58" s="132">
        <f>'Tables 1 and 2'!J74</f>
        <v>2958</v>
      </c>
      <c r="I58" s="132"/>
      <c r="J58" s="131">
        <f aca="true" t="shared" si="10" ref="J58:J63">F58</f>
        <v>2003</v>
      </c>
      <c r="K58" s="132">
        <f aca="true" t="shared" si="11" ref="K58:K63">G58+L58</f>
        <v>18757</v>
      </c>
      <c r="L58" s="132">
        <f>'Tables 1 and 2'!N74</f>
        <v>15463</v>
      </c>
    </row>
    <row r="59" spans="3:12" ht="12.75">
      <c r="C59" s="131">
        <f>'Tables 1 and 2'!G75</f>
        <v>2004</v>
      </c>
      <c r="D59" s="132">
        <f>'Tables 1 and 2'!I75</f>
        <v>308</v>
      </c>
      <c r="E59" s="129"/>
      <c r="F59" s="131">
        <f t="shared" si="8"/>
        <v>2004</v>
      </c>
      <c r="G59" s="132">
        <f t="shared" si="9"/>
        <v>3074</v>
      </c>
      <c r="H59" s="132">
        <f>'Tables 1 and 2'!J75</f>
        <v>2766</v>
      </c>
      <c r="J59" s="131">
        <f t="shared" si="10"/>
        <v>2004</v>
      </c>
      <c r="K59" s="132">
        <f t="shared" si="11"/>
        <v>18502</v>
      </c>
      <c r="L59" s="132">
        <f>'Tables 1 and 2'!N75</f>
        <v>15428</v>
      </c>
    </row>
    <row r="60" spans="3:12" ht="12.75">
      <c r="C60" s="131">
        <f>'Tables 1 and 2'!G76</f>
        <v>2005</v>
      </c>
      <c r="D60" s="132">
        <f>'Tables 1 and 2'!I76</f>
        <v>286</v>
      </c>
      <c r="E60" s="129"/>
      <c r="F60" s="131">
        <f t="shared" si="8"/>
        <v>2005</v>
      </c>
      <c r="G60" s="132">
        <f t="shared" si="9"/>
        <v>2952</v>
      </c>
      <c r="H60" s="132">
        <f>'Tables 1 and 2'!J76</f>
        <v>2666</v>
      </c>
      <c r="I60" s="132"/>
      <c r="J60" s="131">
        <f t="shared" si="10"/>
        <v>2005</v>
      </c>
      <c r="K60" s="132">
        <f t="shared" si="11"/>
        <v>17885</v>
      </c>
      <c r="L60" s="132">
        <f>'Tables 1 and 2'!N76</f>
        <v>14933</v>
      </c>
    </row>
    <row r="61" spans="3:12" ht="12.75">
      <c r="C61" s="131">
        <f>'Tables 1 and 2'!G77</f>
        <v>2006</v>
      </c>
      <c r="D61" s="132">
        <f>'Tables 1 and 2'!I77</f>
        <v>314</v>
      </c>
      <c r="E61" s="129"/>
      <c r="F61" s="131">
        <f t="shared" si="8"/>
        <v>2006</v>
      </c>
      <c r="G61" s="132">
        <f t="shared" si="9"/>
        <v>2949</v>
      </c>
      <c r="H61" s="132">
        <f>'Tables 1 and 2'!J77</f>
        <v>2635</v>
      </c>
      <c r="J61" s="131">
        <f t="shared" si="10"/>
        <v>2006</v>
      </c>
      <c r="K61" s="132">
        <f t="shared" si="11"/>
        <v>17269</v>
      </c>
      <c r="L61" s="132">
        <f>'Tables 1 and 2'!N77</f>
        <v>14320</v>
      </c>
    </row>
    <row r="62" spans="3:12" ht="12.75">
      <c r="C62" s="131">
        <f>'Tables 1 and 2'!G78</f>
        <v>2007</v>
      </c>
      <c r="D62" s="132">
        <f>'Tables 1 and 2'!I78</f>
        <v>281</v>
      </c>
      <c r="E62" s="129"/>
      <c r="F62" s="131">
        <f t="shared" si="8"/>
        <v>2007</v>
      </c>
      <c r="G62" s="132">
        <f t="shared" si="9"/>
        <v>2666</v>
      </c>
      <c r="H62" s="132">
        <f>'Tables 1 and 2'!J78</f>
        <v>2385</v>
      </c>
      <c r="J62" s="131">
        <f t="shared" si="10"/>
        <v>2007</v>
      </c>
      <c r="K62" s="132">
        <f t="shared" si="11"/>
        <v>16238</v>
      </c>
      <c r="L62" s="132">
        <f>'Tables 1 and 2'!N78</f>
        <v>13572</v>
      </c>
    </row>
    <row r="63" spans="3:12" ht="12.75">
      <c r="C63" s="131">
        <f>'Tables 1 and 2'!G79</f>
        <v>2008</v>
      </c>
      <c r="D63" s="132">
        <f>'Tables 1 and 2'!I79</f>
        <v>270</v>
      </c>
      <c r="E63" s="129"/>
      <c r="F63" s="131">
        <f t="shared" si="8"/>
        <v>2008</v>
      </c>
      <c r="G63" s="132">
        <f t="shared" si="9"/>
        <v>2844</v>
      </c>
      <c r="H63" s="132">
        <f>'Tables 1 and 2'!J79</f>
        <v>2574</v>
      </c>
      <c r="J63" s="131">
        <f t="shared" si="10"/>
        <v>2008</v>
      </c>
      <c r="K63" s="132">
        <f t="shared" si="11"/>
        <v>15590</v>
      </c>
      <c r="L63" s="132">
        <f>'Tables 1 and 2'!N79</f>
        <v>12746</v>
      </c>
    </row>
    <row r="64" spans="3:12" ht="12.75">
      <c r="C64" s="131">
        <f>'Tables 1 and 2'!G80</f>
        <v>2009</v>
      </c>
      <c r="D64" s="132">
        <f>'Tables 1 and 2'!I80</f>
        <v>216</v>
      </c>
      <c r="E64" s="129"/>
      <c r="F64" s="131">
        <f>C64</f>
        <v>2009</v>
      </c>
      <c r="G64" s="132">
        <f>D64+H64</f>
        <v>2502</v>
      </c>
      <c r="H64" s="132">
        <f>'Tables 1 and 2'!J80</f>
        <v>2286</v>
      </c>
      <c r="J64" s="131">
        <f>F64</f>
        <v>2009</v>
      </c>
      <c r="K64" s="132">
        <f>G64+L64</f>
        <v>15043</v>
      </c>
      <c r="L64" s="132">
        <f>'Tables 1 and 2'!N80</f>
        <v>12541</v>
      </c>
    </row>
    <row r="65" spans="3:12" ht="12.75">
      <c r="C65" s="131">
        <f>'Tables 1 and 2'!G81</f>
        <v>2010</v>
      </c>
      <c r="D65" s="132">
        <f>'Tables 1 and 2'!I81</f>
        <v>208</v>
      </c>
      <c r="E65" s="129"/>
      <c r="F65" s="131">
        <f>C65</f>
        <v>2010</v>
      </c>
      <c r="G65" s="132">
        <f>D65+H65</f>
        <v>2168</v>
      </c>
      <c r="H65" s="132">
        <f>'Tables 1 and 2'!J81</f>
        <v>1960</v>
      </c>
      <c r="J65" s="131">
        <f>F65</f>
        <v>2010</v>
      </c>
      <c r="K65" s="132">
        <f>G65+L65</f>
        <v>13324</v>
      </c>
      <c r="L65" s="132">
        <f>'Tables 1 and 2'!N81</f>
        <v>11156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N50" sqref="N50"/>
    </sheetView>
  </sheetViews>
  <sheetFormatPr defaultColWidth="9.140625" defaultRowHeight="12.75"/>
  <cols>
    <col min="1" max="1" width="2.71093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u031953</cp:lastModifiedBy>
  <cp:lastPrinted>2011-05-18T14:28:14Z</cp:lastPrinted>
  <dcterms:created xsi:type="dcterms:W3CDTF">1999-04-19T10:26:43Z</dcterms:created>
  <dcterms:modified xsi:type="dcterms:W3CDTF">2011-06-16T10:24:04Z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B4581042</vt:lpwstr>
  </property>
  <property fmtid="{D5CDD505-2E9C-101B-9397-08002B2CF9AE}" pid="3" name="Objective-Comment">
    <vt:lpwstr/>
  </property>
  <property fmtid="{D5CDD505-2E9C-101B-9397-08002B2CF9AE}" pid="4" name="Objective-CreationStamp">
    <vt:filetime>2011-02-09T00:00:00Z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2011-06-16T00:00:00Z</vt:filetime>
  </property>
  <property fmtid="{D5CDD505-2E9C-101B-9397-08002B2CF9AE}" pid="8" name="Objective-ModificationStamp">
    <vt:filetime>2011-06-16T00:00:00Z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2010 Road Accident Statistics: Research and analysis: Transport: 2010:</vt:lpwstr>
  </property>
  <property fmtid="{D5CDD505-2E9C-101B-9397-08002B2CF9AE}" pid="11" name="Objective-Parent">
    <vt:lpwstr>Road accident and casualty statistics: Key 2010 Road Accident Statistics: Research and analysis: Transport: 2010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2010 Reported Road Casualty Statistics - Publication - tables for bulletin</vt:lpwstr>
  </property>
  <property fmtid="{D5CDD505-2E9C-101B-9397-08002B2CF9AE}" pid="14" name="Objective-Version">
    <vt:lpwstr>13.0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