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35" windowWidth="1920" windowHeight="1275" tabRatio="591" activeTab="0"/>
  </bookViews>
  <sheets>
    <sheet name="Sheet1" sheetId="1" r:id="rId1"/>
    <sheet name="Sheet2" sheetId="2" r:id="rId2"/>
  </sheets>
  <definedNames>
    <definedName name="_xlnm.Print_Area" localSheetId="0">'Sheet1'!$A$1:$L$82</definedName>
    <definedName name="_xlnm.Print_Area" localSheetId="1">'Sheet2'!$A$1:$L$60</definedName>
    <definedName name="TABLE" localSheetId="0">'Sheet1'!$K$90:$K$90</definedName>
    <definedName name="TABLE_2" localSheetId="0">'Sheet1'!$K$90:$K$90</definedName>
  </definedNames>
  <calcPr fullCalcOnLoad="1"/>
</workbook>
</file>

<file path=xl/sharedStrings.xml><?xml version="1.0" encoding="utf-8"?>
<sst xmlns="http://schemas.openxmlformats.org/spreadsheetml/2006/main" count="163" uniqueCount="50">
  <si>
    <t>Table A</t>
  </si>
  <si>
    <t>Number of casualties  :  All ages and child casualties</t>
  </si>
  <si>
    <t>Scotland</t>
  </si>
  <si>
    <t xml:space="preserve">           England &amp; Wales</t>
  </si>
  <si>
    <t>All</t>
  </si>
  <si>
    <t>Serious</t>
  </si>
  <si>
    <t>severities</t>
  </si>
  <si>
    <t>1.  All Ages</t>
  </si>
  <si>
    <t>(a)  Numbers</t>
  </si>
  <si>
    <t>(b)  Per cent changes:</t>
  </si>
  <si>
    <t>Casualties in Scotland, England &amp; Wales by severity</t>
  </si>
  <si>
    <t>Table B</t>
  </si>
  <si>
    <t>Scotland % of England &amp; Wales</t>
  </si>
  <si>
    <t>Mid year population estimates</t>
  </si>
  <si>
    <t xml:space="preserve">              Scotland</t>
  </si>
  <si>
    <t xml:space="preserve">         England &amp; Wales</t>
  </si>
  <si>
    <t>Child</t>
  </si>
  <si>
    <t>Total</t>
  </si>
  <si>
    <t>Percent change:</t>
  </si>
  <si>
    <t>Casualties in Scotland, England &amp; Wales by mode of transport</t>
  </si>
  <si>
    <t>Table C</t>
  </si>
  <si>
    <t>1. All ages</t>
  </si>
  <si>
    <t>Pedestrian</t>
  </si>
  <si>
    <t>Pedal cycle</t>
  </si>
  <si>
    <t>Car</t>
  </si>
  <si>
    <t>Bus/coach</t>
  </si>
  <si>
    <t>Other</t>
  </si>
  <si>
    <t>Table D</t>
  </si>
  <si>
    <t>England &amp; Wales</t>
  </si>
  <si>
    <t>GB</t>
  </si>
  <si>
    <t>Rates per 1,000 population  :  All ages and child casualties</t>
  </si>
  <si>
    <t>(a)  Rates per 1,000 population</t>
  </si>
  <si>
    <t>percentages</t>
  </si>
  <si>
    <r>
      <t>2. Child casualties</t>
    </r>
    <r>
      <rPr>
        <b/>
        <vertAlign val="superscript"/>
        <sz val="16"/>
        <rFont val="Times New Roman"/>
        <family val="1"/>
      </rPr>
      <t>(1)</t>
    </r>
  </si>
  <si>
    <r>
      <t>(1)</t>
    </r>
    <r>
      <rPr>
        <sz val="10"/>
        <rFont val="Times New Roman"/>
        <family val="1"/>
      </rPr>
      <t xml:space="preserve"> Child 0-15 years</t>
    </r>
  </si>
  <si>
    <t>1994-98 ave</t>
  </si>
  <si>
    <t>1994-98 average</t>
  </si>
  <si>
    <r>
      <t xml:space="preserve">(a)  Rates per 1,000 population </t>
    </r>
    <r>
      <rPr>
        <b/>
        <vertAlign val="superscript"/>
        <sz val="12"/>
        <rFont val="Times New Roman"/>
        <family val="1"/>
      </rPr>
      <t>(2)</t>
    </r>
  </si>
  <si>
    <t>Killed</t>
  </si>
  <si>
    <t>Killed &amp;</t>
  </si>
  <si>
    <t xml:space="preserve"> England &amp; Wales</t>
  </si>
  <si>
    <t>2000-2004 ave</t>
  </si>
  <si>
    <t>2004 on 2003</t>
  </si>
  <si>
    <t>2004 on 1994-98 ave.</t>
  </si>
  <si>
    <t>2000-04 ave. on 94-98 ave</t>
  </si>
  <si>
    <t>2000-04 average</t>
  </si>
  <si>
    <t>and severity, 2004</t>
  </si>
  <si>
    <r>
      <t xml:space="preserve">(2) </t>
    </r>
    <r>
      <rPr>
        <sz val="10"/>
        <rFont val="Times New Roman"/>
        <family val="1"/>
      </rPr>
      <t>Mid-2004 population estimates used for Scotland and England and Wales.</t>
    </r>
  </si>
  <si>
    <t>population estimates 2004</t>
  </si>
  <si>
    <t>Rate per 1,000 population :  All ages and child casualties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</si>
</sst>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000"/>
    <numFmt numFmtId="167" formatCode="0.000"/>
    <numFmt numFmtId="168" formatCode="#,##0_);\(#,##0\)"/>
    <numFmt numFmtId="169" formatCode="0.00000"/>
    <numFmt numFmtId="170" formatCode="_-* #,##0.0_-;\-* #,##0.0_-;_-* &quot;-&quot;??_-;_-@_-"/>
    <numFmt numFmtId="171" formatCode="_-* #,##0_-;\-* #,##0_-;_-* &quot;-&quot;??_-;_-@_-"/>
    <numFmt numFmtId="172" formatCode="0.000000"/>
    <numFmt numFmtId="173" formatCode="0.0000000"/>
    <numFmt numFmtId="174" formatCode="0.0%"/>
    <numFmt numFmtId="175" formatCode="#,##0.0"/>
    <numFmt numFmtId="176" formatCode="#,###.00"/>
    <numFmt numFmtId="177" formatCode="#,##0_ ;\-#,##0\ "/>
    <numFmt numFmtId="178" formatCode="#,###.000"/>
    <numFmt numFmtId="179" formatCode="#,###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9"/>
      <name val="Times New Roman"/>
      <family val="1"/>
    </font>
    <font>
      <b/>
      <vertAlign val="superscript"/>
      <sz val="16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" fontId="9" fillId="0" borderId="0" xfId="15" applyNumberFormat="1" applyFont="1" applyAlignment="1">
      <alignment horizontal="right"/>
    </xf>
    <xf numFmtId="3" fontId="9" fillId="0" borderId="0" xfId="15" applyNumberFormat="1" applyFont="1" applyAlignment="1">
      <alignment horizontal="right"/>
    </xf>
    <xf numFmtId="3" fontId="9" fillId="0" borderId="0" xfId="15" applyNumberFormat="1" applyFont="1" applyAlignment="1">
      <alignment/>
    </xf>
    <xf numFmtId="171" fontId="9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1" fontId="9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6" fillId="0" borderId="0" xfId="15" applyNumberFormat="1" applyFont="1" applyAlignment="1">
      <alignment/>
    </xf>
    <xf numFmtId="168" fontId="6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171" fontId="6" fillId="0" borderId="0" xfId="15" applyNumberFormat="1" applyFont="1" applyAlignment="1">
      <alignment/>
    </xf>
    <xf numFmtId="0" fontId="6" fillId="0" borderId="1" xfId="0" applyFont="1" applyBorder="1" applyAlignment="1">
      <alignment horizontal="right"/>
    </xf>
    <xf numFmtId="171" fontId="6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71" fontId="14" fillId="0" borderId="0" xfId="15" applyNumberFormat="1" applyFont="1" applyAlignment="1">
      <alignment/>
    </xf>
    <xf numFmtId="0" fontId="9" fillId="0" borderId="3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171" fontId="6" fillId="0" borderId="0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3" fontId="0" fillId="0" borderId="0" xfId="19" applyNumberFormat="1" applyFont="1">
      <alignment/>
      <protection/>
    </xf>
    <xf numFmtId="3" fontId="6" fillId="0" borderId="0" xfId="0" applyNumberFormat="1" applyFont="1" applyAlignment="1">
      <alignment/>
    </xf>
    <xf numFmtId="177" fontId="6" fillId="0" borderId="0" xfId="15" applyNumberFormat="1" applyFont="1" applyBorder="1" applyAlignment="1" applyProtection="1">
      <alignment/>
      <protection/>
    </xf>
    <xf numFmtId="3" fontId="6" fillId="0" borderId="0" xfId="19" applyNumberFormat="1" applyFont="1">
      <alignment/>
      <protection/>
    </xf>
    <xf numFmtId="3" fontId="9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3" fontId="8" fillId="0" borderId="0" xfId="15" applyNumberFormat="1" applyFont="1" applyAlignment="1">
      <alignment/>
    </xf>
    <xf numFmtId="0" fontId="8" fillId="0" borderId="2" xfId="0" applyFont="1" applyBorder="1" applyAlignment="1">
      <alignment horizontal="center"/>
    </xf>
    <xf numFmtId="3" fontId="9" fillId="0" borderId="0" xfId="0" applyNumberFormat="1" applyFont="1" applyAlignment="1" applyProtection="1">
      <alignment/>
      <protection/>
    </xf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8" fillId="0" borderId="0" xfId="15" applyNumberFormat="1" applyFont="1" applyAlignment="1">
      <alignment horizontal="right"/>
    </xf>
    <xf numFmtId="3" fontId="20" fillId="0" borderId="0" xfId="20" applyNumberFormat="1" applyFont="1" applyFill="1">
      <alignment/>
      <protection/>
    </xf>
    <xf numFmtId="3" fontId="9" fillId="0" borderId="0" xfId="0" applyNumberFormat="1" applyFont="1" applyFill="1" applyAlignment="1" applyProtection="1">
      <alignment/>
      <protection/>
    </xf>
    <xf numFmtId="3" fontId="9" fillId="0" borderId="0" xfId="15" applyNumberFormat="1" applyFont="1" applyFill="1" applyAlignment="1">
      <alignment/>
    </xf>
    <xf numFmtId="171" fontId="6" fillId="0" borderId="0" xfId="15" applyNumberFormat="1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" fontId="16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" fontId="9" fillId="0" borderId="0" xfId="15" applyNumberFormat="1" applyFont="1" applyAlignment="1">
      <alignment/>
    </xf>
    <xf numFmtId="1" fontId="9" fillId="0" borderId="1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176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" fontId="8" fillId="0" borderId="0" xfId="15" applyNumberFormat="1" applyFont="1" applyAlignment="1">
      <alignment/>
    </xf>
    <xf numFmtId="176" fontId="9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41" fontId="0" fillId="0" borderId="0" xfId="15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" fontId="9" fillId="0" borderId="0" xfId="0" applyNumberFormat="1" applyFont="1" applyAlignment="1" applyProtection="1">
      <alignment/>
      <protection/>
    </xf>
    <xf numFmtId="171" fontId="9" fillId="0" borderId="0" xfId="15" applyNumberFormat="1" applyFont="1" applyBorder="1" applyAlignment="1">
      <alignment/>
    </xf>
    <xf numFmtId="3" fontId="9" fillId="0" borderId="0" xfId="15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76" fontId="9" fillId="0" borderId="0" xfId="0" applyNumberFormat="1" applyFont="1" applyAlignment="1">
      <alignment/>
    </xf>
    <xf numFmtId="176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&amp;W 98" xfId="19"/>
    <cellStyle name="Normal_TABLE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workbookViewId="0" topLeftCell="A1">
      <selection activeCell="K5" sqref="K5"/>
    </sheetView>
  </sheetViews>
  <sheetFormatPr defaultColWidth="9.140625" defaultRowHeight="12.75"/>
  <cols>
    <col min="1" max="1" width="25.57421875" style="3" customWidth="1"/>
    <col min="2" max="2" width="7.7109375" style="3" customWidth="1"/>
    <col min="3" max="3" width="9.28125" style="3" customWidth="1"/>
    <col min="4" max="4" width="9.7109375" style="3" customWidth="1"/>
    <col min="5" max="5" width="3.57421875" style="3" customWidth="1"/>
    <col min="6" max="6" width="7.7109375" style="3" customWidth="1"/>
    <col min="7" max="7" width="10.421875" style="3" customWidth="1"/>
    <col min="8" max="8" width="11.57421875" style="3" customWidth="1"/>
    <col min="9" max="9" width="2.7109375" style="3" customWidth="1"/>
    <col min="10" max="10" width="10.140625" style="3" customWidth="1"/>
    <col min="11" max="11" width="9.7109375" style="3" customWidth="1"/>
    <col min="12" max="12" width="11.00390625" style="3" customWidth="1"/>
    <col min="13" max="13" width="6.7109375" style="3" customWidth="1"/>
    <col min="14" max="14" width="17.57421875" style="3" customWidth="1"/>
    <col min="15" max="15" width="12.28125" style="3" customWidth="1"/>
    <col min="16" max="16" width="9.7109375" style="3" customWidth="1"/>
    <col min="17" max="17" width="11.421875" style="3" customWidth="1"/>
    <col min="18" max="18" width="12.8515625" style="3" customWidth="1"/>
    <col min="19" max="19" width="12.421875" style="3" customWidth="1"/>
    <col min="20" max="16384" width="9.140625" style="3" customWidth="1"/>
  </cols>
  <sheetData>
    <row r="1" spans="1:17" ht="18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1" t="s">
        <v>0</v>
      </c>
      <c r="N1" s="4"/>
      <c r="O1" s="5"/>
      <c r="P1" s="5"/>
      <c r="Q1" s="5"/>
    </row>
    <row r="2" spans="1:17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N2" s="4"/>
      <c r="O2" s="5"/>
      <c r="P2" s="5"/>
      <c r="Q2" s="5"/>
    </row>
    <row r="3" spans="1:17" ht="18" customHeight="1">
      <c r="A3" s="1" t="s">
        <v>1</v>
      </c>
      <c r="B3" s="2"/>
      <c r="C3" s="2"/>
      <c r="D3" s="2"/>
      <c r="E3" s="2"/>
      <c r="F3" s="2"/>
      <c r="N3" s="6"/>
      <c r="O3" s="6"/>
      <c r="P3" s="5"/>
      <c r="Q3" s="5"/>
    </row>
    <row r="4" spans="1:17" ht="7.5" customHeight="1" thickBot="1">
      <c r="A4" s="7"/>
      <c r="B4" s="8"/>
      <c r="C4" s="8"/>
      <c r="D4" s="8"/>
      <c r="E4" s="5"/>
      <c r="F4" s="5"/>
      <c r="G4" s="8"/>
      <c r="H4" s="8"/>
      <c r="I4" s="5"/>
      <c r="J4" s="5"/>
      <c r="K4" s="5"/>
      <c r="L4" s="5"/>
      <c r="N4" s="4"/>
      <c r="O4" s="9"/>
      <c r="P4" s="5"/>
      <c r="Q4" s="5"/>
    </row>
    <row r="5" spans="1:17" ht="13.5" customHeight="1">
      <c r="A5" s="9"/>
      <c r="B5" s="124" t="s">
        <v>2</v>
      </c>
      <c r="C5" s="124"/>
      <c r="D5" s="124"/>
      <c r="F5" s="125" t="s">
        <v>3</v>
      </c>
      <c r="G5" s="125"/>
      <c r="H5" s="125"/>
      <c r="I5" s="10"/>
      <c r="K5" s="10"/>
      <c r="N5" s="4"/>
      <c r="O5" s="9"/>
      <c r="P5" s="5"/>
      <c r="Q5" s="5"/>
    </row>
    <row r="6" spans="1:17" ht="13.5" customHeight="1">
      <c r="A6" s="9"/>
      <c r="B6" s="11"/>
      <c r="C6" s="11" t="s">
        <v>39</v>
      </c>
      <c r="D6" s="12" t="s">
        <v>4</v>
      </c>
      <c r="F6" s="11"/>
      <c r="G6" s="11" t="s">
        <v>39</v>
      </c>
      <c r="H6" s="12" t="s">
        <v>4</v>
      </c>
      <c r="I6" s="13"/>
      <c r="J6" s="5"/>
      <c r="K6" s="14"/>
      <c r="L6" s="5"/>
      <c r="M6" s="5"/>
      <c r="N6" s="15"/>
      <c r="O6" s="16"/>
      <c r="P6" s="5"/>
      <c r="Q6" s="5"/>
    </row>
    <row r="7" spans="1:17" ht="13.5" customHeight="1" thickBot="1">
      <c r="A7" s="17"/>
      <c r="B7" s="18" t="s">
        <v>38</v>
      </c>
      <c r="C7" s="18" t="s">
        <v>5</v>
      </c>
      <c r="D7" s="18" t="s">
        <v>6</v>
      </c>
      <c r="E7" s="8"/>
      <c r="F7" s="18" t="s">
        <v>38</v>
      </c>
      <c r="G7" s="18" t="s">
        <v>5</v>
      </c>
      <c r="H7" s="18" t="s">
        <v>6</v>
      </c>
      <c r="I7" s="13"/>
      <c r="J7" s="5"/>
      <c r="K7" s="14"/>
      <c r="L7" s="5"/>
      <c r="M7" s="5"/>
      <c r="N7" s="5"/>
      <c r="O7" s="5"/>
      <c r="P7" s="5"/>
      <c r="Q7" s="5"/>
    </row>
    <row r="8" spans="1:17" ht="18" customHeight="1">
      <c r="A8" s="19" t="s">
        <v>7</v>
      </c>
      <c r="B8" s="6"/>
      <c r="C8" s="6"/>
      <c r="D8" s="6"/>
      <c r="F8" s="6"/>
      <c r="G8" s="6"/>
      <c r="H8" s="6"/>
      <c r="I8" s="20"/>
      <c r="J8" s="5"/>
      <c r="K8" s="5"/>
      <c r="L8" s="5"/>
      <c r="M8" s="9"/>
      <c r="N8" s="5"/>
      <c r="O8" s="21"/>
      <c r="P8" s="21"/>
      <c r="Q8" s="22"/>
    </row>
    <row r="9" spans="1:17" ht="7.5" customHeight="1">
      <c r="A9" s="23"/>
      <c r="B9" s="24"/>
      <c r="C9" s="24"/>
      <c r="D9" s="24"/>
      <c r="F9" s="24"/>
      <c r="G9" s="24"/>
      <c r="H9" s="24"/>
      <c r="I9" s="9"/>
      <c r="J9" s="5"/>
      <c r="K9" s="5"/>
      <c r="L9" s="5"/>
      <c r="M9" s="5"/>
      <c r="N9" s="5"/>
      <c r="O9" s="21"/>
      <c r="P9" s="21"/>
      <c r="Q9" s="21"/>
    </row>
    <row r="10" spans="1:17" ht="13.5" customHeight="1">
      <c r="A10" s="23" t="s">
        <v>8</v>
      </c>
      <c r="B10" s="24"/>
      <c r="C10" s="24"/>
      <c r="D10" s="24"/>
      <c r="F10" s="24"/>
      <c r="G10" s="24"/>
      <c r="H10" s="24"/>
      <c r="I10" s="9"/>
      <c r="J10" s="5"/>
      <c r="K10" s="5"/>
      <c r="L10" s="5"/>
      <c r="M10" s="5"/>
      <c r="N10" s="5"/>
      <c r="O10" s="5"/>
      <c r="P10" s="5"/>
      <c r="Q10" s="5"/>
    </row>
    <row r="11" spans="1:17" s="58" customFormat="1" ht="13.5" customHeight="1">
      <c r="A11" s="84" t="s">
        <v>35</v>
      </c>
      <c r="B11" s="85">
        <v>378.2</v>
      </c>
      <c r="C11" s="85">
        <v>4837.8</v>
      </c>
      <c r="D11" s="85">
        <v>22315.8</v>
      </c>
      <c r="F11" s="87">
        <v>3199</v>
      </c>
      <c r="G11" s="87">
        <v>42823</v>
      </c>
      <c r="H11" s="87">
        <v>297624</v>
      </c>
      <c r="I11" s="39"/>
      <c r="J11" s="21"/>
      <c r="K11" s="21"/>
      <c r="L11" s="21"/>
      <c r="M11" s="21"/>
      <c r="N11" s="6"/>
      <c r="O11" s="102"/>
      <c r="P11" s="102"/>
      <c r="Q11" s="102"/>
    </row>
    <row r="12" spans="1:17" ht="13.5" customHeight="1">
      <c r="A12" s="25">
        <v>2000</v>
      </c>
      <c r="B12" s="26">
        <v>326</v>
      </c>
      <c r="C12" s="27">
        <v>3893</v>
      </c>
      <c r="D12" s="27">
        <v>20511</v>
      </c>
      <c r="F12" s="28">
        <v>3084</v>
      </c>
      <c r="G12" s="28">
        <v>37687</v>
      </c>
      <c r="H12" s="28">
        <v>299808</v>
      </c>
      <c r="I12" s="9"/>
      <c r="J12" s="5"/>
      <c r="K12" s="16"/>
      <c r="L12" s="5"/>
      <c r="M12" s="9"/>
      <c r="N12" s="20"/>
      <c r="O12" s="103"/>
      <c r="P12" s="103"/>
      <c r="Q12" s="103"/>
    </row>
    <row r="13" spans="1:17" ht="13.5" customHeight="1">
      <c r="A13" s="25">
        <v>2001</v>
      </c>
      <c r="B13" s="26">
        <v>348</v>
      </c>
      <c r="C13" s="27">
        <v>3758</v>
      </c>
      <c r="D13" s="27">
        <v>19913</v>
      </c>
      <c r="F13" s="28">
        <f>2916+187</f>
        <v>3103</v>
      </c>
      <c r="G13" s="28">
        <f>35092+1722</f>
        <v>36814</v>
      </c>
      <c r="H13" s="28">
        <f>279678+13775</f>
        <v>293453</v>
      </c>
      <c r="I13" s="9"/>
      <c r="J13" s="5"/>
      <c r="K13" s="16"/>
      <c r="L13" s="5"/>
      <c r="M13" s="9"/>
      <c r="N13" s="20"/>
      <c r="O13" s="103"/>
      <c r="P13" s="103"/>
      <c r="Q13" s="103"/>
    </row>
    <row r="14" spans="1:17" ht="13.5" customHeight="1">
      <c r="A14" s="25">
        <v>2002</v>
      </c>
      <c r="B14" s="26">
        <v>304</v>
      </c>
      <c r="C14" s="27">
        <v>3524</v>
      </c>
      <c r="D14" s="27">
        <v>19267</v>
      </c>
      <c r="F14" s="28">
        <v>3127</v>
      </c>
      <c r="G14" s="28">
        <v>35897</v>
      </c>
      <c r="H14" s="28">
        <v>283356</v>
      </c>
      <c r="I14" s="9"/>
      <c r="J14" s="5"/>
      <c r="K14" s="16"/>
      <c r="L14" s="5"/>
      <c r="M14" s="9"/>
      <c r="N14" s="20"/>
      <c r="O14" s="5"/>
      <c r="P14" s="5"/>
      <c r="Q14" s="5"/>
    </row>
    <row r="15" spans="1:17" ht="13.5" customHeight="1">
      <c r="A15" s="25">
        <v>2003</v>
      </c>
      <c r="B15" s="26">
        <v>331</v>
      </c>
      <c r="C15" s="27">
        <v>3282</v>
      </c>
      <c r="D15" s="27">
        <v>18732</v>
      </c>
      <c r="F15" s="28">
        <v>3177</v>
      </c>
      <c r="G15" s="28">
        <v>33951</v>
      </c>
      <c r="H15" s="28">
        <v>271935</v>
      </c>
      <c r="I15" s="9"/>
      <c r="J15" s="5"/>
      <c r="K15" s="16"/>
      <c r="L15" s="5"/>
      <c r="M15" s="9"/>
      <c r="N15" s="20"/>
      <c r="O15" s="5"/>
      <c r="P15" s="5"/>
      <c r="Q15" s="5"/>
    </row>
    <row r="16" spans="1:17" ht="13.5" customHeight="1">
      <c r="A16" s="25">
        <v>2004</v>
      </c>
      <c r="B16" s="26">
        <v>306</v>
      </c>
      <c r="C16" s="27">
        <v>3048</v>
      </c>
      <c r="D16" s="27">
        <v>18405</v>
      </c>
      <c r="F16" s="28">
        <v>2915</v>
      </c>
      <c r="G16" s="28">
        <v>31308</v>
      </c>
      <c r="H16" s="28">
        <v>262449</v>
      </c>
      <c r="I16" s="9"/>
      <c r="J16" s="5"/>
      <c r="K16" s="16"/>
      <c r="L16" s="5"/>
      <c r="M16" s="9"/>
      <c r="N16" s="20"/>
      <c r="O16" s="5"/>
      <c r="P16" s="5"/>
      <c r="Q16" s="5"/>
    </row>
    <row r="17" spans="9:17" ht="13.5" customHeight="1">
      <c r="I17" s="9"/>
      <c r="J17" s="5"/>
      <c r="K17" s="16"/>
      <c r="L17" s="5"/>
      <c r="M17" s="9"/>
      <c r="N17" s="20"/>
      <c r="O17" s="5"/>
      <c r="P17" s="5"/>
      <c r="Q17" s="5"/>
    </row>
    <row r="18" spans="1:17" s="58" customFormat="1" ht="13.5" customHeight="1">
      <c r="A18" s="84" t="s">
        <v>41</v>
      </c>
      <c r="B18" s="87">
        <v>323</v>
      </c>
      <c r="C18" s="87">
        <v>3501</v>
      </c>
      <c r="D18" s="87">
        <v>19365.6</v>
      </c>
      <c r="E18" s="87"/>
      <c r="F18" s="87">
        <f>AVERAGE(F12:F16)</f>
        <v>3081.2</v>
      </c>
      <c r="G18" s="87">
        <f>AVERAGE(G12:G16)</f>
        <v>35131.4</v>
      </c>
      <c r="H18" s="87">
        <f>AVERAGE(H12:H16)</f>
        <v>282200.2</v>
      </c>
      <c r="I18" s="39"/>
      <c r="J18" s="21"/>
      <c r="K18" s="86"/>
      <c r="L18" s="21"/>
      <c r="M18" s="21"/>
      <c r="N18" s="6"/>
      <c r="O18" s="21"/>
      <c r="P18" s="21"/>
      <c r="Q18" s="21"/>
    </row>
    <row r="19" spans="1:17" ht="7.5" customHeight="1">
      <c r="A19" s="24"/>
      <c r="B19" s="29"/>
      <c r="C19" s="29"/>
      <c r="D19" s="29"/>
      <c r="F19" s="29"/>
      <c r="G19" s="29"/>
      <c r="H19" s="29"/>
      <c r="I19" s="9"/>
      <c r="J19" s="5"/>
      <c r="K19" s="16"/>
      <c r="L19" s="5"/>
      <c r="M19" s="9"/>
      <c r="N19" s="5"/>
      <c r="O19" s="5"/>
      <c r="P19" s="5"/>
      <c r="Q19" s="5"/>
    </row>
    <row r="20" spans="1:17" ht="13.5" customHeight="1">
      <c r="A20" s="30" t="s">
        <v>9</v>
      </c>
      <c r="B20" s="24"/>
      <c r="C20" s="24"/>
      <c r="D20" s="24"/>
      <c r="F20" s="24"/>
      <c r="G20" s="24"/>
      <c r="H20" s="24"/>
      <c r="I20" s="9"/>
      <c r="J20" s="5"/>
      <c r="K20" s="9"/>
      <c r="L20" s="5"/>
      <c r="M20" s="9"/>
      <c r="N20" s="5"/>
      <c r="O20" s="5"/>
      <c r="P20" s="5"/>
      <c r="Q20" s="5"/>
    </row>
    <row r="21" spans="1:17" ht="13.5" customHeight="1">
      <c r="A21" s="25" t="s">
        <v>42</v>
      </c>
      <c r="B21" s="104">
        <f>(B16-B15)/B15*100</f>
        <v>-7.552870090634441</v>
      </c>
      <c r="C21" s="104">
        <f aca="true" t="shared" si="0" ref="C21:H21">(C16-C15)/C15*100</f>
        <v>-7.129798903107861</v>
      </c>
      <c r="D21" s="104">
        <f t="shared" si="0"/>
        <v>-1.7456758488148623</v>
      </c>
      <c r="E21" s="104"/>
      <c r="F21" s="104">
        <f t="shared" si="0"/>
        <v>-8.24677368586717</v>
      </c>
      <c r="G21" s="104">
        <f t="shared" si="0"/>
        <v>-7.784748608288415</v>
      </c>
      <c r="H21" s="104">
        <f t="shared" si="0"/>
        <v>-3.4883336091345356</v>
      </c>
      <c r="I21" s="31"/>
      <c r="J21" s="5"/>
      <c r="K21" s="31"/>
      <c r="L21" s="5"/>
      <c r="M21" s="9"/>
      <c r="N21" s="5"/>
      <c r="O21" s="5"/>
      <c r="P21" s="5"/>
      <c r="Q21" s="5"/>
    </row>
    <row r="22" spans="1:17" ht="13.5" customHeight="1">
      <c r="A22" s="32" t="s">
        <v>43</v>
      </c>
      <c r="B22" s="104">
        <f>(B16-B11)/B11*100</f>
        <v>-19.090428344791114</v>
      </c>
      <c r="C22" s="104">
        <f aca="true" t="shared" si="1" ref="C22:H22">(C16-C11)/C11*100</f>
        <v>-36.996155277192116</v>
      </c>
      <c r="D22" s="104">
        <f t="shared" si="1"/>
        <v>-17.52480305433818</v>
      </c>
      <c r="E22" s="104"/>
      <c r="F22" s="104">
        <f t="shared" si="1"/>
        <v>-8.877774304470147</v>
      </c>
      <c r="G22" s="104">
        <f t="shared" si="1"/>
        <v>-26.88975550521916</v>
      </c>
      <c r="H22" s="104">
        <f t="shared" si="1"/>
        <v>-11.818603338440449</v>
      </c>
      <c r="I22" s="31"/>
      <c r="J22" s="5"/>
      <c r="K22" s="31"/>
      <c r="L22" s="5"/>
      <c r="M22" s="9"/>
      <c r="N22" s="5"/>
      <c r="O22" s="5"/>
      <c r="P22" s="5"/>
      <c r="Q22" s="5"/>
    </row>
    <row r="23" spans="1:17" ht="13.5" customHeight="1" thickBot="1">
      <c r="A23" s="34" t="s">
        <v>44</v>
      </c>
      <c r="B23" s="105">
        <f>+(B18-B11)/B11*100</f>
        <v>-14.595452141723953</v>
      </c>
      <c r="C23" s="105">
        <f>+(C18-C11)/C11*100</f>
        <v>-27.63239489023937</v>
      </c>
      <c r="D23" s="105">
        <f>+(D18-D11)/D11*100</f>
        <v>-13.220229613099244</v>
      </c>
      <c r="E23" s="8"/>
      <c r="F23" s="105">
        <f>+(F18-F11)/F11*100</f>
        <v>-3.682400750234454</v>
      </c>
      <c r="G23" s="105">
        <f>+(G18-G11)/G11*100</f>
        <v>-17.96137589613058</v>
      </c>
      <c r="H23" s="105">
        <f>+(H18-H11)/H11*100</f>
        <v>-5.182310566352172</v>
      </c>
      <c r="I23" s="17"/>
      <c r="J23" s="8"/>
      <c r="K23" s="17"/>
      <c r="L23" s="8"/>
      <c r="M23" s="9"/>
      <c r="N23" s="5"/>
      <c r="O23" s="5"/>
      <c r="P23" s="5"/>
      <c r="Q23" s="5"/>
    </row>
    <row r="24" spans="1:17" ht="7.5" customHeight="1">
      <c r="A24" s="32"/>
      <c r="B24" s="33"/>
      <c r="C24" s="33"/>
      <c r="D24" s="33"/>
      <c r="F24" s="33"/>
      <c r="G24" s="33"/>
      <c r="H24" s="33"/>
      <c r="I24" s="9"/>
      <c r="J24" s="5"/>
      <c r="K24" s="9"/>
      <c r="L24" s="5"/>
      <c r="M24" s="9"/>
      <c r="N24" s="5"/>
      <c r="O24" s="21"/>
      <c r="P24" s="22"/>
      <c r="Q24" s="21"/>
    </row>
    <row r="25" spans="1:17" ht="21.75" customHeight="1">
      <c r="A25" s="1" t="s">
        <v>33</v>
      </c>
      <c r="B25" s="33"/>
      <c r="C25" s="33"/>
      <c r="D25" s="33"/>
      <c r="F25" s="33"/>
      <c r="G25" s="33"/>
      <c r="H25" s="33"/>
      <c r="I25" s="9"/>
      <c r="J25" s="5"/>
      <c r="K25" s="9"/>
      <c r="L25" s="5"/>
      <c r="M25" s="9"/>
      <c r="N25" s="5"/>
      <c r="O25" s="21"/>
      <c r="P25" s="21"/>
      <c r="Q25" s="22"/>
    </row>
    <row r="26" spans="1:17" ht="7.5" customHeight="1">
      <c r="A26" s="32"/>
      <c r="B26" s="33"/>
      <c r="C26" s="33"/>
      <c r="D26" s="33"/>
      <c r="F26" s="33"/>
      <c r="G26" s="33"/>
      <c r="H26" s="33"/>
      <c r="I26" s="9"/>
      <c r="J26" s="5"/>
      <c r="K26" s="9"/>
      <c r="L26" s="5"/>
      <c r="M26" s="9"/>
      <c r="N26" s="5"/>
      <c r="O26" s="21"/>
      <c r="P26" s="21"/>
      <c r="Q26" s="21"/>
    </row>
    <row r="27" spans="1:17" ht="13.5" customHeight="1">
      <c r="A27" s="23" t="s">
        <v>8</v>
      </c>
      <c r="B27" s="24"/>
      <c r="C27" s="24"/>
      <c r="D27" s="24"/>
      <c r="F27" s="24"/>
      <c r="G27" s="24"/>
      <c r="H27" s="24"/>
      <c r="I27" s="9"/>
      <c r="J27" s="5"/>
      <c r="K27" s="9"/>
      <c r="L27" s="5"/>
      <c r="M27" s="9"/>
      <c r="N27" s="5"/>
      <c r="O27" s="5"/>
      <c r="P27" s="5"/>
      <c r="Q27" s="5"/>
    </row>
    <row r="28" spans="1:17" s="58" customFormat="1" ht="13.5" customHeight="1">
      <c r="A28" s="84" t="s">
        <v>35</v>
      </c>
      <c r="B28" s="85">
        <v>30.4</v>
      </c>
      <c r="C28" s="85">
        <v>842.4</v>
      </c>
      <c r="D28" s="85">
        <v>3851.6</v>
      </c>
      <c r="E28" s="87"/>
      <c r="F28" s="87">
        <v>230</v>
      </c>
      <c r="G28" s="87">
        <v>6018</v>
      </c>
      <c r="H28" s="87">
        <v>40504</v>
      </c>
      <c r="I28" s="39"/>
      <c r="J28" s="21"/>
      <c r="K28" s="39"/>
      <c r="L28" s="21"/>
      <c r="M28" s="39"/>
      <c r="N28" s="6"/>
      <c r="O28" s="21"/>
      <c r="P28" s="21"/>
      <c r="Q28" s="21"/>
    </row>
    <row r="29" spans="1:17" ht="13.5" customHeight="1">
      <c r="A29" s="25">
        <v>2000</v>
      </c>
      <c r="B29" s="28">
        <v>21</v>
      </c>
      <c r="C29" s="28">
        <v>561</v>
      </c>
      <c r="D29" s="28">
        <v>3000</v>
      </c>
      <c r="E29" s="28"/>
      <c r="F29" s="28">
        <v>170</v>
      </c>
      <c r="G29" s="28">
        <v>4641</v>
      </c>
      <c r="H29" s="28">
        <v>36715</v>
      </c>
      <c r="I29" s="9"/>
      <c r="J29" s="5"/>
      <c r="K29" s="9"/>
      <c r="L29" s="5"/>
      <c r="M29" s="9"/>
      <c r="N29" s="20"/>
      <c r="O29" s="5"/>
      <c r="P29" s="5"/>
      <c r="Q29" s="5"/>
    </row>
    <row r="30" spans="1:17" ht="13.5" customHeight="1">
      <c r="A30" s="25">
        <v>2001</v>
      </c>
      <c r="B30" s="28">
        <v>20</v>
      </c>
      <c r="C30" s="28">
        <v>544</v>
      </c>
      <c r="D30" s="28">
        <v>2923</v>
      </c>
      <c r="E30" s="28"/>
      <c r="F30" s="28">
        <f>186+13</f>
        <v>199</v>
      </c>
      <c r="G30" s="28">
        <f>4242+205</f>
        <v>4447</v>
      </c>
      <c r="H30" s="28">
        <f>33448+1913</f>
        <v>35361</v>
      </c>
      <c r="I30" s="9"/>
      <c r="J30" s="5"/>
      <c r="K30" s="9"/>
      <c r="L30" s="5"/>
      <c r="M30" s="9"/>
      <c r="N30" s="20"/>
      <c r="O30" s="103"/>
      <c r="P30" s="103"/>
      <c r="Q30" s="103"/>
    </row>
    <row r="31" spans="1:17" ht="13.5" customHeight="1">
      <c r="A31" s="25">
        <v>2002</v>
      </c>
      <c r="B31" s="89">
        <v>14</v>
      </c>
      <c r="C31" s="89">
        <v>527</v>
      </c>
      <c r="D31" s="89">
        <v>2747</v>
      </c>
      <c r="E31" s="89"/>
      <c r="F31" s="89">
        <v>165</v>
      </c>
      <c r="G31" s="89">
        <v>4075</v>
      </c>
      <c r="H31" s="89">
        <v>31952</v>
      </c>
      <c r="I31" s="9"/>
      <c r="J31" s="5"/>
      <c r="K31" s="9"/>
      <c r="L31" s="5"/>
      <c r="M31" s="9"/>
      <c r="N31" s="20"/>
      <c r="O31" s="103"/>
      <c r="P31" s="103"/>
      <c r="Q31" s="103"/>
    </row>
    <row r="32" spans="1:16" ht="13.5" customHeight="1">
      <c r="A32" s="25">
        <v>2003</v>
      </c>
      <c r="B32" s="89">
        <v>17</v>
      </c>
      <c r="C32" s="89">
        <v>431</v>
      </c>
      <c r="D32" s="89">
        <v>2477</v>
      </c>
      <c r="E32" s="89"/>
      <c r="F32" s="89">
        <v>154</v>
      </c>
      <c r="G32" s="89">
        <v>3669</v>
      </c>
      <c r="H32" s="89">
        <v>29518</v>
      </c>
      <c r="I32" s="9"/>
      <c r="K32" s="9"/>
      <c r="L32" s="5"/>
      <c r="M32" s="9"/>
      <c r="N32" s="20"/>
      <c r="O32" s="5"/>
      <c r="P32" s="5"/>
    </row>
    <row r="33" spans="1:16" ht="13.5" customHeight="1">
      <c r="A33" s="25">
        <v>2004</v>
      </c>
      <c r="B33" s="89">
        <v>12</v>
      </c>
      <c r="C33" s="89">
        <v>383</v>
      </c>
      <c r="D33" s="89">
        <v>2389</v>
      </c>
      <c r="E33" s="89"/>
      <c r="F33" s="95">
        <v>154</v>
      </c>
      <c r="G33" s="95">
        <v>3523</v>
      </c>
      <c r="H33" s="95">
        <v>28615</v>
      </c>
      <c r="I33" s="9"/>
      <c r="K33" s="9"/>
      <c r="L33" s="5"/>
      <c r="M33" s="9"/>
      <c r="N33" s="20"/>
      <c r="O33" s="5"/>
      <c r="P33" s="5"/>
    </row>
    <row r="34" spans="9:16" ht="13.5" customHeight="1">
      <c r="I34" s="9"/>
      <c r="K34" s="9"/>
      <c r="L34" s="5"/>
      <c r="M34" s="9"/>
      <c r="N34" s="20"/>
      <c r="O34" s="5"/>
      <c r="P34" s="5"/>
    </row>
    <row r="35" spans="1:17" s="58" customFormat="1" ht="13.5" customHeight="1">
      <c r="A35" s="84" t="s">
        <v>41</v>
      </c>
      <c r="B35" s="93">
        <v>16.8</v>
      </c>
      <c r="C35" s="93">
        <v>489.2</v>
      </c>
      <c r="D35" s="93">
        <v>2707.2</v>
      </c>
      <c r="E35" s="93"/>
      <c r="F35" s="93">
        <f>SUM(F29:F33)/5</f>
        <v>168.4</v>
      </c>
      <c r="G35" s="93">
        <f>SUM(G29:G33)/5</f>
        <v>4071</v>
      </c>
      <c r="H35" s="93">
        <f>SUM(H29:H33)/5</f>
        <v>32432.2</v>
      </c>
      <c r="I35" s="39"/>
      <c r="J35" s="21"/>
      <c r="K35" s="39"/>
      <c r="L35" s="21"/>
      <c r="M35" s="39"/>
      <c r="N35" s="6"/>
      <c r="O35" s="106"/>
      <c r="P35" s="106"/>
      <c r="Q35" s="106"/>
    </row>
    <row r="36" spans="9:16" ht="7.5" customHeight="1">
      <c r="I36" s="9"/>
      <c r="J36" s="5"/>
      <c r="K36" s="9"/>
      <c r="L36" s="5"/>
      <c r="M36" s="9"/>
      <c r="N36" s="5"/>
      <c r="O36" s="5"/>
      <c r="P36" s="5"/>
    </row>
    <row r="37" spans="1:16" ht="13.5" customHeight="1">
      <c r="A37" s="30" t="s">
        <v>9</v>
      </c>
      <c r="B37" s="24"/>
      <c r="C37" s="24"/>
      <c r="D37" s="24"/>
      <c r="F37" s="24"/>
      <c r="G37" s="24"/>
      <c r="H37" s="24"/>
      <c r="I37" s="9"/>
      <c r="J37" s="5"/>
      <c r="K37" s="9"/>
      <c r="L37" s="5"/>
      <c r="M37" s="9"/>
      <c r="N37" s="5"/>
      <c r="O37" s="5"/>
      <c r="P37" s="5"/>
    </row>
    <row r="38" spans="1:16" ht="13.5" customHeight="1">
      <c r="A38" s="25" t="s">
        <v>42</v>
      </c>
      <c r="B38" s="104">
        <f>(B33-B32)/B32*100</f>
        <v>-29.411764705882355</v>
      </c>
      <c r="C38" s="104">
        <f aca="true" t="shared" si="2" ref="C38:H38">(C33-C32)/C32*100</f>
        <v>-11.1368909512761</v>
      </c>
      <c r="D38" s="104">
        <f t="shared" si="2"/>
        <v>-3.552684699232943</v>
      </c>
      <c r="E38" s="104"/>
      <c r="F38" s="104">
        <f t="shared" si="2"/>
        <v>0</v>
      </c>
      <c r="G38" s="104">
        <f t="shared" si="2"/>
        <v>-3.9792859089670207</v>
      </c>
      <c r="H38" s="104">
        <f t="shared" si="2"/>
        <v>-3.05915034893963</v>
      </c>
      <c r="I38" s="9"/>
      <c r="J38" s="5"/>
      <c r="K38" s="9"/>
      <c r="L38" s="5"/>
      <c r="M38" s="9"/>
      <c r="N38" s="5"/>
      <c r="O38" s="5"/>
      <c r="P38" s="5"/>
    </row>
    <row r="39" spans="1:16" ht="13.5" customHeight="1">
      <c r="A39" s="32" t="s">
        <v>43</v>
      </c>
      <c r="B39" s="104">
        <f>(B33-B28)/B28*100</f>
        <v>-60.526315789473685</v>
      </c>
      <c r="C39" s="104">
        <f aca="true" t="shared" si="3" ref="C39:H39">(C33-C28)/C28*100</f>
        <v>-54.5346628679962</v>
      </c>
      <c r="D39" s="104">
        <f t="shared" si="3"/>
        <v>-37.973829058053795</v>
      </c>
      <c r="E39" s="104"/>
      <c r="F39" s="104">
        <f t="shared" si="3"/>
        <v>-33.04347826086956</v>
      </c>
      <c r="G39" s="104">
        <f t="shared" si="3"/>
        <v>-41.45895646394151</v>
      </c>
      <c r="H39" s="104">
        <f t="shared" si="3"/>
        <v>-29.352656527750348</v>
      </c>
      <c r="I39" s="9"/>
      <c r="J39" s="5"/>
      <c r="K39" s="9"/>
      <c r="L39" s="5"/>
      <c r="M39" s="9"/>
      <c r="N39" s="5"/>
      <c r="O39" s="5"/>
      <c r="P39" s="5"/>
    </row>
    <row r="40" spans="1:16" ht="13.5" customHeight="1" thickBot="1">
      <c r="A40" s="34" t="s">
        <v>44</v>
      </c>
      <c r="B40" s="105">
        <f>(B35-B28)/B28*100</f>
        <v>-44.73684210526315</v>
      </c>
      <c r="C40" s="105">
        <f>(C35-C28)/C28*100</f>
        <v>-41.927825261158596</v>
      </c>
      <c r="D40" s="105">
        <f>(D35-D28)/D28*100</f>
        <v>-29.712327344480222</v>
      </c>
      <c r="E40" s="105"/>
      <c r="F40" s="105">
        <f>(F35-F28)/F28*100</f>
        <v>-26.782608695652172</v>
      </c>
      <c r="G40" s="105">
        <f>(G35-G28)/G28*100</f>
        <v>-32.35294117647059</v>
      </c>
      <c r="H40" s="105">
        <f>(H35-H28)/H28*100</f>
        <v>-19.928402133122653</v>
      </c>
      <c r="I40" s="17"/>
      <c r="J40" s="8"/>
      <c r="K40" s="17"/>
      <c r="L40" s="8"/>
      <c r="M40" s="9"/>
      <c r="N40" s="5"/>
      <c r="O40" s="5"/>
      <c r="P40" s="5"/>
    </row>
    <row r="41" spans="1:13" ht="7.5" customHeight="1">
      <c r="A41" s="9"/>
      <c r="B41" s="9"/>
      <c r="D41" s="9"/>
      <c r="E41" s="9"/>
      <c r="F41" s="9"/>
      <c r="H41" s="9"/>
      <c r="I41" s="9"/>
      <c r="K41" s="5"/>
      <c r="L41" s="5"/>
      <c r="M41" s="5"/>
    </row>
    <row r="42" spans="1:13" ht="6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8" customHeight="1">
      <c r="A43" s="1" t="s">
        <v>10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1" t="s">
        <v>11</v>
      </c>
      <c r="M43" s="5"/>
    </row>
    <row r="44" spans="1:13" ht="18" customHeight="1" thickBot="1">
      <c r="A44" s="35" t="s">
        <v>30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8"/>
      <c r="M44" s="37"/>
    </row>
    <row r="45" spans="1:13" ht="13.5" customHeight="1">
      <c r="A45" s="9"/>
      <c r="B45" s="38"/>
      <c r="C45" s="38" t="s">
        <v>2</v>
      </c>
      <c r="D45" s="38"/>
      <c r="E45" s="39"/>
      <c r="G45" s="88" t="s">
        <v>40</v>
      </c>
      <c r="H45" s="38"/>
      <c r="I45" s="9"/>
      <c r="J45" s="40"/>
      <c r="K45" s="38"/>
      <c r="L45" s="41" t="s">
        <v>12</v>
      </c>
      <c r="M45" s="9"/>
    </row>
    <row r="46" spans="1:13" ht="13.5" customHeight="1">
      <c r="A46" s="9"/>
      <c r="B46" s="11"/>
      <c r="C46" s="11" t="s">
        <v>39</v>
      </c>
      <c r="D46" s="12" t="s">
        <v>4</v>
      </c>
      <c r="E46" s="6"/>
      <c r="F46" s="11"/>
      <c r="G46" s="11" t="s">
        <v>39</v>
      </c>
      <c r="H46" s="12" t="s">
        <v>4</v>
      </c>
      <c r="I46" s="20"/>
      <c r="J46" s="11"/>
      <c r="K46" s="11" t="s">
        <v>39</v>
      </c>
      <c r="L46" s="12" t="s">
        <v>4</v>
      </c>
      <c r="M46" s="9"/>
    </row>
    <row r="47" spans="1:13" ht="13.5" customHeight="1" thickBot="1">
      <c r="A47" s="17"/>
      <c r="B47" s="18" t="s">
        <v>38</v>
      </c>
      <c r="C47" s="18" t="s">
        <v>5</v>
      </c>
      <c r="D47" s="18" t="s">
        <v>6</v>
      </c>
      <c r="E47" s="42"/>
      <c r="F47" s="18" t="s">
        <v>38</v>
      </c>
      <c r="G47" s="18" t="s">
        <v>5</v>
      </c>
      <c r="H47" s="18" t="s">
        <v>6</v>
      </c>
      <c r="I47" s="43"/>
      <c r="J47" s="18" t="s">
        <v>38</v>
      </c>
      <c r="K47" s="18" t="s">
        <v>5</v>
      </c>
      <c r="L47" s="18" t="s">
        <v>6</v>
      </c>
      <c r="M47" s="9"/>
    </row>
    <row r="48" spans="1:13" ht="18" customHeight="1">
      <c r="A48" s="19" t="s">
        <v>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ht="12" customHeight="1">
      <c r="A49" s="19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76" t="s">
        <v>32</v>
      </c>
      <c r="M49" s="24"/>
    </row>
    <row r="50" spans="1:13" ht="13.5" customHeight="1">
      <c r="A50" s="39" t="s">
        <v>31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1:13" s="58" customFormat="1" ht="13.5" customHeight="1">
      <c r="A51" s="84" t="s">
        <v>35</v>
      </c>
      <c r="B51" s="107">
        <f>(B11/$D86)*1000</f>
        <v>0.07427774613586817</v>
      </c>
      <c r="C51" s="107">
        <f>(C11/$D86)*1000</f>
        <v>0.9501345326708173</v>
      </c>
      <c r="D51" s="107">
        <f>(D11/$D86)*1000</f>
        <v>4.382779818135397</v>
      </c>
      <c r="E51" s="107"/>
      <c r="F51" s="107">
        <f>(F11/$H86)*1000</f>
        <v>0.062218376028345374</v>
      </c>
      <c r="G51" s="107">
        <f>(G11/$H86)*1000</f>
        <v>0.8328782484094511</v>
      </c>
      <c r="H51" s="108">
        <f>(H11/$H86)*1000</f>
        <v>5.7885845411254335</v>
      </c>
      <c r="I51" s="107"/>
      <c r="J51" s="109">
        <f>B51/F51*100</f>
        <v>119.3823286259172</v>
      </c>
      <c r="K51" s="109">
        <f aca="true" t="shared" si="4" ref="K51:L56">C51/G51*100</f>
        <v>114.07844237561619</v>
      </c>
      <c r="L51" s="109">
        <f t="shared" si="4"/>
        <v>75.71418862413788</v>
      </c>
      <c r="M51" s="23"/>
    </row>
    <row r="52" spans="1:13" ht="13.5" customHeight="1">
      <c r="A52" s="25">
        <v>2000</v>
      </c>
      <c r="B52" s="110">
        <f>(B12/$D91)*1000</f>
        <v>0.06438946540942615</v>
      </c>
      <c r="C52" s="110">
        <f>(C12/$D91)*1000</f>
        <v>0.7689208246591901</v>
      </c>
      <c r="D52" s="110">
        <f>(D12/$D91)*1000</f>
        <v>4.051203450959324</v>
      </c>
      <c r="E52" s="110"/>
      <c r="F52" s="110">
        <f>(F12/$H91)*1000</f>
        <v>0.05914824116164844</v>
      </c>
      <c r="G52" s="110">
        <f>(G12/$H91)*1000</f>
        <v>0.7228014801099367</v>
      </c>
      <c r="H52" s="110">
        <f>(H12/$H91)*1000</f>
        <v>5.750037576586088</v>
      </c>
      <c r="I52" s="110"/>
      <c r="J52" s="104">
        <f aca="true" t="shared" si="5" ref="J52:J58">B52/F52*100</f>
        <v>108.86116669716988</v>
      </c>
      <c r="K52" s="104">
        <f t="shared" si="4"/>
        <v>106.38063781250679</v>
      </c>
      <c r="L52" s="104">
        <f t="shared" si="4"/>
        <v>70.45525176140856</v>
      </c>
      <c r="M52" s="24"/>
    </row>
    <row r="53" spans="1:13" ht="13.5" customHeight="1">
      <c r="A53" s="25">
        <v>2001</v>
      </c>
      <c r="B53" s="110">
        <f aca="true" t="shared" si="6" ref="B53:D56">(B13/$D92)*1000</f>
        <v>0.06871766517910034</v>
      </c>
      <c r="C53" s="110">
        <f t="shared" si="6"/>
        <v>0.7420717981122388</v>
      </c>
      <c r="D53" s="110">
        <f t="shared" si="6"/>
        <v>3.9321116859523717</v>
      </c>
      <c r="E53" s="110"/>
      <c r="F53" s="110">
        <f aca="true" t="shared" si="7" ref="F53:H56">(F13/$H92)*1000</f>
        <v>0.059262820927846835</v>
      </c>
      <c r="G53" s="110">
        <f t="shared" si="7"/>
        <v>0.7030942602764272</v>
      </c>
      <c r="H53" s="110">
        <f t="shared" si="7"/>
        <v>5.60452871084094</v>
      </c>
      <c r="I53" s="110"/>
      <c r="J53" s="104">
        <f t="shared" si="5"/>
        <v>115.95409078276056</v>
      </c>
      <c r="K53" s="104">
        <f t="shared" si="4"/>
        <v>105.54371441184675</v>
      </c>
      <c r="L53" s="104">
        <f t="shared" si="4"/>
        <v>70.15954219926499</v>
      </c>
      <c r="M53" s="24"/>
    </row>
    <row r="54" spans="1:13" ht="13.5" customHeight="1">
      <c r="A54" s="25">
        <v>2002</v>
      </c>
      <c r="B54" s="110">
        <f t="shared" si="6"/>
        <v>0.06014085621587402</v>
      </c>
      <c r="C54" s="110">
        <f t="shared" si="6"/>
        <v>0.6971591358708554</v>
      </c>
      <c r="D54" s="110">
        <f t="shared" si="6"/>
        <v>3.811624594444884</v>
      </c>
      <c r="E54" s="110"/>
      <c r="F54" s="110">
        <f t="shared" si="7"/>
        <v>0.059482317421195204</v>
      </c>
      <c r="G54" s="110">
        <f t="shared" si="7"/>
        <v>0.6828387427146287</v>
      </c>
      <c r="H54" s="110">
        <f t="shared" si="7"/>
        <v>5.390045262296191</v>
      </c>
      <c r="I54" s="110"/>
      <c r="J54" s="104">
        <f t="shared" si="5"/>
        <v>101.10711691008218</v>
      </c>
      <c r="K54" s="104">
        <f t="shared" si="4"/>
        <v>102.09718521525242</v>
      </c>
      <c r="L54" s="104">
        <f t="shared" si="4"/>
        <v>70.71600346489687</v>
      </c>
      <c r="M54" s="24"/>
    </row>
    <row r="55" spans="1:13" ht="13.5" customHeight="1">
      <c r="A55" s="25">
        <v>2003</v>
      </c>
      <c r="B55" s="110">
        <f t="shared" si="6"/>
        <v>0.06544864950369755</v>
      </c>
      <c r="C55" s="110">
        <f t="shared" si="6"/>
        <v>0.648950053387116</v>
      </c>
      <c r="D55" s="110">
        <f t="shared" si="6"/>
        <v>3.7038794637560803</v>
      </c>
      <c r="E55" s="110"/>
      <c r="F55" s="110">
        <f t="shared" si="7"/>
        <v>0.060177599495667394</v>
      </c>
      <c r="G55" s="110">
        <f t="shared" si="7"/>
        <v>0.6430877181231991</v>
      </c>
      <c r="H55" s="110">
        <f t="shared" si="7"/>
        <v>5.150895662214137</v>
      </c>
      <c r="I55" s="110"/>
      <c r="J55" s="104">
        <f t="shared" si="5"/>
        <v>108.75915631764217</v>
      </c>
      <c r="K55" s="104">
        <f t="shared" si="4"/>
        <v>100.91159185577756</v>
      </c>
      <c r="L55" s="104">
        <f t="shared" si="4"/>
        <v>71.90748379795272</v>
      </c>
      <c r="M55" s="24"/>
    </row>
    <row r="56" spans="1:13" ht="13.5" customHeight="1">
      <c r="A56" s="25">
        <v>2004</v>
      </c>
      <c r="B56" s="110">
        <f t="shared" si="6"/>
        <v>0.060255198487712665</v>
      </c>
      <c r="C56" s="110">
        <f t="shared" si="6"/>
        <v>0.6001890359168242</v>
      </c>
      <c r="D56" s="110">
        <f t="shared" si="6"/>
        <v>3.624172967863894</v>
      </c>
      <c r="E56" s="110"/>
      <c r="F56" s="110">
        <f t="shared" si="7"/>
        <v>0.05495209835954319</v>
      </c>
      <c r="G56" s="110">
        <f t="shared" si="7"/>
        <v>0.5902025027240405</v>
      </c>
      <c r="H56" s="110">
        <f t="shared" si="7"/>
        <v>4.9475551500390225</v>
      </c>
      <c r="I56" s="110"/>
      <c r="J56" s="104">
        <f t="shared" si="5"/>
        <v>109.65040514644609</v>
      </c>
      <c r="K56" s="104">
        <f t="shared" si="4"/>
        <v>101.69205199006977</v>
      </c>
      <c r="L56" s="104">
        <f t="shared" si="4"/>
        <v>73.2517952394186</v>
      </c>
      <c r="M56" s="24"/>
    </row>
    <row r="57" spans="10:13" ht="13.5" customHeight="1">
      <c r="J57" s="109"/>
      <c r="K57" s="109"/>
      <c r="L57" s="109"/>
      <c r="M57" s="24"/>
    </row>
    <row r="58" spans="1:13" s="58" customFormat="1" ht="13.5" customHeight="1">
      <c r="A58" s="84" t="s">
        <v>41</v>
      </c>
      <c r="B58" s="107">
        <f>(B18/$D96)*1000</f>
        <v>0.06378926397063878</v>
      </c>
      <c r="C58" s="107">
        <f>(C18/$D96)*1000</f>
        <v>0.6914124246476976</v>
      </c>
      <c r="D58" s="107">
        <f>(D18/$D96)*1000</f>
        <v>3.824511982507127</v>
      </c>
      <c r="E58" s="107"/>
      <c r="F58" s="107">
        <f>(F18/$H96)*1000</f>
        <v>0.05859792464986208</v>
      </c>
      <c r="G58" s="107">
        <f>(G18/$H96)*1000</f>
        <v>0.6681251233429071</v>
      </c>
      <c r="H58" s="107">
        <f>(H18/$H96)*1000</f>
        <v>5.366852543092306</v>
      </c>
      <c r="I58" s="23"/>
      <c r="J58" s="109">
        <f t="shared" si="5"/>
        <v>108.85925457564633</v>
      </c>
      <c r="K58" s="109">
        <f>C58/G58*100</f>
        <v>103.48547008504552</v>
      </c>
      <c r="L58" s="109">
        <f>D58/H58*100</f>
        <v>71.26173025621263</v>
      </c>
      <c r="M58" s="23"/>
    </row>
    <row r="59" spans="10:13" ht="7.5" customHeight="1">
      <c r="J59" s="111"/>
      <c r="K59" s="111"/>
      <c r="L59" s="111"/>
      <c r="M59" s="24"/>
    </row>
    <row r="60" spans="1:13" ht="13.5" customHeight="1">
      <c r="A60" s="30" t="s">
        <v>9</v>
      </c>
      <c r="B60" s="24"/>
      <c r="C60" s="24"/>
      <c r="D60" s="24"/>
      <c r="E60" s="24"/>
      <c r="F60" s="24"/>
      <c r="G60" s="24"/>
      <c r="H60" s="24"/>
      <c r="I60" s="24"/>
      <c r="J60" s="33"/>
      <c r="K60" s="33"/>
      <c r="L60" s="33"/>
      <c r="M60" s="24"/>
    </row>
    <row r="61" spans="1:13" ht="13.5" customHeight="1">
      <c r="A61" s="25" t="s">
        <v>42</v>
      </c>
      <c r="B61" s="104">
        <f>(B56-B55)/B55*100</f>
        <v>-7.935153827263437</v>
      </c>
      <c r="C61" s="104">
        <f aca="true" t="shared" si="8" ref="C61:H61">(C56-C55)/C55*100</f>
        <v>-7.5138321070765945</v>
      </c>
      <c r="D61" s="104">
        <f t="shared" si="8"/>
        <v>-2.151973266736829</v>
      </c>
      <c r="E61" s="104"/>
      <c r="F61" s="104">
        <f t="shared" si="8"/>
        <v>-8.683465575093974</v>
      </c>
      <c r="G61" s="104">
        <f t="shared" si="8"/>
        <v>-8.223639467645242</v>
      </c>
      <c r="H61" s="104">
        <f t="shared" si="8"/>
        <v>-3.9476729002060145</v>
      </c>
      <c r="I61" s="33"/>
      <c r="J61" s="33"/>
      <c r="K61" s="33"/>
      <c r="L61" s="33"/>
      <c r="M61" s="24"/>
    </row>
    <row r="62" spans="1:13" ht="13.5" customHeight="1">
      <c r="A62" s="32" t="s">
        <v>43</v>
      </c>
      <c r="B62" s="104">
        <f>(B56-B51)/B51*100</f>
        <v>-18.878531427845953</v>
      </c>
      <c r="C62" s="104">
        <f aca="true" t="shared" si="9" ref="C62:H62">(C56-C51)/C51*100</f>
        <v>-36.831152296959495</v>
      </c>
      <c r="D62" s="104">
        <f t="shared" si="9"/>
        <v>-17.308805866370065</v>
      </c>
      <c r="E62" s="104"/>
      <c r="F62" s="104">
        <f t="shared" si="9"/>
        <v>-11.67866815664205</v>
      </c>
      <c r="G62" s="104">
        <f t="shared" si="9"/>
        <v>-29.137001254246808</v>
      </c>
      <c r="H62" s="104">
        <f t="shared" si="9"/>
        <v>-14.529102669422112</v>
      </c>
      <c r="I62" s="33"/>
      <c r="J62" s="33"/>
      <c r="K62" s="33"/>
      <c r="L62" s="33"/>
      <c r="M62" s="24"/>
    </row>
    <row r="63" spans="1:13" ht="13.5" customHeight="1" thickBot="1">
      <c r="A63" s="34" t="s">
        <v>44</v>
      </c>
      <c r="B63" s="105">
        <f>+(B58-B51)/B51*100</f>
        <v>-14.120625235509918</v>
      </c>
      <c r="C63" s="105">
        <f>+(C58-C51)/C51*100</f>
        <v>-27.230049969434834</v>
      </c>
      <c r="D63" s="105">
        <f>+(D58-D51)/D51*100</f>
        <v>-12.737756829996963</v>
      </c>
      <c r="E63" s="105"/>
      <c r="F63" s="105">
        <f>+(F58-F51)/F51*100</f>
        <v>-5.818942263671249</v>
      </c>
      <c r="G63" s="105">
        <f>+(G58-G51)/G51*100</f>
        <v>-19.781177546799107</v>
      </c>
      <c r="H63" s="105">
        <f>+(H58-H51)/H51*100</f>
        <v>-7.285580698301993</v>
      </c>
      <c r="I63" s="17"/>
      <c r="J63" s="105"/>
      <c r="K63" s="105"/>
      <c r="L63" s="105"/>
      <c r="M63" s="24"/>
    </row>
    <row r="64" spans="1:13" ht="7.5" customHeight="1">
      <c r="A64" s="25"/>
      <c r="J64" s="33"/>
      <c r="K64" s="33"/>
      <c r="L64" s="33"/>
      <c r="M64" s="24"/>
    </row>
    <row r="65" spans="1:13" ht="22.5" customHeight="1">
      <c r="A65" s="1" t="s">
        <v>33</v>
      </c>
      <c r="B65" s="24"/>
      <c r="C65" s="24"/>
      <c r="D65" s="24"/>
      <c r="E65" s="24"/>
      <c r="F65" s="24"/>
      <c r="G65" s="24"/>
      <c r="H65" s="24"/>
      <c r="I65" s="24"/>
      <c r="J65" s="33"/>
      <c r="K65" s="33"/>
      <c r="L65" s="33"/>
      <c r="M65" s="24"/>
    </row>
    <row r="66" spans="1:13" ht="12.75" customHeight="1">
      <c r="A66" s="44"/>
      <c r="B66" s="24"/>
      <c r="C66" s="24"/>
      <c r="D66" s="24"/>
      <c r="E66" s="24"/>
      <c r="F66" s="24"/>
      <c r="G66" s="24"/>
      <c r="H66" s="24"/>
      <c r="I66" s="24"/>
      <c r="J66" s="33"/>
      <c r="K66" s="33"/>
      <c r="L66" s="101" t="s">
        <v>32</v>
      </c>
      <c r="M66" s="24"/>
    </row>
    <row r="67" spans="1:13" ht="17.25" customHeight="1">
      <c r="A67" s="39" t="s">
        <v>37</v>
      </c>
      <c r="B67" s="24"/>
      <c r="C67" s="24"/>
      <c r="D67" s="24"/>
      <c r="E67" s="24"/>
      <c r="F67" s="24"/>
      <c r="G67" s="24"/>
      <c r="H67" s="24"/>
      <c r="I67" s="24"/>
      <c r="J67" s="33"/>
      <c r="K67" s="33"/>
      <c r="L67" s="33"/>
      <c r="M67" s="24"/>
    </row>
    <row r="68" spans="1:13" s="58" customFormat="1" ht="13.5" customHeight="1">
      <c r="A68" s="84" t="s">
        <v>35</v>
      </c>
      <c r="B68" s="107">
        <f>(B28/$C86)*1000</f>
        <v>0.029846965574863358</v>
      </c>
      <c r="C68" s="107">
        <f>(C28/$C86)*1000</f>
        <v>0.8270751250087135</v>
      </c>
      <c r="D68" s="107">
        <f>(D28/$C86)*1000</f>
        <v>3.7815319936889376</v>
      </c>
      <c r="E68" s="107"/>
      <c r="F68" s="107">
        <f>(F28/$G86)*1000</f>
        <v>0.021732897324797506</v>
      </c>
      <c r="G68" s="107">
        <f>(G28/$G86)*1000</f>
        <v>0.5686459830462234</v>
      </c>
      <c r="H68" s="107">
        <f>(H28/$G86)*1000</f>
        <v>3.827257709754775</v>
      </c>
      <c r="I68" s="23"/>
      <c r="J68" s="109">
        <f>B68/F68*100</f>
        <v>137.3354188758238</v>
      </c>
      <c r="K68" s="109">
        <f aca="true" t="shared" si="10" ref="K68:L73">C68/G68*100</f>
        <v>145.44640244851308</v>
      </c>
      <c r="L68" s="109">
        <f t="shared" si="10"/>
        <v>98.80526163813602</v>
      </c>
      <c r="M68" s="23"/>
    </row>
    <row r="69" spans="1:13" ht="13.5" customHeight="1">
      <c r="A69" s="25">
        <v>2000</v>
      </c>
      <c r="B69" s="110">
        <f>(B29/$C91)*1000</f>
        <v>0.02132492792682097</v>
      </c>
      <c r="C69" s="110">
        <f>(C29/$C91)*1000</f>
        <v>0.569680217473646</v>
      </c>
      <c r="D69" s="110">
        <f>(D29/$C91)*1000</f>
        <v>3.0464182752601388</v>
      </c>
      <c r="E69" s="110"/>
      <c r="F69" s="110">
        <f>(F29/$G91)*1000</f>
        <v>0.016080972425861987</v>
      </c>
      <c r="G69" s="110">
        <f>(G29/$G91)*1000</f>
        <v>0.4390105472260323</v>
      </c>
      <c r="H69" s="110">
        <f>(H29/$G91)*1000</f>
        <v>3.473017074208958</v>
      </c>
      <c r="I69" s="24"/>
      <c r="J69" s="104">
        <f aca="true" t="shared" si="11" ref="J69:J75">B69/F69*100</f>
        <v>132.60969151669877</v>
      </c>
      <c r="K69" s="104">
        <f t="shared" si="10"/>
        <v>129.7645856285854</v>
      </c>
      <c r="L69" s="104">
        <f t="shared" si="10"/>
        <v>87.71676643582339</v>
      </c>
      <c r="M69" s="24"/>
    </row>
    <row r="70" spans="1:13" ht="13.5" customHeight="1">
      <c r="A70" s="25">
        <v>2001</v>
      </c>
      <c r="B70" s="110">
        <f aca="true" t="shared" si="12" ref="B70:D73">(B30/$C92)*1000</f>
        <v>0.020610609929779655</v>
      </c>
      <c r="C70" s="110">
        <f t="shared" si="12"/>
        <v>0.5606085900900065</v>
      </c>
      <c r="D70" s="110">
        <f t="shared" si="12"/>
        <v>3.012240641237296</v>
      </c>
      <c r="E70" s="110"/>
      <c r="F70" s="110">
        <f aca="true" t="shared" si="13" ref="F70:H73">(F30/$G92)*1000</f>
        <v>0.018961001887905986</v>
      </c>
      <c r="G70" s="110">
        <f t="shared" si="13"/>
        <v>0.4237164592739594</v>
      </c>
      <c r="H70" s="110">
        <f t="shared" si="13"/>
        <v>3.3692461696394154</v>
      </c>
      <c r="I70" s="24"/>
      <c r="J70" s="104">
        <f t="shared" si="11"/>
        <v>108.70000462858371</v>
      </c>
      <c r="K70" s="104">
        <f t="shared" si="10"/>
        <v>132.3074848332804</v>
      </c>
      <c r="L70" s="104">
        <f t="shared" si="10"/>
        <v>89.40399393730478</v>
      </c>
      <c r="M70" s="24"/>
    </row>
    <row r="71" spans="1:13" ht="13.5" customHeight="1">
      <c r="A71" s="25">
        <v>2002</v>
      </c>
      <c r="B71" s="110">
        <f t="shared" si="12"/>
        <v>0.014656478320451334</v>
      </c>
      <c r="C71" s="110">
        <f t="shared" si="12"/>
        <v>0.5517117196341325</v>
      </c>
      <c r="D71" s="110">
        <f t="shared" si="12"/>
        <v>2.8758104247342726</v>
      </c>
      <c r="E71" s="110"/>
      <c r="F71" s="110">
        <f t="shared" si="13"/>
        <v>0.01581183873572754</v>
      </c>
      <c r="G71" s="110">
        <f t="shared" si="13"/>
        <v>0.3905045021096347</v>
      </c>
      <c r="H71" s="110">
        <f t="shared" si="13"/>
        <v>3.06193861384222</v>
      </c>
      <c r="I71" s="24"/>
      <c r="J71" s="104">
        <f t="shared" si="11"/>
        <v>92.69306729858295</v>
      </c>
      <c r="K71" s="104">
        <f t="shared" si="10"/>
        <v>141.28178206745451</v>
      </c>
      <c r="L71" s="104">
        <f t="shared" si="10"/>
        <v>93.92123054765008</v>
      </c>
      <c r="M71" s="24"/>
    </row>
    <row r="72" spans="1:13" ht="13.5" customHeight="1">
      <c r="A72" s="25">
        <v>2003</v>
      </c>
      <c r="B72" s="110">
        <f t="shared" si="12"/>
        <v>0.018022984606250795</v>
      </c>
      <c r="C72" s="110">
        <f t="shared" si="12"/>
        <v>0.4569356685467113</v>
      </c>
      <c r="D72" s="110">
        <f t="shared" si="12"/>
        <v>2.626054874687248</v>
      </c>
      <c r="E72" s="110"/>
      <c r="F72" s="110">
        <f t="shared" si="13"/>
        <v>0.014835022984652493</v>
      </c>
      <c r="G72" s="110">
        <f t="shared" si="13"/>
        <v>0.35343960604344155</v>
      </c>
      <c r="H72" s="110">
        <f t="shared" si="13"/>
        <v>2.843507847149171</v>
      </c>
      <c r="I72" s="24"/>
      <c r="J72" s="104">
        <f t="shared" si="11"/>
        <v>121.48942825970943</v>
      </c>
      <c r="K72" s="104">
        <f t="shared" si="10"/>
        <v>129.28253108412218</v>
      </c>
      <c r="L72" s="104">
        <f t="shared" si="10"/>
        <v>92.35265087522315</v>
      </c>
      <c r="M72" s="24"/>
    </row>
    <row r="73" spans="1:13" ht="13.5" customHeight="1">
      <c r="A73" s="25">
        <v>2004</v>
      </c>
      <c r="B73" s="110">
        <f t="shared" si="12"/>
        <v>0.012827968391885882</v>
      </c>
      <c r="C73" s="110">
        <f t="shared" si="12"/>
        <v>0.40942599117435774</v>
      </c>
      <c r="D73" s="110">
        <f t="shared" si="12"/>
        <v>2.553834707351281</v>
      </c>
      <c r="E73" s="110"/>
      <c r="F73" s="110">
        <f t="shared" si="13"/>
        <v>0.014911932450882612</v>
      </c>
      <c r="G73" s="110">
        <f t="shared" si="13"/>
        <v>0.3411346624964899</v>
      </c>
      <c r="H73" s="110">
        <f t="shared" si="13"/>
        <v>2.77081134468835</v>
      </c>
      <c r="I73" s="24"/>
      <c r="J73" s="104">
        <f t="shared" si="11"/>
        <v>86.02485582696303</v>
      </c>
      <c r="K73" s="104">
        <f t="shared" si="10"/>
        <v>120.01887705520706</v>
      </c>
      <c r="L73" s="104">
        <f t="shared" si="10"/>
        <v>92.16920207313956</v>
      </c>
      <c r="M73" s="24"/>
    </row>
    <row r="74" spans="10:13" ht="13.5" customHeight="1">
      <c r="J74" s="109"/>
      <c r="K74" s="109"/>
      <c r="L74" s="109"/>
      <c r="M74" s="24"/>
    </row>
    <row r="75" spans="1:13" s="58" customFormat="1" ht="13.5" customHeight="1">
      <c r="A75" s="84" t="s">
        <v>41</v>
      </c>
      <c r="B75" s="107">
        <f>(B35/$C96)*1000</f>
        <v>0.017540042455255145</v>
      </c>
      <c r="C75" s="107">
        <f>(C35/$C96)*1000</f>
        <v>0.5107493314946914</v>
      </c>
      <c r="D75" s="107">
        <f>(D35/$C96)*1000</f>
        <v>2.8264525556468287</v>
      </c>
      <c r="E75" s="112"/>
      <c r="F75" s="107">
        <f>(F35/$G96)*1000</f>
        <v>0.01612715244573917</v>
      </c>
      <c r="G75" s="107">
        <f>(G35/$G96)*1000</f>
        <v>0.3898672066900485</v>
      </c>
      <c r="H75" s="107">
        <f>(H35/$G96)*1000</f>
        <v>3.1059325032702017</v>
      </c>
      <c r="I75" s="23"/>
      <c r="J75" s="109">
        <f t="shared" si="11"/>
        <v>108.7609391321235</v>
      </c>
      <c r="K75" s="109">
        <f>C75/G75*100</f>
        <v>131.0059740163646</v>
      </c>
      <c r="L75" s="109">
        <f>D75/H75*100</f>
        <v>91.00173788937424</v>
      </c>
      <c r="M75" s="23"/>
    </row>
    <row r="76" spans="1:13" ht="7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</row>
    <row r="77" spans="1:13" ht="13.5" customHeight="1">
      <c r="A77" s="30" t="s">
        <v>9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</row>
    <row r="78" spans="1:13" ht="13.5" customHeight="1">
      <c r="A78" s="25" t="s">
        <v>42</v>
      </c>
      <c r="B78" s="33">
        <f>(B73-B72)/B72*100</f>
        <v>-28.824394670809184</v>
      </c>
      <c r="C78" s="33">
        <f aca="true" t="shared" si="14" ref="C78:H78">(C73-C72)/C72*100</f>
        <v>-10.397454311995077</v>
      </c>
      <c r="D78" s="33">
        <f t="shared" si="14"/>
        <v>-2.750139307144835</v>
      </c>
      <c r="E78" s="33"/>
      <c r="F78" s="33">
        <f t="shared" si="14"/>
        <v>0.5184317294936793</v>
      </c>
      <c r="G78" s="33">
        <f t="shared" si="14"/>
        <v>-3.481484060232699</v>
      </c>
      <c r="H78" s="33">
        <f t="shared" si="14"/>
        <v>-2.5565782255077902</v>
      </c>
      <c r="I78" s="33"/>
      <c r="J78" s="33"/>
      <c r="K78" s="33"/>
      <c r="L78" s="33"/>
      <c r="M78" s="24"/>
    </row>
    <row r="79" spans="1:13" ht="13.5" customHeight="1">
      <c r="A79" s="32" t="s">
        <v>43</v>
      </c>
      <c r="B79" s="45">
        <f>(B73-B68)/B68*100</f>
        <v>-57.02086244006863</v>
      </c>
      <c r="C79" s="45">
        <f aca="true" t="shared" si="15" ref="C79:H79">(C73-C68)/C68*100</f>
        <v>-50.497121870272146</v>
      </c>
      <c r="D79" s="45">
        <f t="shared" si="15"/>
        <v>-32.46560622484701</v>
      </c>
      <c r="E79" s="45"/>
      <c r="F79" s="45">
        <f t="shared" si="15"/>
        <v>-31.38543734862304</v>
      </c>
      <c r="G79" s="45">
        <f t="shared" si="15"/>
        <v>-40.00930760663438</v>
      </c>
      <c r="H79" s="45">
        <f t="shared" si="15"/>
        <v>-27.60321998630489</v>
      </c>
      <c r="I79" s="45"/>
      <c r="J79" s="45"/>
      <c r="K79" s="45"/>
      <c r="L79" s="45"/>
      <c r="M79" s="45"/>
    </row>
    <row r="80" spans="1:13" ht="13.5" customHeight="1" thickBot="1">
      <c r="A80" s="34" t="s">
        <v>44</v>
      </c>
      <c r="B80" s="113">
        <f>(B75-B68)/B68*100</f>
        <v>-41.2334147963534</v>
      </c>
      <c r="C80" s="113">
        <f>(C75-C68)/C68*100</f>
        <v>-38.24631934259775</v>
      </c>
      <c r="D80" s="113">
        <f>(D75-D68)/D68*100</f>
        <v>-25.25641564413727</v>
      </c>
      <c r="E80" s="113"/>
      <c r="F80" s="113">
        <f>(F75-F68)/F68*100</f>
        <v>-25.793822127260093</v>
      </c>
      <c r="G80" s="113">
        <f>(G75-G68)/G68*100</f>
        <v>-31.439380860207812</v>
      </c>
      <c r="H80" s="113">
        <f>(H75-H68)/H68*100</f>
        <v>-18.847050843900213</v>
      </c>
      <c r="I80" s="113"/>
      <c r="J80" s="113"/>
      <c r="K80" s="113"/>
      <c r="L80" s="113"/>
      <c r="M80" s="45"/>
    </row>
    <row r="81" spans="1:13" ht="17.25" customHeight="1">
      <c r="A81" s="82" t="s">
        <v>34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7.25" customHeight="1">
      <c r="A82" s="82" t="s">
        <v>47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3.5" customHeight="1">
      <c r="A83" s="23" t="s">
        <v>13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3.5" customHeight="1">
      <c r="A84" s="9"/>
      <c r="B84" s="24"/>
      <c r="C84" s="39" t="s">
        <v>14</v>
      </c>
      <c r="D84" s="9"/>
      <c r="E84" s="24"/>
      <c r="F84" s="24"/>
      <c r="G84" s="39" t="s">
        <v>15</v>
      </c>
      <c r="H84" s="24"/>
      <c r="I84" s="24"/>
      <c r="J84" s="24"/>
      <c r="K84" s="24"/>
      <c r="L84" s="24"/>
      <c r="M84" s="24"/>
    </row>
    <row r="85" spans="1:13" ht="13.5" customHeight="1">
      <c r="A85" s="24"/>
      <c r="B85" s="24"/>
      <c r="C85" s="46" t="s">
        <v>16</v>
      </c>
      <c r="D85" s="46" t="s">
        <v>17</v>
      </c>
      <c r="E85" s="24"/>
      <c r="F85" s="24"/>
      <c r="G85" s="46" t="s">
        <v>16</v>
      </c>
      <c r="H85" s="46" t="s">
        <v>17</v>
      </c>
      <c r="I85" s="24"/>
      <c r="J85" s="24"/>
      <c r="K85" s="24"/>
      <c r="L85" s="24"/>
      <c r="M85" s="24"/>
    </row>
    <row r="86" spans="1:13" ht="13.5" customHeight="1">
      <c r="A86" s="25" t="s">
        <v>36</v>
      </c>
      <c r="B86" s="24"/>
      <c r="C86" s="47">
        <v>1018529</v>
      </c>
      <c r="D86" s="47">
        <v>5091700</v>
      </c>
      <c r="G86" s="48">
        <v>10583034.4</v>
      </c>
      <c r="H86" s="48">
        <v>51415678.2</v>
      </c>
      <c r="I86" s="24"/>
      <c r="K86" s="24"/>
      <c r="L86" s="24"/>
      <c r="M86" s="24"/>
    </row>
    <row r="87" spans="1:13" ht="13.5" customHeight="1">
      <c r="A87" s="25">
        <v>1996</v>
      </c>
      <c r="B87" s="24"/>
      <c r="C87" s="47">
        <v>1018984</v>
      </c>
      <c r="D87" s="47">
        <v>5092190</v>
      </c>
      <c r="G87" s="48">
        <v>10583771</v>
      </c>
      <c r="H87" s="48">
        <v>51410433</v>
      </c>
      <c r="I87" s="24"/>
      <c r="J87" s="24"/>
      <c r="K87" s="24"/>
      <c r="L87" s="24"/>
      <c r="M87" s="24"/>
    </row>
    <row r="88" spans="1:13" ht="13.5" customHeight="1">
      <c r="A88" s="25">
        <v>1997</v>
      </c>
      <c r="B88" s="24"/>
      <c r="C88" s="47">
        <v>1010015</v>
      </c>
      <c r="D88" s="47">
        <v>5083340</v>
      </c>
      <c r="G88" s="48">
        <v>10593770</v>
      </c>
      <c r="H88" s="48">
        <v>51559648</v>
      </c>
      <c r="I88" s="24"/>
      <c r="J88" s="45"/>
      <c r="K88" s="24"/>
      <c r="L88" s="24"/>
      <c r="M88" s="24"/>
    </row>
    <row r="89" spans="1:13" ht="13.5" customHeight="1">
      <c r="A89" s="25">
        <v>1998</v>
      </c>
      <c r="B89" s="24"/>
      <c r="C89" s="47">
        <v>1002589</v>
      </c>
      <c r="D89" s="47">
        <v>5077070</v>
      </c>
      <c r="G89" s="48">
        <v>10598694</v>
      </c>
      <c r="H89" s="48">
        <v>51720104</v>
      </c>
      <c r="I89" s="24"/>
      <c r="J89" s="45"/>
      <c r="K89" s="24"/>
      <c r="L89" s="24"/>
      <c r="M89" s="24"/>
    </row>
    <row r="90" spans="1:13" ht="13.5" customHeight="1">
      <c r="A90" s="25">
        <v>1999</v>
      </c>
      <c r="B90" s="24"/>
      <c r="C90" s="79">
        <v>995396</v>
      </c>
      <c r="D90" s="48">
        <v>5071950</v>
      </c>
      <c r="G90" s="48">
        <v>10608365</v>
      </c>
      <c r="H90" s="48">
        <v>51933471</v>
      </c>
      <c r="I90" s="24"/>
      <c r="J90" s="83"/>
      <c r="K90" s="114"/>
      <c r="L90" s="24"/>
      <c r="M90" s="24"/>
    </row>
    <row r="91" spans="1:13" ht="13.5" customHeight="1">
      <c r="A91" s="25">
        <v>2000</v>
      </c>
      <c r="B91" s="24"/>
      <c r="C91" s="79">
        <v>984763</v>
      </c>
      <c r="D91" s="48">
        <v>5062940</v>
      </c>
      <c r="G91" s="48">
        <v>10571500</v>
      </c>
      <c r="H91" s="48">
        <v>52140181</v>
      </c>
      <c r="I91" s="24"/>
      <c r="J91" s="45"/>
      <c r="K91" s="24"/>
      <c r="L91" s="24"/>
      <c r="M91" s="24"/>
    </row>
    <row r="92" spans="1:13" ht="13.5" customHeight="1">
      <c r="A92" s="25">
        <v>2001</v>
      </c>
      <c r="B92" s="24"/>
      <c r="C92" s="79">
        <v>970374</v>
      </c>
      <c r="D92" s="48">
        <v>5064200</v>
      </c>
      <c r="G92" s="48">
        <v>10495226</v>
      </c>
      <c r="H92" s="48">
        <v>52359978</v>
      </c>
      <c r="I92" s="24"/>
      <c r="J92" s="45"/>
      <c r="K92" s="24"/>
      <c r="L92" s="24"/>
      <c r="M92" s="24"/>
    </row>
    <row r="93" spans="1:13" ht="13.5" customHeight="1">
      <c r="A93" s="25">
        <v>2002</v>
      </c>
      <c r="B93" s="24"/>
      <c r="C93" s="79">
        <v>955209</v>
      </c>
      <c r="D93" s="90">
        <v>5054800</v>
      </c>
      <c r="G93" s="48">
        <v>10435219</v>
      </c>
      <c r="H93" s="48">
        <v>52570245</v>
      </c>
      <c r="I93" s="24"/>
      <c r="J93" s="45"/>
      <c r="K93" s="24"/>
      <c r="L93" s="24"/>
      <c r="M93" s="24"/>
    </row>
    <row r="94" spans="1:13" ht="13.5" customHeight="1">
      <c r="A94" s="25">
        <v>2003</v>
      </c>
      <c r="B94" s="24"/>
      <c r="C94" s="79">
        <v>943240</v>
      </c>
      <c r="D94" s="92">
        <v>5057400</v>
      </c>
      <c r="G94" s="48">
        <v>10380840</v>
      </c>
      <c r="H94" s="48">
        <v>52793731</v>
      </c>
      <c r="I94" s="24"/>
      <c r="J94" s="45"/>
      <c r="K94" s="24"/>
      <c r="L94" s="24"/>
      <c r="M94" s="24"/>
    </row>
    <row r="95" spans="1:13" ht="13.5" customHeight="1">
      <c r="A95" s="25">
        <v>2004</v>
      </c>
      <c r="B95" s="24"/>
      <c r="C95" s="79">
        <v>935456</v>
      </c>
      <c r="D95" s="79">
        <v>5078400</v>
      </c>
      <c r="G95" s="48">
        <v>10327300</v>
      </c>
      <c r="H95" s="80">
        <v>53046200</v>
      </c>
      <c r="I95" s="24"/>
      <c r="J95" s="45"/>
      <c r="K95" s="24"/>
      <c r="L95" s="24"/>
      <c r="M95" s="24"/>
    </row>
    <row r="96" spans="1:13" ht="13.5" customHeight="1">
      <c r="A96" s="25" t="s">
        <v>45</v>
      </c>
      <c r="B96" s="24"/>
      <c r="C96" s="47">
        <f>SUM(C91:C95)/5</f>
        <v>957808.4</v>
      </c>
      <c r="D96" s="47">
        <f>SUM(D91:D95)/5</f>
        <v>5063548</v>
      </c>
      <c r="E96" s="47"/>
      <c r="F96" s="47"/>
      <c r="G96" s="47">
        <f>SUM(G91:G95)/5</f>
        <v>10442017</v>
      </c>
      <c r="H96" s="47">
        <f>SUM(H91:H95)/5</f>
        <v>52582067</v>
      </c>
      <c r="I96" s="24"/>
      <c r="J96" s="24"/>
      <c r="K96" s="24"/>
      <c r="L96" s="24"/>
      <c r="M96" s="24"/>
    </row>
    <row r="97" spans="1:13" ht="13.5" customHeight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3.5" customHeight="1">
      <c r="A98" s="25" t="s">
        <v>18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3.5" customHeight="1">
      <c r="A99" s="25" t="s">
        <v>42</v>
      </c>
      <c r="C99" s="115">
        <f>(C95-C94)/C94*100</f>
        <v>-0.8252406598532717</v>
      </c>
      <c r="D99" s="115">
        <f>(D95-D94)/D94*100</f>
        <v>0.41523312373947086</v>
      </c>
      <c r="E99" s="115"/>
      <c r="F99" s="115"/>
      <c r="G99" s="115">
        <f>(G95-G94)/G94*100</f>
        <v>-0.5157578770118796</v>
      </c>
      <c r="H99" s="115">
        <f>(H95-H94)/H94*100</f>
        <v>0.4782177641508231</v>
      </c>
      <c r="I99" s="24"/>
      <c r="J99" s="24"/>
      <c r="K99" s="24"/>
      <c r="L99" s="24"/>
      <c r="M99" s="24"/>
    </row>
    <row r="100" spans="1:13" ht="13.5" customHeight="1">
      <c r="A100" s="32" t="s">
        <v>43</v>
      </c>
      <c r="C100" s="115">
        <f>(C95-C86)/C86*100</f>
        <v>-8.156174247370473</v>
      </c>
      <c r="D100" s="115">
        <f>(D95-D86)/D86*100</f>
        <v>-0.26120941925093777</v>
      </c>
      <c r="E100" s="115"/>
      <c r="F100" s="115"/>
      <c r="G100" s="115">
        <f>(G95-G86)/G86*100</f>
        <v>-2.4164562859211753</v>
      </c>
      <c r="H100" s="115">
        <f>(H95-H86)/H86*100</f>
        <v>3.1712540942424</v>
      </c>
      <c r="I100" s="24"/>
      <c r="J100" s="24"/>
      <c r="K100" s="24"/>
      <c r="L100" s="24"/>
      <c r="M100" s="24"/>
    </row>
    <row r="101" spans="1:13" ht="13.5" customHeight="1" thickBot="1">
      <c r="A101" s="34" t="s">
        <v>44</v>
      </c>
      <c r="B101" s="8"/>
      <c r="C101" s="116">
        <f>+(C96-C86)/C86*100</f>
        <v>-5.961597558832392</v>
      </c>
      <c r="D101" s="116">
        <f>+(D96-D86)/D86*100</f>
        <v>-0.5528998173498046</v>
      </c>
      <c r="E101" s="116"/>
      <c r="F101" s="8"/>
      <c r="G101" s="116">
        <f>+(G96-G86)/G86*100</f>
        <v>-1.3324855109608296</v>
      </c>
      <c r="H101" s="116">
        <f>+(H96-H86)/H86*100</f>
        <v>2.268546950723674</v>
      </c>
      <c r="I101" s="24"/>
      <c r="J101" s="24"/>
      <c r="K101" s="24"/>
      <c r="L101" s="24"/>
      <c r="M101" s="24"/>
    </row>
    <row r="102" spans="1:13" ht="13.5" customHeight="1">
      <c r="A102" s="25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ht="13.5" customHeight="1"/>
    <row r="106" ht="12.75" customHeight="1"/>
  </sheetData>
  <mergeCells count="2">
    <mergeCell ref="B5:D5"/>
    <mergeCell ref="F5:H5"/>
  </mergeCells>
  <printOptions horizontalCentered="1" verticalCentered="1"/>
  <pageMargins left="0.7480314960629921" right="0.7480314960629921" top="0.5905511811023623" bottom="0.5905511811023623" header="0.31496062992125984" footer="0.31496062992125984"/>
  <pageSetup fitToHeight="1" fitToWidth="1" horizontalDpi="300" verticalDpi="300" orientation="portrait" paperSize="9" scale="69" r:id="rId1"/>
  <headerFooter alignWithMargins="0">
    <oddFooter>&amp;C&amp;"Times New Roman,Regular"&amp;13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workbookViewId="0" topLeftCell="A1">
      <selection activeCell="I2" sqref="I2"/>
    </sheetView>
  </sheetViews>
  <sheetFormatPr defaultColWidth="9.140625" defaultRowHeight="12.75"/>
  <cols>
    <col min="1" max="1" width="16.00390625" style="3" customWidth="1"/>
    <col min="2" max="3" width="9.7109375" style="3" customWidth="1"/>
    <col min="4" max="4" width="11.7109375" style="3" customWidth="1"/>
    <col min="5" max="5" width="9.7109375" style="3" customWidth="1"/>
    <col min="6" max="6" width="10.57421875" style="3" customWidth="1"/>
    <col min="7" max="7" width="11.28125" style="3" customWidth="1"/>
    <col min="8" max="8" width="11.57421875" style="3" customWidth="1"/>
    <col min="9" max="9" width="9.7109375" style="3" customWidth="1"/>
    <col min="10" max="10" width="10.8515625" style="3" customWidth="1"/>
    <col min="11" max="11" width="9.7109375" style="3" customWidth="1"/>
    <col min="12" max="12" width="12.00390625" style="3" customWidth="1"/>
    <col min="13" max="13" width="4.421875" style="3" customWidth="1"/>
    <col min="14" max="15" width="9.140625" style="3" customWidth="1"/>
    <col min="16" max="16" width="12.00390625" style="3" customWidth="1"/>
    <col min="17" max="17" width="3.00390625" style="3" customWidth="1"/>
    <col min="18" max="22" width="9.140625" style="3" customWidth="1"/>
    <col min="23" max="23" width="13.140625" style="3" customWidth="1"/>
    <col min="24" max="24" width="9.28125" style="3" customWidth="1"/>
    <col min="25" max="25" width="13.140625" style="3" customWidth="1"/>
    <col min="26" max="26" width="9.140625" style="3" customWidth="1"/>
    <col min="27" max="27" width="10.7109375" style="3" customWidth="1"/>
    <col min="28" max="28" width="9.140625" style="3" customWidth="1"/>
    <col min="29" max="29" width="10.140625" style="3" customWidth="1"/>
    <col min="30" max="16384" width="9.140625" style="3" customWidth="1"/>
  </cols>
  <sheetData>
    <row r="1" spans="1:17" s="49" customFormat="1" ht="20.25">
      <c r="A1" s="1" t="s">
        <v>19</v>
      </c>
      <c r="L1" s="1" t="s">
        <v>20</v>
      </c>
      <c r="N1" s="50"/>
      <c r="O1" s="51"/>
      <c r="P1" s="51"/>
      <c r="Q1" s="51"/>
    </row>
    <row r="2" spans="1:17" s="49" customFormat="1" ht="20.25">
      <c r="A2" s="1" t="s">
        <v>46</v>
      </c>
      <c r="N2" s="50"/>
      <c r="O2" s="50"/>
      <c r="P2" s="51"/>
      <c r="Q2" s="51"/>
    </row>
    <row r="3" spans="1:17" s="49" customFormat="1" ht="8.25" customHeight="1">
      <c r="A3" s="1"/>
      <c r="N3" s="50"/>
      <c r="O3" s="50"/>
      <c r="P3" s="51"/>
      <c r="Q3" s="51"/>
    </row>
    <row r="4" spans="1:17" s="49" customFormat="1" ht="21">
      <c r="A4" s="1" t="s">
        <v>1</v>
      </c>
      <c r="N4" s="52"/>
      <c r="O4" s="50"/>
      <c r="P4" s="51"/>
      <c r="Q4" s="51"/>
    </row>
    <row r="5" spans="1:16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N5" s="5"/>
      <c r="O5" s="5"/>
      <c r="P5" s="5"/>
    </row>
    <row r="6" spans="2:16" s="24" customFormat="1" ht="15.75">
      <c r="B6" s="124" t="s">
        <v>2</v>
      </c>
      <c r="C6" s="124"/>
      <c r="D6" s="124"/>
      <c r="E6" s="124"/>
      <c r="F6" s="124"/>
      <c r="H6" s="124" t="s">
        <v>3</v>
      </c>
      <c r="I6" s="124"/>
      <c r="J6" s="124"/>
      <c r="K6" s="124"/>
      <c r="L6" s="124"/>
      <c r="N6" s="39"/>
      <c r="O6" s="10"/>
      <c r="P6" s="39"/>
    </row>
    <row r="7" spans="2:16" s="24" customFormat="1" ht="15.75">
      <c r="B7" s="53"/>
      <c r="C7" s="54"/>
      <c r="D7" s="53" t="s">
        <v>39</v>
      </c>
      <c r="E7" s="54"/>
      <c r="F7" s="55" t="s">
        <v>4</v>
      </c>
      <c r="G7" s="54"/>
      <c r="H7" s="53"/>
      <c r="I7" s="54"/>
      <c r="J7" s="53" t="s">
        <v>39</v>
      </c>
      <c r="K7" s="54"/>
      <c r="L7" s="55" t="s">
        <v>4</v>
      </c>
      <c r="N7" s="39"/>
      <c r="O7" s="39"/>
      <c r="P7" s="10"/>
    </row>
    <row r="8" spans="1:16" s="24" customFormat="1" ht="16.5" thickBot="1">
      <c r="A8" s="17"/>
      <c r="B8" s="56" t="s">
        <v>38</v>
      </c>
      <c r="C8" s="57"/>
      <c r="D8" s="56" t="s">
        <v>5</v>
      </c>
      <c r="E8" s="57"/>
      <c r="F8" s="56" t="s">
        <v>6</v>
      </c>
      <c r="G8" s="57"/>
      <c r="H8" s="56" t="s">
        <v>38</v>
      </c>
      <c r="I8" s="57"/>
      <c r="J8" s="56" t="s">
        <v>5</v>
      </c>
      <c r="K8" s="57"/>
      <c r="L8" s="56" t="s">
        <v>6</v>
      </c>
      <c r="N8" s="39"/>
      <c r="O8" s="39"/>
      <c r="P8" s="39"/>
    </row>
    <row r="9" spans="1:16" ht="12.75">
      <c r="A9" s="5"/>
      <c r="B9" s="21"/>
      <c r="D9" s="21"/>
      <c r="F9" s="21"/>
      <c r="H9" s="21"/>
      <c r="I9" s="21"/>
      <c r="J9" s="21"/>
      <c r="L9" s="21"/>
      <c r="N9" s="21"/>
      <c r="O9" s="21"/>
      <c r="P9" s="21"/>
    </row>
    <row r="10" spans="1:16" ht="20.25">
      <c r="A10" s="1" t="s">
        <v>21</v>
      </c>
      <c r="B10" s="21"/>
      <c r="D10" s="21"/>
      <c r="F10" s="21"/>
      <c r="H10" s="21"/>
      <c r="I10" s="21"/>
      <c r="J10" s="21"/>
      <c r="L10" s="21"/>
      <c r="N10" s="21"/>
      <c r="O10" s="21"/>
      <c r="P10" s="21"/>
    </row>
    <row r="11" spans="1:16" ht="12.75">
      <c r="A11" s="58"/>
      <c r="B11" s="21"/>
      <c r="D11" s="21"/>
      <c r="F11" s="21"/>
      <c r="H11" s="21"/>
      <c r="I11" s="21"/>
      <c r="J11" s="21"/>
      <c r="L11" s="21"/>
      <c r="N11" s="21"/>
      <c r="O11" s="21"/>
      <c r="P11" s="21"/>
    </row>
    <row r="12" spans="1:16" s="24" customFormat="1" ht="15.75">
      <c r="A12" s="24" t="s">
        <v>22</v>
      </c>
      <c r="B12" s="117">
        <v>75</v>
      </c>
      <c r="C12" s="89"/>
      <c r="D12" s="89">
        <v>746</v>
      </c>
      <c r="E12" s="89"/>
      <c r="F12" s="89">
        <v>3063</v>
      </c>
      <c r="G12" s="89"/>
      <c r="H12" s="95">
        <v>596</v>
      </c>
      <c r="I12" s="95"/>
      <c r="J12" s="95">
        <v>6734</v>
      </c>
      <c r="K12" s="95"/>
      <c r="L12" s="95">
        <v>31821</v>
      </c>
      <c r="N12" s="118"/>
      <c r="O12" s="118"/>
      <c r="P12" s="118"/>
    </row>
    <row r="13" spans="1:16" s="24" customFormat="1" ht="15.75">
      <c r="A13" s="24" t="s">
        <v>23</v>
      </c>
      <c r="B13" s="117">
        <v>7</v>
      </c>
      <c r="C13" s="89"/>
      <c r="D13" s="89">
        <v>127</v>
      </c>
      <c r="E13" s="89"/>
      <c r="F13" s="89">
        <v>773</v>
      </c>
      <c r="G13" s="89"/>
      <c r="H13" s="95">
        <v>127</v>
      </c>
      <c r="I13" s="95"/>
      <c r="J13" s="95">
        <v>2181</v>
      </c>
      <c r="K13" s="95"/>
      <c r="L13" s="95">
        <v>15876</v>
      </c>
      <c r="N13" s="118"/>
      <c r="O13" s="118"/>
      <c r="P13" s="118"/>
    </row>
    <row r="14" spans="1:16" s="24" customFormat="1" ht="15.75">
      <c r="A14" s="24" t="s">
        <v>24</v>
      </c>
      <c r="B14" s="117">
        <v>167</v>
      </c>
      <c r="C14" s="89"/>
      <c r="D14" s="89">
        <v>1569</v>
      </c>
      <c r="E14" s="89"/>
      <c r="F14" s="89">
        <v>11549</v>
      </c>
      <c r="G14" s="89"/>
      <c r="H14" s="95">
        <v>1486</v>
      </c>
      <c r="I14" s="95"/>
      <c r="J14" s="95">
        <v>14337</v>
      </c>
      <c r="K14" s="95"/>
      <c r="L14" s="95">
        <v>168994</v>
      </c>
      <c r="N14" s="118"/>
      <c r="O14" s="118"/>
      <c r="P14" s="118"/>
    </row>
    <row r="15" spans="1:16" s="24" customFormat="1" ht="15.75">
      <c r="A15" s="24" t="s">
        <v>25</v>
      </c>
      <c r="B15" s="117">
        <v>3</v>
      </c>
      <c r="C15" s="89"/>
      <c r="D15" s="89">
        <v>65</v>
      </c>
      <c r="E15" s="89"/>
      <c r="F15" s="89">
        <v>911</v>
      </c>
      <c r="G15" s="89"/>
      <c r="H15" s="95">
        <v>17</v>
      </c>
      <c r="I15" s="95"/>
      <c r="J15" s="95">
        <v>423</v>
      </c>
      <c r="K15" s="95"/>
      <c r="L15" s="95">
        <v>7910</v>
      </c>
      <c r="N15" s="118"/>
      <c r="O15" s="118"/>
      <c r="P15" s="118"/>
    </row>
    <row r="16" spans="1:19" s="24" customFormat="1" ht="15.75">
      <c r="A16" s="24" t="s">
        <v>26</v>
      </c>
      <c r="B16" s="117">
        <v>54</v>
      </c>
      <c r="C16" s="89"/>
      <c r="D16" s="89">
        <v>541</v>
      </c>
      <c r="E16" s="89"/>
      <c r="F16" s="89">
        <v>2109</v>
      </c>
      <c r="G16" s="89"/>
      <c r="H16" s="95">
        <v>689</v>
      </c>
      <c r="I16" s="95"/>
      <c r="J16" s="95">
        <v>7633</v>
      </c>
      <c r="K16" s="95"/>
      <c r="L16" s="95">
        <v>37848</v>
      </c>
      <c r="N16" s="118"/>
      <c r="O16" s="118"/>
      <c r="P16" s="118"/>
      <c r="S16" s="23"/>
    </row>
    <row r="17" spans="1:21" s="45" customFormat="1" ht="15.75">
      <c r="A17" s="45" t="s">
        <v>17</v>
      </c>
      <c r="B17" s="104">
        <v>306</v>
      </c>
      <c r="C17" s="28"/>
      <c r="D17" s="28">
        <v>3048</v>
      </c>
      <c r="E17" s="28"/>
      <c r="F17" s="28">
        <v>18405</v>
      </c>
      <c r="H17" s="96">
        <v>2915</v>
      </c>
      <c r="I17" s="96"/>
      <c r="J17" s="96">
        <v>31308</v>
      </c>
      <c r="K17" s="96"/>
      <c r="L17" s="96">
        <v>262449</v>
      </c>
      <c r="N17" s="119"/>
      <c r="O17" s="119"/>
      <c r="P17" s="119"/>
      <c r="S17" s="81"/>
      <c r="T17" s="91"/>
      <c r="U17" s="81"/>
    </row>
    <row r="18" spans="6:21" ht="12.75">
      <c r="F18" s="59"/>
      <c r="G18" s="59"/>
      <c r="H18" s="97"/>
      <c r="I18" s="97"/>
      <c r="J18" s="97"/>
      <c r="K18" s="97"/>
      <c r="L18" s="97"/>
      <c r="N18" s="73"/>
      <c r="O18" s="73"/>
      <c r="P18" s="73"/>
      <c r="S18" s="5"/>
      <c r="T18" s="21"/>
      <c r="U18" s="5"/>
    </row>
    <row r="19" spans="1:21" ht="24">
      <c r="A19" s="1" t="s">
        <v>33</v>
      </c>
      <c r="H19" s="98"/>
      <c r="I19" s="98"/>
      <c r="J19" s="98"/>
      <c r="K19" s="98"/>
      <c r="L19" s="98"/>
      <c r="N19" s="73"/>
      <c r="O19" s="73"/>
      <c r="P19" s="73"/>
      <c r="S19" s="5"/>
      <c r="T19" s="21"/>
      <c r="U19" s="5"/>
    </row>
    <row r="20" spans="1:21" ht="12.75">
      <c r="A20" s="58"/>
      <c r="H20" s="98"/>
      <c r="I20" s="98"/>
      <c r="J20" s="98"/>
      <c r="K20" s="98"/>
      <c r="L20" s="98"/>
      <c r="N20" s="73"/>
      <c r="O20" s="73"/>
      <c r="P20" s="73"/>
      <c r="S20" s="5"/>
      <c r="T20" s="21"/>
      <c r="U20" s="5"/>
    </row>
    <row r="21" spans="1:21" s="24" customFormat="1" ht="15.75">
      <c r="A21" s="24" t="s">
        <v>22</v>
      </c>
      <c r="B21" s="117">
        <v>8</v>
      </c>
      <c r="C21" s="89"/>
      <c r="D21" s="89">
        <v>246</v>
      </c>
      <c r="E21" s="89"/>
      <c r="F21" s="89">
        <v>1176</v>
      </c>
      <c r="G21" s="89"/>
      <c r="H21" s="95">
        <v>69</v>
      </c>
      <c r="I21" s="95"/>
      <c r="J21" s="95">
        <v>2094</v>
      </c>
      <c r="K21" s="99"/>
      <c r="L21" s="95">
        <v>11061</v>
      </c>
      <c r="N21" s="118"/>
      <c r="O21" s="118"/>
      <c r="P21" s="118"/>
      <c r="S21" s="9"/>
      <c r="T21" s="39"/>
      <c r="U21" s="9"/>
    </row>
    <row r="22" spans="1:21" s="24" customFormat="1" ht="15.75">
      <c r="A22" s="24" t="s">
        <v>23</v>
      </c>
      <c r="B22" s="117">
        <v>0</v>
      </c>
      <c r="C22" s="89"/>
      <c r="D22" s="89">
        <v>40</v>
      </c>
      <c r="E22" s="89"/>
      <c r="F22" s="89">
        <v>263</v>
      </c>
      <c r="G22" s="89"/>
      <c r="H22" s="95">
        <v>25</v>
      </c>
      <c r="I22" s="99"/>
      <c r="J22" s="95">
        <v>537</v>
      </c>
      <c r="K22" s="99"/>
      <c r="L22" s="95">
        <v>4419</v>
      </c>
      <c r="N22" s="118"/>
      <c r="O22" s="118"/>
      <c r="P22" s="118"/>
      <c r="S22" s="9"/>
      <c r="T22" s="39"/>
      <c r="U22" s="9"/>
    </row>
    <row r="23" spans="1:21" s="24" customFormat="1" ht="15.75">
      <c r="A23" s="24" t="s">
        <v>24</v>
      </c>
      <c r="B23" s="117">
        <v>3</v>
      </c>
      <c r="C23" s="89"/>
      <c r="D23" s="89">
        <v>77</v>
      </c>
      <c r="E23" s="89"/>
      <c r="F23" s="89">
        <v>803</v>
      </c>
      <c r="G23" s="89"/>
      <c r="H23" s="95">
        <v>47</v>
      </c>
      <c r="I23" s="99"/>
      <c r="J23" s="95">
        <v>672</v>
      </c>
      <c r="K23" s="99"/>
      <c r="L23" s="95">
        <v>10885</v>
      </c>
      <c r="N23" s="118"/>
      <c r="O23" s="118"/>
      <c r="P23" s="118"/>
      <c r="S23" s="9"/>
      <c r="T23" s="39"/>
      <c r="U23" s="9"/>
    </row>
    <row r="24" spans="1:21" s="24" customFormat="1" ht="15.75">
      <c r="A24" s="24" t="s">
        <v>25</v>
      </c>
      <c r="B24" s="117">
        <v>0</v>
      </c>
      <c r="C24" s="89"/>
      <c r="D24" s="89">
        <v>3</v>
      </c>
      <c r="E24" s="89"/>
      <c r="F24" s="89">
        <v>81</v>
      </c>
      <c r="G24" s="89"/>
      <c r="H24" s="95">
        <v>2</v>
      </c>
      <c r="I24" s="99"/>
      <c r="J24" s="95">
        <v>54</v>
      </c>
      <c r="K24" s="99"/>
      <c r="L24" s="95">
        <v>1328</v>
      </c>
      <c r="N24" s="118"/>
      <c r="O24" s="118"/>
      <c r="P24" s="118"/>
      <c r="S24" s="9"/>
      <c r="T24" s="39"/>
      <c r="U24" s="9"/>
    </row>
    <row r="25" spans="1:21" s="24" customFormat="1" ht="15.75">
      <c r="A25" s="24" t="s">
        <v>26</v>
      </c>
      <c r="B25" s="117">
        <v>1</v>
      </c>
      <c r="C25" s="89"/>
      <c r="D25" s="89">
        <v>17</v>
      </c>
      <c r="E25" s="89"/>
      <c r="F25" s="89">
        <v>66</v>
      </c>
      <c r="G25" s="89"/>
      <c r="H25" s="95">
        <v>11</v>
      </c>
      <c r="I25" s="95"/>
      <c r="J25" s="95">
        <v>166</v>
      </c>
      <c r="K25" s="95"/>
      <c r="L25" s="95">
        <v>922</v>
      </c>
      <c r="N25" s="118"/>
      <c r="O25" s="118"/>
      <c r="P25" s="118"/>
      <c r="S25" s="9"/>
      <c r="T25" s="39"/>
      <c r="U25" s="9"/>
    </row>
    <row r="26" spans="1:21" s="45" customFormat="1" ht="15.75">
      <c r="A26" s="45" t="s">
        <v>17</v>
      </c>
      <c r="B26" s="104">
        <v>12</v>
      </c>
      <c r="C26" s="28"/>
      <c r="D26" s="28">
        <v>383</v>
      </c>
      <c r="E26" s="28"/>
      <c r="F26" s="28">
        <v>2389</v>
      </c>
      <c r="G26" s="28"/>
      <c r="H26" s="96">
        <v>154</v>
      </c>
      <c r="I26" s="100"/>
      <c r="J26" s="100">
        <v>3523</v>
      </c>
      <c r="K26" s="100"/>
      <c r="L26" s="96">
        <v>28615</v>
      </c>
      <c r="N26" s="119"/>
      <c r="O26" s="119"/>
      <c r="P26" s="119"/>
      <c r="S26" s="81"/>
      <c r="T26" s="91"/>
      <c r="U26" s="81"/>
    </row>
    <row r="27" spans="1:21" ht="13.5" thickBot="1">
      <c r="A27" s="60"/>
      <c r="B27" s="8"/>
      <c r="C27" s="8"/>
      <c r="D27" s="8"/>
      <c r="E27" s="8"/>
      <c r="F27" s="61"/>
      <c r="G27" s="61"/>
      <c r="H27" s="61"/>
      <c r="I27" s="8"/>
      <c r="J27" s="8"/>
      <c r="K27" s="8"/>
      <c r="L27" s="8"/>
      <c r="N27" s="5"/>
      <c r="O27" s="5"/>
      <c r="P27" s="5"/>
      <c r="S27" s="5"/>
      <c r="T27" s="21"/>
      <c r="U27" s="5"/>
    </row>
    <row r="28" spans="1:21" ht="12.75">
      <c r="A28" s="62"/>
      <c r="B28" s="5"/>
      <c r="C28" s="5"/>
      <c r="D28" s="5"/>
      <c r="E28" s="5"/>
      <c r="F28" s="5"/>
      <c r="G28" s="5"/>
      <c r="H28" s="5"/>
      <c r="I28" s="5"/>
      <c r="N28" s="5"/>
      <c r="O28" s="5"/>
      <c r="P28" s="5"/>
      <c r="S28" s="5"/>
      <c r="T28" s="21"/>
      <c r="U28" s="5"/>
    </row>
    <row r="29" spans="1:21" ht="12.75">
      <c r="A29" s="62"/>
      <c r="B29" s="5"/>
      <c r="C29" s="5"/>
      <c r="D29" s="5"/>
      <c r="E29" s="5"/>
      <c r="F29" s="5"/>
      <c r="G29" s="5"/>
      <c r="H29" s="5"/>
      <c r="I29" s="5"/>
      <c r="N29" s="5"/>
      <c r="O29" s="5"/>
      <c r="P29" s="5"/>
      <c r="S29" s="5"/>
      <c r="T29" s="21"/>
      <c r="U29" s="5"/>
    </row>
    <row r="30" spans="1:21" ht="12.75">
      <c r="A30" s="6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S30" s="5"/>
      <c r="T30" s="21"/>
      <c r="U30" s="5"/>
    </row>
    <row r="31" spans="1:21" s="49" customFormat="1" ht="20.25">
      <c r="A31" s="1" t="s">
        <v>19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1" t="s">
        <v>27</v>
      </c>
      <c r="M31" s="51"/>
      <c r="S31" s="51"/>
      <c r="T31" s="50"/>
      <c r="U31" s="51"/>
    </row>
    <row r="32" spans="1:21" s="49" customFormat="1" ht="19.5" customHeight="1">
      <c r="A32" s="1" t="s">
        <v>46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S32" s="51"/>
      <c r="T32" s="50"/>
      <c r="U32" s="51"/>
    </row>
    <row r="33" spans="1:21" s="49" customFormat="1" ht="6.75" customHeight="1">
      <c r="A33" s="1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S33" s="51"/>
      <c r="T33" s="50"/>
      <c r="U33" s="51"/>
    </row>
    <row r="34" spans="1:21" s="49" customFormat="1" ht="20.25">
      <c r="A34" s="1" t="s">
        <v>49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S34" s="51"/>
      <c r="T34" s="50"/>
      <c r="U34" s="51"/>
    </row>
    <row r="35" spans="1:21" ht="13.5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5"/>
      <c r="N35" s="5"/>
      <c r="O35" s="5"/>
      <c r="P35" s="5"/>
      <c r="S35" s="5"/>
      <c r="T35" s="21"/>
      <c r="U35" s="5"/>
    </row>
    <row r="36" spans="2:21" s="24" customFormat="1" ht="15.75">
      <c r="B36" s="38"/>
      <c r="C36" s="38" t="s">
        <v>2</v>
      </c>
      <c r="D36" s="38"/>
      <c r="E36" s="23"/>
      <c r="F36" s="38" t="s">
        <v>3</v>
      </c>
      <c r="G36" s="38"/>
      <c r="H36" s="38"/>
      <c r="I36" s="23"/>
      <c r="J36" s="64"/>
      <c r="K36" s="38"/>
      <c r="L36" s="41" t="s">
        <v>12</v>
      </c>
      <c r="M36" s="9"/>
      <c r="N36" s="39"/>
      <c r="O36" s="10"/>
      <c r="P36" s="39"/>
      <c r="U36" s="9"/>
    </row>
    <row r="37" spans="2:21" s="24" customFormat="1" ht="15.75">
      <c r="B37" s="65" t="s">
        <v>38</v>
      </c>
      <c r="C37" s="66" t="s">
        <v>39</v>
      </c>
      <c r="D37" s="67" t="s">
        <v>4</v>
      </c>
      <c r="E37" s="66"/>
      <c r="F37" s="65" t="s">
        <v>38</v>
      </c>
      <c r="G37" s="66" t="s">
        <v>39</v>
      </c>
      <c r="H37" s="67" t="s">
        <v>4</v>
      </c>
      <c r="I37" s="66"/>
      <c r="J37" s="65" t="s">
        <v>38</v>
      </c>
      <c r="K37" s="68" t="s">
        <v>39</v>
      </c>
      <c r="L37" s="69" t="s">
        <v>4</v>
      </c>
      <c r="M37" s="20"/>
      <c r="N37" s="6"/>
      <c r="O37" s="6"/>
      <c r="P37" s="6"/>
      <c r="U37" s="9"/>
    </row>
    <row r="38" spans="1:21" s="24" customFormat="1" ht="16.5" thickBot="1">
      <c r="A38" s="17"/>
      <c r="B38" s="57"/>
      <c r="C38" s="70" t="s">
        <v>5</v>
      </c>
      <c r="D38" s="70" t="s">
        <v>6</v>
      </c>
      <c r="E38" s="70"/>
      <c r="F38" s="57"/>
      <c r="G38" s="70" t="s">
        <v>5</v>
      </c>
      <c r="H38" s="70" t="s">
        <v>6</v>
      </c>
      <c r="I38" s="70"/>
      <c r="J38" s="57"/>
      <c r="K38" s="70" t="s">
        <v>5</v>
      </c>
      <c r="L38" s="70" t="s">
        <v>6</v>
      </c>
      <c r="M38" s="20"/>
      <c r="N38" s="20"/>
      <c r="O38" s="6"/>
      <c r="P38" s="6"/>
      <c r="U38" s="9"/>
    </row>
    <row r="39" spans="1:21" ht="12.75">
      <c r="A39" s="5"/>
      <c r="B39" s="5"/>
      <c r="C39" s="71"/>
      <c r="D39" s="71"/>
      <c r="E39" s="71"/>
      <c r="F39" s="5"/>
      <c r="G39" s="71"/>
      <c r="H39" s="71"/>
      <c r="I39" s="71"/>
      <c r="M39" s="62"/>
      <c r="N39" s="62"/>
      <c r="O39" s="72"/>
      <c r="P39" s="72"/>
      <c r="U39" s="5"/>
    </row>
    <row r="40" spans="1:21" ht="20.25">
      <c r="A40" s="1" t="s">
        <v>21</v>
      </c>
      <c r="B40" s="21"/>
      <c r="C40" s="21"/>
      <c r="D40" s="21"/>
      <c r="E40" s="21"/>
      <c r="F40" s="21"/>
      <c r="G40" s="21"/>
      <c r="H40" s="21"/>
      <c r="I40" s="21"/>
      <c r="L40" s="76" t="s">
        <v>32</v>
      </c>
      <c r="M40" s="5"/>
      <c r="N40" s="21"/>
      <c r="O40" s="21"/>
      <c r="P40" s="21"/>
      <c r="U40" s="5"/>
    </row>
    <row r="41" spans="2:21" ht="12.75">
      <c r="B41" s="59"/>
      <c r="C41" s="59"/>
      <c r="D41" s="59"/>
      <c r="E41" s="59"/>
      <c r="F41" s="59"/>
      <c r="G41" s="59"/>
      <c r="H41" s="59"/>
      <c r="I41" s="59"/>
      <c r="M41" s="5"/>
      <c r="N41" s="73"/>
      <c r="O41" s="73"/>
      <c r="P41" s="73"/>
      <c r="U41" s="5"/>
    </row>
    <row r="42" spans="1:16" s="24" customFormat="1" ht="15.75">
      <c r="A42" s="24" t="s">
        <v>22</v>
      </c>
      <c r="B42" s="110">
        <f aca="true" t="shared" si="0" ref="B42:B47">IF(ISERR((B12/$C$64)*1000),"n/a",IF(((B12/$C$64)*1000)=0,"-",((B12/$C$64)*1000)))</f>
        <v>0.01476843100189036</v>
      </c>
      <c r="C42" s="110">
        <f aca="true" t="shared" si="1" ref="C42:C47">IF(ISERR((D12/$C$64)*1000),"n/a",IF(((D12/$C$64)*1000)=0,"-",((D12/$C$64)*1000)))</f>
        <v>0.14689666036546944</v>
      </c>
      <c r="D42" s="110">
        <f aca="true" t="shared" si="2" ref="D42:D47">IF(ISERR((F12/$C$64)*1000),"n/a",IF(((F12/$C$64)*1000)=0,"-",((F12/$C$64)*1000)))</f>
        <v>0.6031427221172023</v>
      </c>
      <c r="E42" s="110"/>
      <c r="F42" s="110">
        <f aca="true" t="shared" si="3" ref="F42:F47">IF(ISERR((H12/$G$64)*1000),"n/a",IF(((H12/$G$64)*1000)=0,"-",((H12/$G$64)*1000)))</f>
        <v>0.011235489064249654</v>
      </c>
      <c r="G42" s="110">
        <f aca="true" t="shared" si="4" ref="G42:G47">IF(ISERR((J12/$G$64)*1000),"n/a",IF(((J12/$G$64)*1000)=0,"-",((J12/$G$64)*1000)))</f>
        <v>0.12694594523264624</v>
      </c>
      <c r="H42" s="110">
        <f aca="true" t="shared" si="5" ref="H42:H47">IF(ISERR((L12/$G$64)*1000),"n/a",IF(((L12/$G$64)*1000)=0,"-",((L12/$G$64)*1000)))</f>
        <v>0.5998733179756515</v>
      </c>
      <c r="J42" s="120">
        <f aca="true" t="shared" si="6" ref="J42:L47">IF(ISERR((B42/F42)*100),"n/a",IF(((B42/F42)*100)=0,"-",((B42/F42)*100)))</f>
        <v>131.44448735108665</v>
      </c>
      <c r="K42" s="120">
        <f t="shared" si="6"/>
        <v>115.71591364833334</v>
      </c>
      <c r="L42" s="120">
        <f t="shared" si="6"/>
        <v>100.5450157630921</v>
      </c>
      <c r="M42" s="9"/>
      <c r="N42" s="16"/>
      <c r="O42" s="16"/>
      <c r="P42" s="16"/>
    </row>
    <row r="43" spans="1:16" s="24" customFormat="1" ht="15.75">
      <c r="A43" s="24" t="s">
        <v>23</v>
      </c>
      <c r="B43" s="110">
        <f t="shared" si="0"/>
        <v>0.001378386893509767</v>
      </c>
      <c r="C43" s="110">
        <f t="shared" si="1"/>
        <v>0.025007876496534343</v>
      </c>
      <c r="D43" s="110">
        <f t="shared" si="2"/>
        <v>0.15221329552614996</v>
      </c>
      <c r="E43" s="121"/>
      <c r="F43" s="110">
        <f t="shared" si="3"/>
        <v>0.0023941394482545402</v>
      </c>
      <c r="G43" s="110">
        <f t="shared" si="4"/>
        <v>0.04111510343813506</v>
      </c>
      <c r="H43" s="110">
        <f t="shared" si="5"/>
        <v>0.2992862825235361</v>
      </c>
      <c r="J43" s="120">
        <f t="shared" si="6"/>
        <v>57.573375457084886</v>
      </c>
      <c r="K43" s="120">
        <f t="shared" si="6"/>
        <v>60.824063191676295</v>
      </c>
      <c r="L43" s="120">
        <f t="shared" si="6"/>
        <v>50.8587611308847</v>
      </c>
      <c r="M43" s="9"/>
      <c r="N43" s="16"/>
      <c r="O43" s="16"/>
      <c r="P43" s="16"/>
    </row>
    <row r="44" spans="1:16" s="24" customFormat="1" ht="15.75">
      <c r="A44" s="24" t="s">
        <v>24</v>
      </c>
      <c r="B44" s="110">
        <f t="shared" si="0"/>
        <v>0.032884373030875866</v>
      </c>
      <c r="C44" s="110">
        <f t="shared" si="1"/>
        <v>0.3089555765595463</v>
      </c>
      <c r="D44" s="110">
        <f t="shared" si="2"/>
        <v>2.2741414618777567</v>
      </c>
      <c r="E44" s="121"/>
      <c r="F44" s="110">
        <f t="shared" si="3"/>
        <v>0.028013316693749978</v>
      </c>
      <c r="G44" s="110">
        <f t="shared" si="4"/>
        <v>0.2702738367687035</v>
      </c>
      <c r="H44" s="110">
        <f t="shared" si="5"/>
        <v>3.185788991482896</v>
      </c>
      <c r="J44" s="120">
        <f t="shared" si="6"/>
        <v>117.38835993744598</v>
      </c>
      <c r="K44" s="120">
        <f t="shared" si="6"/>
        <v>114.31205486010327</v>
      </c>
      <c r="L44" s="120">
        <f t="shared" si="6"/>
        <v>71.38393245621731</v>
      </c>
      <c r="M44" s="9"/>
      <c r="N44" s="16"/>
      <c r="O44" s="16"/>
      <c r="P44" s="16"/>
    </row>
    <row r="45" spans="1:16" s="24" customFormat="1" ht="15.75">
      <c r="A45" s="24" t="s">
        <v>25</v>
      </c>
      <c r="B45" s="122">
        <f t="shared" si="0"/>
        <v>0.0005907372400756144</v>
      </c>
      <c r="C45" s="110">
        <f t="shared" si="1"/>
        <v>0.012799306868304978</v>
      </c>
      <c r="D45" s="110">
        <f t="shared" si="2"/>
        <v>0.17938720856962823</v>
      </c>
      <c r="E45" s="121"/>
      <c r="F45" s="110">
        <f t="shared" si="3"/>
        <v>0.0003204753592151747</v>
      </c>
      <c r="G45" s="110">
        <f t="shared" si="4"/>
        <v>0.007974180996942288</v>
      </c>
      <c r="H45" s="110">
        <f t="shared" si="5"/>
        <v>0.14911529949364893</v>
      </c>
      <c r="J45" s="123">
        <f t="shared" si="6"/>
        <v>184.33156343822972</v>
      </c>
      <c r="K45" s="120">
        <f t="shared" si="6"/>
        <v>160.50935981027885</v>
      </c>
      <c r="L45" s="120">
        <f t="shared" si="6"/>
        <v>120.30100813181053</v>
      </c>
      <c r="M45" s="9"/>
      <c r="N45" s="16"/>
      <c r="O45" s="16"/>
      <c r="P45" s="16"/>
    </row>
    <row r="46" spans="1:16" s="24" customFormat="1" ht="15.75">
      <c r="A46" s="24" t="s">
        <v>26</v>
      </c>
      <c r="B46" s="110">
        <f t="shared" si="0"/>
        <v>0.01063327032136106</v>
      </c>
      <c r="C46" s="110">
        <f t="shared" si="1"/>
        <v>0.10652961562696914</v>
      </c>
      <c r="D46" s="110">
        <f t="shared" si="2"/>
        <v>0.4152882797731569</v>
      </c>
      <c r="E46" s="121"/>
      <c r="F46" s="110">
        <f t="shared" si="3"/>
        <v>0.012988677794073845</v>
      </c>
      <c r="G46" s="110">
        <f t="shared" si="4"/>
        <v>0.14389343628761342</v>
      </c>
      <c r="H46" s="110">
        <f t="shared" si="5"/>
        <v>0.7134912585632901</v>
      </c>
      <c r="J46" s="120">
        <f t="shared" si="6"/>
        <v>81.86568710028781</v>
      </c>
      <c r="K46" s="120">
        <f t="shared" si="6"/>
        <v>74.0336865776409</v>
      </c>
      <c r="L46" s="120">
        <f t="shared" si="6"/>
        <v>58.20509708968198</v>
      </c>
      <c r="M46" s="9"/>
      <c r="N46" s="16"/>
      <c r="O46" s="16"/>
      <c r="P46" s="16"/>
    </row>
    <row r="47" spans="1:16" s="24" customFormat="1" ht="15.75">
      <c r="A47" s="24" t="s">
        <v>17</v>
      </c>
      <c r="B47" s="110">
        <f t="shared" si="0"/>
        <v>0.060255198487712665</v>
      </c>
      <c r="C47" s="110">
        <f t="shared" si="1"/>
        <v>0.6001890359168242</v>
      </c>
      <c r="D47" s="110">
        <f t="shared" si="2"/>
        <v>3.624172967863894</v>
      </c>
      <c r="E47" s="121"/>
      <c r="F47" s="110">
        <f t="shared" si="3"/>
        <v>0.05495209835954319</v>
      </c>
      <c r="G47" s="110">
        <f t="shared" si="4"/>
        <v>0.5902025027240405</v>
      </c>
      <c r="H47" s="110">
        <f t="shared" si="5"/>
        <v>4.9475551500390225</v>
      </c>
      <c r="J47" s="120">
        <f t="shared" si="6"/>
        <v>109.65040514644609</v>
      </c>
      <c r="K47" s="120">
        <f t="shared" si="6"/>
        <v>101.69205199006977</v>
      </c>
      <c r="L47" s="120">
        <f t="shared" si="6"/>
        <v>73.2517952394186</v>
      </c>
      <c r="M47" s="9"/>
      <c r="N47" s="16"/>
      <c r="O47" s="16"/>
      <c r="P47" s="16"/>
    </row>
    <row r="48" spans="1:16" ht="15.75">
      <c r="A48" s="74"/>
      <c r="B48" s="121"/>
      <c r="C48" s="121"/>
      <c r="D48" s="121"/>
      <c r="E48" s="121"/>
      <c r="F48" s="121"/>
      <c r="G48" s="121"/>
      <c r="H48" s="121"/>
      <c r="J48" s="59"/>
      <c r="K48" s="59"/>
      <c r="L48" s="59"/>
      <c r="M48" s="5"/>
      <c r="N48" s="5"/>
      <c r="O48" s="5"/>
      <c r="P48" s="5"/>
    </row>
    <row r="49" spans="1:16" ht="24">
      <c r="A49" s="1" t="s">
        <v>33</v>
      </c>
      <c r="B49" s="121"/>
      <c r="C49" s="121"/>
      <c r="D49" s="121"/>
      <c r="E49" s="121"/>
      <c r="F49" s="121"/>
      <c r="G49" s="121"/>
      <c r="H49" s="121"/>
      <c r="J49" s="59"/>
      <c r="K49" s="59"/>
      <c r="L49" s="59"/>
      <c r="M49" s="5"/>
      <c r="N49" s="5"/>
      <c r="O49" s="5"/>
      <c r="P49" s="5"/>
    </row>
    <row r="50" spans="2:16" ht="15.75">
      <c r="B50" s="121"/>
      <c r="C50" s="121"/>
      <c r="D50" s="121"/>
      <c r="E50" s="121"/>
      <c r="F50" s="121"/>
      <c r="G50" s="121"/>
      <c r="H50" s="121"/>
      <c r="J50" s="59"/>
      <c r="K50" s="59"/>
      <c r="L50" s="59"/>
      <c r="M50" s="5"/>
      <c r="N50" s="5"/>
      <c r="O50" s="5"/>
      <c r="P50" s="5"/>
    </row>
    <row r="51" spans="1:16" s="24" customFormat="1" ht="15.75">
      <c r="A51" s="24" t="s">
        <v>22</v>
      </c>
      <c r="B51" s="110">
        <f aca="true" t="shared" si="7" ref="B51:B56">IF(ISERR((B21/$B$64)*1000),"n/a",IF(((B21/$B$64)*1000)=0,"-",((B21/$B$64)*1000)))</f>
        <v>0.008551978927923922</v>
      </c>
      <c r="C51" s="110">
        <f aca="true" t="shared" si="8" ref="C51:C56">IF(ISERR((D21/$B$64)*1000),"n/a",IF(((D21/$B$64)*1000)=0,"-",((D21/$B$64)*1000)))</f>
        <v>0.26297335203366057</v>
      </c>
      <c r="D51" s="110">
        <f aca="true" t="shared" si="9" ref="D51:D56">IF(ISERR((F21/$B$64)*1000),"n/a",IF(((F21/$B$64)*1000)=0,"-",((F21/$B$64)*1000)))</f>
        <v>1.2571409024048166</v>
      </c>
      <c r="E51" s="121"/>
      <c r="F51" s="110">
        <f aca="true" t="shared" si="10" ref="F51:F56">IF(ISERR((H21/$F$64)*1000),"n/a",IF(((H21/$F$64)*1000)=0,"-",((H21/$F$64)*1000)))</f>
        <v>0.006681320383837015</v>
      </c>
      <c r="G51" s="110">
        <f aca="true" t="shared" si="11" ref="G51:G56">IF(ISERR((J21/$F$64)*1000),"n/a",IF(((J21/$F$64)*1000)=0,"-",((J21/$F$64)*1000)))</f>
        <v>0.20276354903992333</v>
      </c>
      <c r="H51" s="110">
        <f aca="true" t="shared" si="12" ref="H51:H56">IF(ISERR((L21/$F$64)*1000),"n/a",IF(((L21/$F$64)*1000)=0,"-",((L21/$F$64)*1000)))</f>
        <v>1.0710447067481335</v>
      </c>
      <c r="J51" s="120">
        <f aca="true" t="shared" si="13" ref="J51:L56">IF(ISERR((B51/F51)*100),"n/a",IF(((B51/F51)*100)=0,"-",((B51/F51)*100)))</f>
        <v>127.99833620630248</v>
      </c>
      <c r="K51" s="120">
        <f t="shared" si="13"/>
        <v>129.6945892290937</v>
      </c>
      <c r="L51" s="120">
        <f t="shared" si="13"/>
        <v>117.37520333970946</v>
      </c>
      <c r="M51" s="9"/>
      <c r="N51" s="16"/>
      <c r="O51" s="16"/>
      <c r="P51" s="16"/>
    </row>
    <row r="52" spans="1:16" s="24" customFormat="1" ht="15.75">
      <c r="A52" s="24" t="s">
        <v>23</v>
      </c>
      <c r="B52" s="122" t="str">
        <f t="shared" si="7"/>
        <v>-</v>
      </c>
      <c r="C52" s="110">
        <f t="shared" si="8"/>
        <v>0.042759894639619614</v>
      </c>
      <c r="D52" s="110">
        <f t="shared" si="9"/>
        <v>0.2811463072554989</v>
      </c>
      <c r="E52" s="121"/>
      <c r="F52" s="110">
        <f t="shared" si="10"/>
        <v>0.002420768255013411</v>
      </c>
      <c r="G52" s="110">
        <f t="shared" si="11"/>
        <v>0.05199810211768807</v>
      </c>
      <c r="H52" s="110">
        <f t="shared" si="12"/>
        <v>0.42789499675617054</v>
      </c>
      <c r="J52" s="123" t="str">
        <f t="shared" si="13"/>
        <v>n/a</v>
      </c>
      <c r="K52" s="120">
        <f t="shared" si="13"/>
        <v>82.23356795376976</v>
      </c>
      <c r="L52" s="120">
        <f t="shared" si="13"/>
        <v>65.70450914052304</v>
      </c>
      <c r="M52" s="9"/>
      <c r="N52" s="16"/>
      <c r="O52" s="16"/>
      <c r="P52" s="16"/>
    </row>
    <row r="53" spans="1:16" s="24" customFormat="1" ht="15.75">
      <c r="A53" s="24" t="s">
        <v>24</v>
      </c>
      <c r="B53" s="110">
        <f t="shared" si="7"/>
        <v>0.0032069920979714704</v>
      </c>
      <c r="C53" s="110">
        <f t="shared" si="8"/>
        <v>0.08231279718126774</v>
      </c>
      <c r="D53" s="110">
        <f t="shared" si="9"/>
        <v>0.8584048848903637</v>
      </c>
      <c r="E53" s="121"/>
      <c r="F53" s="110">
        <f t="shared" si="10"/>
        <v>0.004551044319425213</v>
      </c>
      <c r="G53" s="110">
        <f t="shared" si="11"/>
        <v>0.0650702506947605</v>
      </c>
      <c r="H53" s="110">
        <f t="shared" si="12"/>
        <v>1.054002498232839</v>
      </c>
      <c r="J53" s="120">
        <f t="shared" si="13"/>
        <v>70.4671691348527</v>
      </c>
      <c r="K53" s="120">
        <f t="shared" si="13"/>
        <v>126.49835570388485</v>
      </c>
      <c r="L53" s="120">
        <f t="shared" si="13"/>
        <v>81.44239566126095</v>
      </c>
      <c r="M53" s="9"/>
      <c r="N53" s="16"/>
      <c r="O53" s="16"/>
      <c r="P53" s="16"/>
    </row>
    <row r="54" spans="1:16" s="24" customFormat="1" ht="15.75">
      <c r="A54" s="24" t="s">
        <v>25</v>
      </c>
      <c r="B54" s="122" t="str">
        <f t="shared" si="7"/>
        <v>-</v>
      </c>
      <c r="C54" s="110">
        <f t="shared" si="8"/>
        <v>0.0032069920979714704</v>
      </c>
      <c r="D54" s="110">
        <f t="shared" si="9"/>
        <v>0.0865887866452297</v>
      </c>
      <c r="E54" s="121"/>
      <c r="F54" s="110">
        <f t="shared" si="10"/>
        <v>0.00019366146040107287</v>
      </c>
      <c r="G54" s="110">
        <f t="shared" si="11"/>
        <v>0.005228859430828968</v>
      </c>
      <c r="H54" s="110">
        <f t="shared" si="12"/>
        <v>0.1285912097063124</v>
      </c>
      <c r="J54" s="123" t="str">
        <f t="shared" si="13"/>
        <v>n/a</v>
      </c>
      <c r="K54" s="120">
        <f t="shared" si="13"/>
        <v>61.332536098853275</v>
      </c>
      <c r="L54" s="120">
        <f t="shared" si="13"/>
        <v>67.33647412057836</v>
      </c>
      <c r="M54" s="9"/>
      <c r="N54" s="16"/>
      <c r="O54" s="16"/>
      <c r="P54" s="16"/>
    </row>
    <row r="55" spans="1:16" s="24" customFormat="1" ht="15.75">
      <c r="A55" s="24" t="s">
        <v>26</v>
      </c>
      <c r="B55" s="122">
        <f t="shared" si="7"/>
        <v>0.0010689973659904902</v>
      </c>
      <c r="C55" s="110">
        <f t="shared" si="8"/>
        <v>0.018172955221838333</v>
      </c>
      <c r="D55" s="110">
        <f t="shared" si="9"/>
        <v>0.07055382615537235</v>
      </c>
      <c r="E55" s="121"/>
      <c r="F55" s="110">
        <f t="shared" si="10"/>
        <v>0.001065138032205901</v>
      </c>
      <c r="G55" s="110">
        <f t="shared" si="11"/>
        <v>0.01607390121328905</v>
      </c>
      <c r="H55" s="110">
        <f t="shared" si="12"/>
        <v>0.08927793324489461</v>
      </c>
      <c r="J55" s="123">
        <f t="shared" si="13"/>
        <v>100.36233179812353</v>
      </c>
      <c r="K55" s="120">
        <f t="shared" si="13"/>
        <v>113.05877136294637</v>
      </c>
      <c r="L55" s="120">
        <f t="shared" si="13"/>
        <v>79.02717232693892</v>
      </c>
      <c r="M55" s="9"/>
      <c r="N55" s="16"/>
      <c r="O55" s="16"/>
      <c r="P55" s="16"/>
    </row>
    <row r="56" spans="1:16" s="24" customFormat="1" ht="15.75">
      <c r="A56" s="9" t="s">
        <v>17</v>
      </c>
      <c r="B56" s="110">
        <f t="shared" si="7"/>
        <v>0.012827968391885882</v>
      </c>
      <c r="C56" s="110">
        <f t="shared" si="8"/>
        <v>0.40942599117435774</v>
      </c>
      <c r="D56" s="110">
        <f t="shared" si="9"/>
        <v>2.553834707351281</v>
      </c>
      <c r="E56" s="121"/>
      <c r="F56" s="110">
        <f t="shared" si="10"/>
        <v>0.014911932450882612</v>
      </c>
      <c r="G56" s="110">
        <f t="shared" si="11"/>
        <v>0.3411346624964899</v>
      </c>
      <c r="H56" s="110">
        <f t="shared" si="12"/>
        <v>2.77081134468835</v>
      </c>
      <c r="I56" s="9"/>
      <c r="J56" s="120">
        <f t="shared" si="13"/>
        <v>86.02485582696303</v>
      </c>
      <c r="K56" s="120">
        <f t="shared" si="13"/>
        <v>120.01887705520706</v>
      </c>
      <c r="L56" s="120">
        <f t="shared" si="13"/>
        <v>92.16920207313956</v>
      </c>
      <c r="M56" s="9"/>
      <c r="N56" s="16"/>
      <c r="O56" s="16"/>
      <c r="P56" s="16"/>
    </row>
    <row r="57" spans="1:16" ht="13.5" thickBo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5"/>
      <c r="N57" s="5"/>
      <c r="O57" s="5"/>
      <c r="P57" s="5"/>
    </row>
    <row r="58" ht="15.75">
      <c r="A58" s="82" t="s">
        <v>34</v>
      </c>
    </row>
    <row r="59" ht="15.75">
      <c r="A59" s="82"/>
    </row>
    <row r="61" ht="12.75">
      <c r="A61" s="3" t="s">
        <v>48</v>
      </c>
    </row>
    <row r="62" spans="2:10" ht="12.75">
      <c r="B62" s="75" t="s">
        <v>2</v>
      </c>
      <c r="C62" s="75"/>
      <c r="D62" s="75"/>
      <c r="E62" s="75"/>
      <c r="F62" s="75" t="s">
        <v>28</v>
      </c>
      <c r="G62" s="75"/>
      <c r="H62" s="75"/>
      <c r="I62" s="75"/>
      <c r="J62" s="75" t="s">
        <v>29</v>
      </c>
    </row>
    <row r="63" spans="2:11" ht="12.75">
      <c r="B63" s="75" t="s">
        <v>16</v>
      </c>
      <c r="C63" s="75" t="s">
        <v>17</v>
      </c>
      <c r="D63" s="75"/>
      <c r="F63" s="75" t="s">
        <v>16</v>
      </c>
      <c r="G63" s="75" t="s">
        <v>17</v>
      </c>
      <c r="H63" s="75"/>
      <c r="J63" s="75" t="s">
        <v>16</v>
      </c>
      <c r="K63" s="75" t="s">
        <v>17</v>
      </c>
    </row>
    <row r="64" spans="2:11" ht="12.75">
      <c r="B64" s="79">
        <v>935456</v>
      </c>
      <c r="C64" s="94">
        <v>5078400</v>
      </c>
      <c r="F64" s="48">
        <v>10327300</v>
      </c>
      <c r="G64" s="80">
        <v>53046200</v>
      </c>
      <c r="J64" s="78">
        <f>SUM(B64,F64)</f>
        <v>11262756</v>
      </c>
      <c r="K64" s="78">
        <f>SUM(C64,G64)</f>
        <v>58124600</v>
      </c>
    </row>
    <row r="66" spans="2:7" ht="12.75">
      <c r="B66" s="79"/>
      <c r="C66" s="90"/>
      <c r="F66" s="48"/>
      <c r="G66" s="80"/>
    </row>
    <row r="67" ht="12.75">
      <c r="B67" s="77"/>
    </row>
    <row r="68" spans="2:7" ht="12.75">
      <c r="B68" s="77"/>
      <c r="C68" s="77"/>
      <c r="D68" s="77"/>
      <c r="E68" s="77"/>
      <c r="F68" s="77"/>
      <c r="G68" s="77"/>
    </row>
    <row r="69" ht="12.75">
      <c r="B69" s="77"/>
    </row>
    <row r="70" ht="12.75">
      <c r="B70" s="77"/>
    </row>
    <row r="71" ht="12.75">
      <c r="B71" s="77"/>
    </row>
    <row r="72" ht="12.75">
      <c r="B72" s="77"/>
    </row>
    <row r="73" ht="12.75">
      <c r="B73" s="77"/>
    </row>
    <row r="74" ht="12.75">
      <c r="B74" s="77"/>
    </row>
    <row r="75" ht="12.75">
      <c r="B75" s="77"/>
    </row>
    <row r="76" ht="12.75">
      <c r="B76" s="77"/>
    </row>
    <row r="77" ht="12.75">
      <c r="B77" s="77"/>
    </row>
    <row r="78" ht="12.75">
      <c r="B78" s="77"/>
    </row>
    <row r="79" ht="12.75">
      <c r="B79" s="77"/>
    </row>
    <row r="80" ht="12.75">
      <c r="B80" s="77"/>
    </row>
    <row r="81" ht="12.75">
      <c r="B81" s="77"/>
    </row>
    <row r="82" ht="12.75">
      <c r="B82" s="77"/>
    </row>
    <row r="83" ht="12.75">
      <c r="B83" s="78"/>
    </row>
  </sheetData>
  <mergeCells count="2">
    <mergeCell ref="H6:L6"/>
    <mergeCell ref="B6:F6"/>
  </mergeCells>
  <printOptions/>
  <pageMargins left="0.6299212598425197" right="0.35433070866141736" top="0.5905511811023623" bottom="0.9448818897637796" header="0.31496062992125984" footer="0.6692913385826772"/>
  <pageSetup fitToHeight="1" fitToWidth="1" horizontalDpi="300" verticalDpi="300" orientation="portrait" paperSize="9" scale="70" r:id="rId1"/>
  <rowBreaks count="1" manualBreakCount="1">
    <brk id="5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StatBase - Cross-sectional dataset viewer</dc:title>
  <dc:subject/>
  <dc:creator>user</dc:creator>
  <cp:keywords/>
  <dc:description/>
  <cp:lastModifiedBy>Andrew Knight</cp:lastModifiedBy>
  <cp:lastPrinted>2005-12-22T10:19:31Z</cp:lastPrinted>
  <dcterms:created xsi:type="dcterms:W3CDTF">1999-08-02T14:22:23Z</dcterms:created>
  <dcterms:modified xsi:type="dcterms:W3CDTF">2006-01-25T15:38:15Z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1111398243</vt:i4>
  </property>
  <property fmtid="{D5CDD505-2E9C-101B-9397-08002B2CF9AE}" pid="3" name="_EmailSubject">
    <vt:lpwstr>Road Transport Publication</vt:lpwstr>
  </property>
  <property fmtid="{D5CDD505-2E9C-101B-9397-08002B2CF9AE}" pid="4" name="_AuthorEmail">
    <vt:lpwstr>Andrew.Knight@scotland.gsi.gov.uk</vt:lpwstr>
  </property>
  <property fmtid="{D5CDD505-2E9C-101B-9397-08002B2CF9AE}" pid="5" name="_AuthorEmailDisplayName">
    <vt:lpwstr>Knight A (Andrew)</vt:lpwstr>
  </property>
  <property fmtid="{D5CDD505-2E9C-101B-9397-08002B2CF9AE}" pid="6" name="_PreviousAdHocReviewCycleID">
    <vt:i4>1766363065</vt:i4>
  </property>
</Properties>
</file>