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ure4" sheetId="6" r:id="rId6"/>
    <sheet name="Fig5data" sheetId="7" r:id="rId7"/>
    <sheet name="Figure5" sheetId="8" r:id="rId8"/>
    <sheet name="Fig6data" sheetId="9" r:id="rId9"/>
    <sheet name="Figure6" sheetId="10" r:id="rId10"/>
    <sheet name="Fig7data" sheetId="11" r:id="rId11"/>
    <sheet name="Figure7" sheetId="12" r:id="rId12"/>
    <sheet name="Figure8" sheetId="13" r:id="rId13"/>
    <sheet name="Figure 9" sheetId="14" r:id="rId14"/>
    <sheet name="Figure10" sheetId="15" r:id="rId15"/>
  </sheets>
  <externalReferences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10">'Fig7data'!$A$1:$L$71</definedName>
    <definedName name="_xlnm.Print_Area" localSheetId="2">'figs2&amp;3data'!$A$1:$AF$71</definedName>
    <definedName name="_xlnm.Print_Area" localSheetId="11">'Figure7'!$A$60:$L$120</definedName>
    <definedName name="_xlnm.Print_Area" localSheetId="12">'Figure8'!$B$36:$Q$140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  <definedName name="Z_D71BBD52_16DC_11D5_A981_00C04FA41A57_.wvu.PrintArea" localSheetId="11" hidden="1">'Figure7'!$A$60:$L$120</definedName>
  </definedNames>
  <calcPr fullCalcOnLoad="1"/>
</workbook>
</file>

<file path=xl/sharedStrings.xml><?xml version="1.0" encoding="utf-8"?>
<sst xmlns="http://schemas.openxmlformats.org/spreadsheetml/2006/main" count="516" uniqueCount="173">
  <si>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</si>
  <si>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</si>
  <si>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</si>
  <si>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</si>
  <si>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</si>
  <si>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</si>
  <si>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</si>
  <si>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2007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</si>
  <si>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</si>
  <si>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</si>
  <si>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</si>
  <si>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</si>
  <si>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</si>
  <si>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</si>
  <si>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</si>
  <si>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</si>
  <si>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</si>
  <si>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</si>
  <si>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</si>
  <si>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</si>
  <si>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</si>
  <si>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</si>
  <si>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</si>
  <si>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</si>
  <si>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</si>
  <si>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</si>
  <si>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</si>
  <si>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</si>
  <si>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</si>
  <si>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</si>
  <si>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</si>
  <si>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</si>
  <si>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</si>
  <si>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</si>
  <si>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</si>
  <si>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</si>
  <si>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</si>
  <si>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</si>
  <si>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</si>
  <si>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</si>
  <si>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</si>
  <si>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</si>
  <si>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</si>
  <si>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</si>
  <si>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</si>
  <si>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</si>
  <si>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</si>
  <si>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</si>
  <si>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07"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</si>
  <si>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</si>
  <si>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</si>
  <si>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</si>
  <si>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</si>
  <si>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</si>
  <si>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</si>
  <si>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</si>
  <si>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</si>
  <si>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</si>
  <si>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</si>
  <si>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</si>
  <si>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</si>
  <si>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Figure 4</t>
  </si>
  <si>
    <t>"Child KSI" figures from extra tables on Web site</t>
  </si>
  <si>
    <t>1981 onwards</t>
  </si>
  <si>
    <t>Child</t>
  </si>
  <si>
    <t>child KSI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</si>
  <si>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</si>
  <si>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</si>
  <si>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</si>
  <si>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</si>
  <si>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</si>
  <si>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</si>
  <si>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</si>
  <si>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</si>
  <si>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</si>
  <si>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</si>
  <si>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</si>
  <si>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</si>
  <si>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</si>
  <si>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</si>
  <si>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</si>
  <si>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</si>
  <si>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</si>
  <si>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</si>
  <si>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</si>
  <si>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</si>
  <si>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</si>
  <si>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</si>
  <si>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</si>
  <si>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</si>
  <si>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</si>
  <si>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</si>
  <si>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</si>
  <si>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</si>
  <si>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</si>
  <si>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</si>
  <si>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</si>
  <si>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</si>
  <si>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</si>
  <si>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</si>
  <si>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</si>
  <si>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</si>
  <si>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</si>
  <si>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</si>
  <si>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</si>
  <si>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</si>
  <si>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</si>
  <si>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</si>
  <si>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</si>
  <si>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</si>
  <si>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</si>
  <si>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</si>
  <si>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</si>
  <si>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</si>
  <si>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</si>
  <si>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</si>
  <si>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</si>
  <si>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</si>
  <si>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</si>
  <si>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</si>
  <si>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</si>
  <si>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</si>
  <si>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</si>
  <si>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</si>
  <si>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</si>
  <si>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</si>
  <si>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</si>
  <si>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</si>
  <si>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</si>
  <si>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</si>
  <si>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</si>
  <si>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</si>
  <si>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</si>
  <si>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</si>
  <si>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Fatal &amp; Serious</t>
  </si>
  <si>
    <t xml:space="preserve">All 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</si>
  <si>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</si>
  <si>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</si>
  <si>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</si>
  <si>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</si>
  <si>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</si>
  <si>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</si>
  <si>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</si>
  <si>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</si>
  <si>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</si>
  <si>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</si>
  <si>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</si>
  <si>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</si>
  <si>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</si>
  <si>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</si>
  <si>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</si>
  <si>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</si>
  <si>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</si>
  <si>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</si>
  <si>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</si>
  <si>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</si>
  <si>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</si>
  <si>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</si>
  <si>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</si>
  <si>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</si>
  <si>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</si>
  <si>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</si>
  <si>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</si>
  <si>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</si>
  <si>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</si>
  <si>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</si>
  <si>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</si>
  <si>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  Progress towards the 2010 casualty reduction targets</t>
  </si>
  <si>
    <t>*****     THE UNDERLYING NUMBERS (BELOW) ARE LINKED TO "OVERALL FIGURES"</t>
  </si>
  <si>
    <t>Police "Stats 19" Killed</t>
  </si>
  <si>
    <t>GROS road deaths</t>
  </si>
  <si>
    <t>Killed and Serious</t>
  </si>
  <si>
    <t>Hospital Admissions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</si>
</sst>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62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0"/>
    </font>
    <font>
      <sz val="14"/>
      <name val="Times New Roman"/>
      <family val="1"/>
    </font>
    <font>
      <sz val="16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14.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11"/>
      <name val="Arial"/>
      <family val="2"/>
    </font>
    <font>
      <sz val="16.25"/>
      <name val="Arial"/>
      <family val="2"/>
    </font>
    <font>
      <b/>
      <sz val="24"/>
      <name val="Arial"/>
      <family val="0"/>
    </font>
    <font>
      <i/>
      <sz val="17.5"/>
      <name val="Arial"/>
      <family val="2"/>
    </font>
    <font>
      <sz val="20"/>
      <name val="Arial"/>
      <family val="0"/>
    </font>
    <font>
      <sz val="11.25"/>
      <name val="Arial"/>
      <family val="2"/>
    </font>
    <font>
      <b/>
      <sz val="21.25"/>
      <name val="Arial"/>
      <family val="0"/>
    </font>
    <font>
      <i/>
      <sz val="16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20.75"/>
      <name val="Arial"/>
      <family val="0"/>
    </font>
    <font>
      <sz val="15.75"/>
      <name val="Arial"/>
      <family val="0"/>
    </font>
    <font>
      <sz val="14"/>
      <name val="Arial"/>
      <family val="2"/>
    </font>
    <font>
      <sz val="9.7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9"/>
      <name val="Arial"/>
      <family val="0"/>
    </font>
    <font>
      <sz val="27.75"/>
      <name val="Arial"/>
      <family val="0"/>
    </font>
    <font>
      <sz val="11.75"/>
      <name val="Arial"/>
      <family val="2"/>
    </font>
    <font>
      <b/>
      <sz val="13.75"/>
      <name val="Arial"/>
      <family val="2"/>
    </font>
    <font>
      <sz val="12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48"/>
      <name val="Arial"/>
      <family val="0"/>
    </font>
    <font>
      <b/>
      <sz val="26.5"/>
      <name val="Arial"/>
      <family val="2"/>
    </font>
    <font>
      <sz val="28"/>
      <name val="Arial"/>
      <family val="0"/>
    </font>
    <font>
      <sz val="19.75"/>
      <name val="Arial"/>
      <family val="2"/>
    </font>
    <font>
      <b/>
      <sz val="27.25"/>
      <name val="Arial"/>
      <family val="0"/>
    </font>
    <font>
      <sz val="23.75"/>
      <name val="Arial"/>
      <family val="0"/>
    </font>
    <font>
      <sz val="10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3" fontId="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3" fontId="0" fillId="0" borderId="0" xfId="15" applyNumberFormat="1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right"/>
    </xf>
    <xf numFmtId="0" fontId="37" fillId="0" borderId="0" xfId="0" applyFont="1" applyAlignment="1">
      <alignment/>
    </xf>
    <xf numFmtId="37" fontId="3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1" xfId="0" applyFont="1" applyBorder="1" applyAlignment="1">
      <alignment/>
    </xf>
    <xf numFmtId="0" fontId="43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2" xfId="0" applyFont="1" applyBorder="1" applyAlignment="1">
      <alignment/>
    </xf>
    <xf numFmtId="0" fontId="44" fillId="0" borderId="2" xfId="0" applyFont="1" applyBorder="1" applyAlignment="1">
      <alignment/>
    </xf>
    <xf numFmtId="0" fontId="45" fillId="4" borderId="2" xfId="0" applyFont="1" applyFill="1" applyBorder="1" applyAlignment="1">
      <alignment/>
    </xf>
    <xf numFmtId="0" fontId="44" fillId="4" borderId="2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4" borderId="0" xfId="0" applyFont="1" applyFill="1" applyAlignment="1">
      <alignment/>
    </xf>
    <xf numFmtId="0" fontId="44" fillId="4" borderId="0" xfId="0" applyFont="1" applyFill="1" applyAlignment="1">
      <alignment/>
    </xf>
    <xf numFmtId="0" fontId="44" fillId="4" borderId="0" xfId="0" applyFont="1" applyFill="1" applyAlignment="1">
      <alignment horizontal="center"/>
    </xf>
    <xf numFmtId="0" fontId="44" fillId="0" borderId="1" xfId="0" applyFont="1" applyBorder="1" applyAlignment="1">
      <alignment horizontal="left"/>
    </xf>
    <xf numFmtId="0" fontId="44" fillId="0" borderId="1" xfId="0" applyFont="1" applyBorder="1" applyAlignment="1">
      <alignment horizontal="right"/>
    </xf>
    <xf numFmtId="0" fontId="44" fillId="0" borderId="1" xfId="0" applyFont="1" applyBorder="1" applyAlignment="1">
      <alignment horizontal="center"/>
    </xf>
    <xf numFmtId="0" fontId="44" fillId="4" borderId="1" xfId="0" applyFont="1" applyFill="1" applyBorder="1" applyAlignment="1">
      <alignment horizontal="right"/>
    </xf>
    <xf numFmtId="0" fontId="44" fillId="4" borderId="1" xfId="0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3" fontId="45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45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37" fillId="0" borderId="0" xfId="0" applyNumberFormat="1" applyFont="1" applyAlignment="1">
      <alignment/>
    </xf>
    <xf numFmtId="0" fontId="0" fillId="0" borderId="3" xfId="0" applyBorder="1" applyAlignment="1">
      <alignment/>
    </xf>
    <xf numFmtId="9" fontId="18" fillId="0" borderId="0" xfId="21" applyFont="1" applyAlignment="1">
      <alignment/>
    </xf>
    <xf numFmtId="9" fontId="18" fillId="0" borderId="0" xfId="0" applyNumberFormat="1" applyFont="1" applyAlignment="1">
      <alignment/>
    </xf>
    <xf numFmtId="9" fontId="0" fillId="0" borderId="0" xfId="21" applyAlignment="1">
      <alignment/>
    </xf>
    <xf numFmtId="184" fontId="37" fillId="0" borderId="0" xfId="21" applyNumberFormat="1" applyFont="1" applyAlignment="1">
      <alignment/>
    </xf>
    <xf numFmtId="184" fontId="37" fillId="0" borderId="0" xfId="0" applyNumberFormat="1" applyFont="1" applyAlignment="1">
      <alignment/>
    </xf>
    <xf numFmtId="184" fontId="0" fillId="0" borderId="0" xfId="21" applyNumberFormat="1" applyAlignment="1">
      <alignment/>
    </xf>
    <xf numFmtId="185" fontId="3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37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184" fontId="0" fillId="0" borderId="0" xfId="0" applyNumberFormat="1" applyBorder="1" applyAlignment="1">
      <alignment/>
    </xf>
    <xf numFmtId="2" fontId="37" fillId="0" borderId="0" xfId="0" applyNumberFormat="1" applyFont="1" applyAlignment="1">
      <alignment/>
    </xf>
    <xf numFmtId="188" fontId="37" fillId="0" borderId="0" xfId="21" applyNumberFormat="1" applyFont="1" applyAlignment="1">
      <alignment/>
    </xf>
    <xf numFmtId="188" fontId="37" fillId="0" borderId="0" xfId="0" applyNumberFormat="1" applyFont="1" applyAlignment="1">
      <alignment/>
    </xf>
    <xf numFmtId="10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9" fontId="37" fillId="0" borderId="0" xfId="21" applyNumberFormat="1" applyFont="1" applyAlignment="1">
      <alignment/>
    </xf>
    <xf numFmtId="189" fontId="0" fillId="0" borderId="0" xfId="21" applyNumberFormat="1" applyAlignment="1">
      <alignment/>
    </xf>
    <xf numFmtId="189" fontId="37" fillId="0" borderId="0" xfId="0" applyNumberFormat="1" applyFon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4" fillId="0" borderId="0" xfId="0" applyFont="1" applyBorder="1" applyAlignment="1">
      <alignment horizontal="center" wrapText="1"/>
    </xf>
    <xf numFmtId="3" fontId="55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5"/>
          <c:w val="0.95475"/>
          <c:h val="0.92575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Figure1Data!$A$4:$A$45</c:f>
              <c:numCache>
                <c:ptCount val="4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</c:numCache>
            </c:numRef>
          </c:cat>
          <c:val>
            <c:numRef>
              <c:f>Figure1Data!$B$4:$B$45</c:f>
              <c:numCache>
                <c:ptCount val="42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2797</c:v>
                </c:pt>
                <c:pt idx="38">
                  <c:v>2614</c:v>
                </c:pt>
                <c:pt idx="39">
                  <c:v>2515</c:v>
                </c:pt>
                <c:pt idx="40">
                  <c:v>2542</c:v>
                </c:pt>
                <c:pt idx="41">
                  <c:v>2301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Figure1Data!$A$4:$A$45</c:f>
              <c:numCache>
                <c:ptCount val="4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</c:numCache>
            </c:numRef>
          </c:cat>
          <c:val>
            <c:numRef>
              <c:f>Figure1Data!$C$4:$C$45</c:f>
              <c:numCache>
                <c:ptCount val="42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15130</c:v>
                </c:pt>
                <c:pt idx="35">
                  <c:v>14722</c:v>
                </c:pt>
                <c:pt idx="36">
                  <c:v>14343</c:v>
                </c:pt>
                <c:pt idx="37">
                  <c:v>13917</c:v>
                </c:pt>
                <c:pt idx="38">
                  <c:v>13918</c:v>
                </c:pt>
                <c:pt idx="39">
                  <c:v>13437</c:v>
                </c:pt>
                <c:pt idx="40">
                  <c:v>13107</c:v>
                </c:pt>
                <c:pt idx="41">
                  <c:v>12485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Figure1Data!$A$4:$A$45</c:f>
              <c:numCache>
                <c:ptCount val="4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</c:numCache>
            </c:numRef>
          </c:cat>
          <c:val>
            <c:numRef>
              <c:f>Figure1Data!$E$4:$E$45</c:f>
              <c:numCache>
                <c:ptCount val="42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28985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Figure1Data!$A$4:$A$45</c:f>
              <c:numCache>
                <c:ptCount val="4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</c:numCache>
            </c:numRef>
          </c:cat>
          <c:val>
            <c:numRef>
              <c:f>Figure1Data!$D$4:$D$45</c:f>
              <c:numCache>
                <c:ptCount val="42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43880</c:v>
                </c:pt>
                <c:pt idx="41">
                  <c:v>44666</c:v>
                </c:pt>
              </c:numCache>
            </c:numRef>
          </c:val>
          <c:smooth val="0"/>
        </c:ser>
        <c:axId val="24545088"/>
        <c:axId val="19579201"/>
      </c:lineChart>
      <c:catAx>
        <c:axId val="245450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579201"/>
        <c:crosses val="autoZero"/>
        <c:auto val="1"/>
        <c:lblOffset val="100"/>
        <c:tickLblSkip val="5"/>
        <c:tickMarkSkip val="5"/>
        <c:noMultiLvlLbl val="0"/>
      </c:catAx>
      <c:valAx>
        <c:axId val="19579201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545088"/>
        <c:crossesAt val="1"/>
        <c:crossBetween val="between"/>
        <c:dispUnits/>
        <c:majorUnit val="5000"/>
        <c:minorUnit val="10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355"/>
          <c:w val="0.8705"/>
          <c:h val="0.060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35"/>
          <c:w val="0.969"/>
          <c:h val="0.854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Figure8!$P$13:$P$29</c:f>
              <c:numCache>
                <c:ptCount val="17"/>
                <c:pt idx="0">
                  <c:v>47.22777777777778</c:v>
                </c:pt>
                <c:pt idx="1">
                  <c:v>45.881424216027874</c:v>
                </c:pt>
                <c:pt idx="2">
                  <c:v>45.84270852635201</c:v>
                </c:pt>
                <c:pt idx="3">
                  <c:v>47.19</c:v>
                </c:pt>
                <c:pt idx="4">
                  <c:v>45.98</c:v>
                </c:pt>
                <c:pt idx="5">
                  <c:v>42.562232838823235</c:v>
                </c:pt>
                <c:pt idx="6">
                  <c:v>42.01612699375647</c:v>
                </c:pt>
                <c:pt idx="7">
                  <c:v>40.309497067265696</c:v>
                </c:pt>
                <c:pt idx="8">
                  <c:v>37.90056578788973</c:v>
                </c:pt>
                <c:pt idx="9">
                  <c:v>36.77862885960322</c:v>
                </c:pt>
                <c:pt idx="10">
                  <c:v>36.12457557663037</c:v>
                </c:pt>
                <c:pt idx="11">
                  <c:v>34.95716091577321</c:v>
                </c:pt>
                <c:pt idx="12">
                  <c:v>32.468268359020854</c:v>
                </c:pt>
                <c:pt idx="13">
                  <c:v>30.336273675726506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Figure8!$Q$13:$Q$29</c:f>
              <c:numCache>
                <c:ptCount val="17"/>
                <c:pt idx="0">
                  <c:v>46.41885862405983</c:v>
                </c:pt>
                <c:pt idx="1">
                  <c:v>46.41885862405983</c:v>
                </c:pt>
                <c:pt idx="2">
                  <c:v>46.41885862405983</c:v>
                </c:pt>
                <c:pt idx="3">
                  <c:v>46.41885862405983</c:v>
                </c:pt>
                <c:pt idx="4">
                  <c:v>46.41885862405983</c:v>
                </c:pt>
                <c:pt idx="5">
                  <c:v>46.41885862405983</c:v>
                </c:pt>
                <c:pt idx="6">
                  <c:v>46.41885862405983</c:v>
                </c:pt>
                <c:pt idx="7">
                  <c:v>46.41885862405983</c:v>
                </c:pt>
                <c:pt idx="8">
                  <c:v>46.41885862405983</c:v>
                </c:pt>
                <c:pt idx="9">
                  <c:v>46.41885862405983</c:v>
                </c:pt>
                <c:pt idx="10">
                  <c:v>46.41885862405983</c:v>
                </c:pt>
                <c:pt idx="11">
                  <c:v>46.41885862405983</c:v>
                </c:pt>
                <c:pt idx="12">
                  <c:v>46.41885862405983</c:v>
                </c:pt>
                <c:pt idx="13">
                  <c:v>46.41885862405983</c:v>
                </c:pt>
                <c:pt idx="14">
                  <c:v>46.41885862405983</c:v>
                </c:pt>
                <c:pt idx="15">
                  <c:v>46.41885862405983</c:v>
                </c:pt>
                <c:pt idx="16">
                  <c:v>46.41885862405983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52053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4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latin typeface="Arial"/>
                <a:ea typeface="Arial"/>
                <a:cs typeface="Arial"/>
              </a:rPr>
              <a:t>Figure 9: Comparison of Police Stats 19 and GROS figures for numbers of road deaths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265"/>
          <c:w val="0.917"/>
          <c:h val="0.6892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9'!$C$50:$C$77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'Figure 9'!$D$50:$D$77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GROS road 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9'!$C$50:$C$77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'Figure 9'!$E$50:$E$77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12414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2425"/>
          <c:w val="0.786"/>
          <c:h val="0.030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latin typeface="Arial"/>
                <a:ea typeface="Arial"/>
                <a:cs typeface="Arial"/>
              </a:rPr>
              <a:t>Figure 10:    Comparison of Police Stats 19 and  Hospital admissions as a result of a road traffic accident figures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905"/>
          <c:w val="0.94175"/>
          <c:h val="0.5875"/>
        </c:manualLayout>
      </c:layout>
      <c:lineChart>
        <c:grouping val="standard"/>
        <c:varyColors val="0"/>
        <c:ser>
          <c:idx val="0"/>
          <c:order val="0"/>
          <c:tx>
            <c:v>Police "Stats 19" Seriously injured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Figure10!$E$55:$E$80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Police "Stats 19" Killed and Seriously injured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Figure10!$F$55:$F$80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Figure10!$G$55:$G$70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Figure10!$H$55:$H$80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232895"/>
        <c:crosses val="autoZero"/>
        <c:auto val="1"/>
        <c:lblOffset val="100"/>
        <c:tickLblSkip val="2"/>
        <c:noMultiLvlLbl val="0"/>
      </c:catAx>
      <c:valAx>
        <c:axId val="57232895"/>
        <c:scaling>
          <c:orientation val="minMax"/>
          <c:max val="1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11534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875"/>
          <c:w val="0.86525"/>
          <c:h val="0.064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Scottish fatal road accidents: 1972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05"/>
          <c:w val="0.961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'figs2&amp;3data'!$Q$35:$Q$70</c:f>
              <c:numCache>
                <c:ptCount val="3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'figs2&amp;3data'!$R$35:$R$69</c:f>
              <c:numCache>
                <c:ptCount val="35"/>
                <c:pt idx="0">
                  <c:v>716.2374226659705</c:v>
                </c:pt>
                <c:pt idx="1">
                  <c:v>704.8638049916391</c:v>
                </c:pt>
                <c:pt idx="2">
                  <c:v>685.9794156591461</c:v>
                </c:pt>
                <c:pt idx="3">
                  <c:v>677.6963956838363</c:v>
                </c:pt>
                <c:pt idx="4">
                  <c:v>669.222681361005</c:v>
                </c:pt>
                <c:pt idx="5">
                  <c:v>662.4836473589614</c:v>
                </c:pt>
                <c:pt idx="6">
                  <c:v>651.896327810593</c:v>
                </c:pt>
                <c:pt idx="7">
                  <c:v>637.0795278010565</c:v>
                </c:pt>
                <c:pt idx="8">
                  <c:v>620.3463598191988</c:v>
                </c:pt>
                <c:pt idx="9">
                  <c:v>587.4826762387396</c:v>
                </c:pt>
                <c:pt idx="10">
                  <c:v>550.8183707906729</c:v>
                </c:pt>
                <c:pt idx="11">
                  <c:v>532.7921168272242</c:v>
                </c:pt>
                <c:pt idx="12">
                  <c:v>518.8016807019408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</c:v>
                </c:pt>
                <c:pt idx="17">
                  <c:v>444.9642678369624</c:v>
                </c:pt>
                <c:pt idx="18">
                  <c:v>427.5949311715786</c:v>
                </c:pt>
                <c:pt idx="19">
                  <c:v>400.9048696403016</c:v>
                </c:pt>
                <c:pt idx="20">
                  <c:v>367.2217880534564</c:v>
                </c:pt>
                <c:pt idx="21">
                  <c:v>342.5308305693607</c:v>
                </c:pt>
                <c:pt idx="22">
                  <c:v>318.45347698131656</c:v>
                </c:pt>
                <c:pt idx="23">
                  <c:v>302.1760947209561</c:v>
                </c:pt>
                <c:pt idx="24">
                  <c:v>298.39398956455375</c:v>
                </c:pt>
                <c:pt idx="25">
                  <c:v>291.9674179777372</c:v>
                </c:pt>
                <c:pt idx="26">
                  <c:v>279.8809910048154</c:v>
                </c:pt>
                <c:pt idx="27">
                  <c:v>278.5599097066613</c:v>
                </c:pt>
                <c:pt idx="28">
                  <c:v>266.1128265781139</c:v>
                </c:pt>
                <c:pt idx="29">
                  <c:v>258.9538323311936</c:v>
                </c:pt>
                <c:pt idx="30">
                  <c:v>258.5772005820681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'figs2&amp;3data'!$Q$35:$Q$70</c:f>
              <c:numCache>
                <c:ptCount val="3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'figs2&amp;3data'!$S$35:$S$69</c:f>
              <c:numCache>
                <c:ptCount val="35"/>
                <c:pt idx="0">
                  <c:v>827.3625773340294</c:v>
                </c:pt>
                <c:pt idx="1">
                  <c:v>815.1361950083609</c:v>
                </c:pt>
                <c:pt idx="2">
                  <c:v>794.8205843408539</c:v>
                </c:pt>
                <c:pt idx="3">
                  <c:v>785.9036043161636</c:v>
                </c:pt>
                <c:pt idx="4">
                  <c:v>776.777318638995</c:v>
                </c:pt>
                <c:pt idx="5">
                  <c:v>769.5163526410386</c:v>
                </c:pt>
                <c:pt idx="6">
                  <c:v>758.103672189407</c:v>
                </c:pt>
                <c:pt idx="7">
                  <c:v>742.1204721989435</c:v>
                </c:pt>
                <c:pt idx="8">
                  <c:v>724.0536401808013</c:v>
                </c:pt>
                <c:pt idx="9">
                  <c:v>688.5173237612604</c:v>
                </c:pt>
                <c:pt idx="10">
                  <c:v>648.781629209327</c:v>
                </c:pt>
                <c:pt idx="11">
                  <c:v>629.2078831727758</c:v>
                </c:pt>
                <c:pt idx="12">
                  <c:v>613.9983192980592</c:v>
                </c:pt>
                <c:pt idx="13">
                  <c:v>588.3531953790499</c:v>
                </c:pt>
                <c:pt idx="14">
                  <c:v>573.9565011723042</c:v>
                </c:pt>
                <c:pt idx="15">
                  <c:v>565.3982455802852</c:v>
                </c:pt>
                <c:pt idx="16">
                  <c:v>553.0777106783386</c:v>
                </c:pt>
                <c:pt idx="17">
                  <c:v>533.4357321630376</c:v>
                </c:pt>
                <c:pt idx="18">
                  <c:v>514.4050688284215</c:v>
                </c:pt>
                <c:pt idx="19">
                  <c:v>485.0951303596984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</c:v>
                </c:pt>
                <c:pt idx="23">
                  <c:v>375.8239052790439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</c:v>
                </c:pt>
                <c:pt idx="32">
                  <c:v>316.64520768252146</c:v>
                </c:pt>
                <c:pt idx="33">
                  <c:v>312.61855771872865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'figs2&amp;3data'!$Q$35:$Q$70</c:f>
              <c:numCache>
                <c:ptCount val="3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'figs2&amp;3data'!$T$35:$T$70</c:f>
              <c:numCache>
                <c:ptCount val="36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</c:numCache>
            </c:numRef>
          </c:val>
          <c:smooth val="0"/>
        </c:ser>
        <c:axId val="41995082"/>
        <c:axId val="42411419"/>
      </c:line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19950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92025"/>
          <c:w val="0.69825"/>
          <c:h val="0.052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Scottish road accident deaths: 1949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05"/>
          <c:w val="0.966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'figs2&amp;3data'!$Z$12:$Z$70</c:f>
              <c:numCache>
                <c:ptCount val="5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</c:numCache>
            </c:numRef>
          </c:cat>
          <c:val>
            <c:numRef>
              <c:f>'figs2&amp;3data'!$AA$12:$AA$69</c:f>
              <c:numCache>
                <c:ptCount val="58"/>
                <c:pt idx="0">
                  <c:v>492.7586391241601</c:v>
                </c:pt>
                <c:pt idx="1">
                  <c:v>479.5567889431816</c:v>
                </c:pt>
                <c:pt idx="2">
                  <c:v>488.1658135142403</c:v>
                </c:pt>
                <c:pt idx="3">
                  <c:v>490.0793782425149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</c:v>
                </c:pt>
                <c:pt idx="7">
                  <c:v>522.2506544547467</c:v>
                </c:pt>
                <c:pt idx="8">
                  <c:v>533.5589386518081</c:v>
                </c:pt>
                <c:pt idx="9">
                  <c:v>540.8448766863887</c:v>
                </c:pt>
                <c:pt idx="10">
                  <c:v>565.9774244924752</c:v>
                </c:pt>
                <c:pt idx="11">
                  <c:v>587.866842568468</c:v>
                </c:pt>
                <c:pt idx="12">
                  <c:v>608.4268552646423</c:v>
                </c:pt>
                <c:pt idx="13">
                  <c:v>637.2719122754311</c:v>
                </c:pt>
                <c:pt idx="14">
                  <c:v>655.55340386466</c:v>
                </c:pt>
                <c:pt idx="15">
                  <c:v>678.4668308705282</c:v>
                </c:pt>
                <c:pt idx="16">
                  <c:v>700.4309177809926</c:v>
                </c:pt>
                <c:pt idx="17">
                  <c:v>711.4176923557712</c:v>
                </c:pt>
                <c:pt idx="18">
                  <c:v>738.0297951041509</c:v>
                </c:pt>
                <c:pt idx="19">
                  <c:v>751.9211814468689</c:v>
                </c:pt>
                <c:pt idx="20">
                  <c:v>766.5891996223708</c:v>
                </c:pt>
                <c:pt idx="21">
                  <c:v>781.4551986801232</c:v>
                </c:pt>
                <c:pt idx="22">
                  <c:v>798.0645406612368</c:v>
                </c:pt>
                <c:pt idx="23">
                  <c:v>785.1241874787792</c:v>
                </c:pt>
                <c:pt idx="24">
                  <c:v>776.2418836872254</c:v>
                </c:pt>
                <c:pt idx="25">
                  <c:v>760.2195837720641</c:v>
                </c:pt>
                <c:pt idx="26">
                  <c:v>751.7282143765469</c:v>
                </c:pt>
                <c:pt idx="27">
                  <c:v>744.9749172186035</c:v>
                </c:pt>
                <c:pt idx="28">
                  <c:v>742.0809766538734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</c:v>
                </c:pt>
                <c:pt idx="32">
                  <c:v>649.3943399248722</c:v>
                </c:pt>
                <c:pt idx="33">
                  <c:v>608.8112852855805</c:v>
                </c:pt>
                <c:pt idx="34">
                  <c:v>589.9798459109418</c:v>
                </c:pt>
                <c:pt idx="35">
                  <c:v>575.3840025591811</c:v>
                </c:pt>
                <c:pt idx="36">
                  <c:v>547.557395646833</c:v>
                </c:pt>
                <c:pt idx="37">
                  <c:v>534.1340699872053</c:v>
                </c:pt>
                <c:pt idx="38">
                  <c:v>525.3168087947347</c:v>
                </c:pt>
                <c:pt idx="39">
                  <c:v>514.5869216354812</c:v>
                </c:pt>
                <c:pt idx="40">
                  <c:v>493.524199845511</c:v>
                </c:pt>
                <c:pt idx="41">
                  <c:v>475.7316302020753</c:v>
                </c:pt>
                <c:pt idx="42">
                  <c:v>446.1100462858675</c:v>
                </c:pt>
                <c:pt idx="43">
                  <c:v>409.8606064923346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</c:v>
                </c:pt>
                <c:pt idx="50">
                  <c:v>311.8262123942461</c:v>
                </c:pt>
                <c:pt idx="51">
                  <c:v>298.0158504267217</c:v>
                </c:pt>
                <c:pt idx="52">
                  <c:v>288.7555829565798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'figs2&amp;3data'!$Z$12:$Z$70</c:f>
              <c:numCache>
                <c:ptCount val="5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</c:numCache>
            </c:numRef>
          </c:cat>
          <c:val>
            <c:numRef>
              <c:f>'figs2&amp;3data'!$AB$12:$AB$69</c:f>
              <c:numCache>
                <c:ptCount val="58"/>
                <c:pt idx="0">
                  <c:v>585.6413608758401</c:v>
                </c:pt>
                <c:pt idx="1">
                  <c:v>571.2432110568184</c:v>
                </c:pt>
                <c:pt idx="2">
                  <c:v>580.6341864857596</c:v>
                </c:pt>
                <c:pt idx="3">
                  <c:v>582.7206217574851</c:v>
                </c:pt>
                <c:pt idx="4">
                  <c:v>599.6148912579833</c:v>
                </c:pt>
                <c:pt idx="5">
                  <c:v>598.7808471613698</c:v>
                </c:pt>
                <c:pt idx="6">
                  <c:v>612.3310424880414</c:v>
                </c:pt>
                <c:pt idx="7">
                  <c:v>617.7493455452533</c:v>
                </c:pt>
                <c:pt idx="8">
                  <c:v>630.0410613481918</c:v>
                </c:pt>
                <c:pt idx="9">
                  <c:v>637.9551233136112</c:v>
                </c:pt>
                <c:pt idx="10">
                  <c:v>665.2225755075249</c:v>
                </c:pt>
                <c:pt idx="11">
                  <c:v>688.933157431532</c:v>
                </c:pt>
                <c:pt idx="12">
                  <c:v>711.1731447353576</c:v>
                </c:pt>
                <c:pt idx="13">
                  <c:v>742.3280877245688</c:v>
                </c:pt>
                <c:pt idx="14">
                  <c:v>762.0465961353399</c:v>
                </c:pt>
                <c:pt idx="15">
                  <c:v>786.7331691294719</c:v>
                </c:pt>
                <c:pt idx="16">
                  <c:v>810.3690822190074</c:v>
                </c:pt>
                <c:pt idx="17">
                  <c:v>822.1823076442287</c:v>
                </c:pt>
                <c:pt idx="18">
                  <c:v>850.770204895849</c:v>
                </c:pt>
                <c:pt idx="19">
                  <c:v>865.678818553131</c:v>
                </c:pt>
                <c:pt idx="20">
                  <c:v>881.4108003776292</c:v>
                </c:pt>
                <c:pt idx="21">
                  <c:v>897.3448013198768</c:v>
                </c:pt>
                <c:pt idx="22">
                  <c:v>915.1354593387632</c:v>
                </c:pt>
                <c:pt idx="23">
                  <c:v>901.2758125212209</c:v>
                </c:pt>
                <c:pt idx="24">
                  <c:v>891.7581163127746</c:v>
                </c:pt>
                <c:pt idx="25">
                  <c:v>874.5804162279359</c:v>
                </c:pt>
                <c:pt idx="26">
                  <c:v>865.4717856234531</c:v>
                </c:pt>
                <c:pt idx="27">
                  <c:v>858.2250827813965</c:v>
                </c:pt>
                <c:pt idx="28">
                  <c:v>855.1190233461266</c:v>
                </c:pt>
                <c:pt idx="29">
                  <c:v>840.828564143658</c:v>
                </c:pt>
                <c:pt idx="30">
                  <c:v>818.8666264575648</c:v>
                </c:pt>
                <c:pt idx="31">
                  <c:v>796.064667445969</c:v>
                </c:pt>
                <c:pt idx="32">
                  <c:v>755.4056600751278</c:v>
                </c:pt>
                <c:pt idx="33">
                  <c:v>711.5887147144196</c:v>
                </c:pt>
                <c:pt idx="34">
                  <c:v>691.2201540890583</c:v>
                </c:pt>
                <c:pt idx="35">
                  <c:v>675.4159974408188</c:v>
                </c:pt>
                <c:pt idx="36">
                  <c:v>645.2426043531669</c:v>
                </c:pt>
                <c:pt idx="37">
                  <c:v>630.6659300127947</c:v>
                </c:pt>
                <c:pt idx="38">
                  <c:v>621.0831912052654</c:v>
                </c:pt>
                <c:pt idx="39">
                  <c:v>609.4130783645188</c:v>
                </c:pt>
                <c:pt idx="40">
                  <c:v>586.475800154489</c:v>
                </c:pt>
                <c:pt idx="41">
                  <c:v>567.0683697979247</c:v>
                </c:pt>
                <c:pt idx="42">
                  <c:v>534.6899537141325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</c:v>
                </c:pt>
                <c:pt idx="46">
                  <c:v>420.0384425918863</c:v>
                </c:pt>
                <c:pt idx="47">
                  <c:v>417.09472972010474</c:v>
                </c:pt>
                <c:pt idx="48">
                  <c:v>405.945795075862</c:v>
                </c:pt>
                <c:pt idx="49">
                  <c:v>388.4699879903904</c:v>
                </c:pt>
                <c:pt idx="50">
                  <c:v>386.57378760575386</c:v>
                </c:pt>
                <c:pt idx="51">
                  <c:v>371.1841495732783</c:v>
                </c:pt>
                <c:pt idx="52">
                  <c:v>360.8444170434202</c:v>
                </c:pt>
                <c:pt idx="53">
                  <c:v>360.4222153677421</c:v>
                </c:pt>
                <c:pt idx="54">
                  <c:v>351.9752723109746</c:v>
                </c:pt>
                <c:pt idx="55">
                  <c:v>344.7909079166765</c:v>
                </c:pt>
                <c:pt idx="56">
                  <c:v>339.92849839314596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'figs2&amp;3data'!$Z$12:$Z$70</c:f>
              <c:numCache>
                <c:ptCount val="5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</c:numCache>
            </c:numRef>
          </c:cat>
          <c:val>
            <c:numRef>
              <c:f>'figs2&amp;3data'!$AC$12:$AC$70</c:f>
              <c:numCache>
                <c:ptCount val="59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</c:numCache>
            </c:numRef>
          </c:val>
          <c:smooth val="0"/>
        </c:ser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6158452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825"/>
          <c:y val="0.95425"/>
          <c:w val="0.74475"/>
          <c:h val="0.040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Killed and seriously injured casualties
</a:t>
            </a:r>
            <a:r>
              <a:rPr lang="en-US" cap="none" sz="175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65"/>
          <c:w val="0.978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Fig4data!$A$6:$A$63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Fig4data!$AQ$6:$AQ$61</c:f>
              <c:numCache>
                <c:ptCount val="56"/>
                <c:pt idx="29">
                  <c:v>9421.97146590467</c:v>
                </c:pt>
                <c:pt idx="30">
                  <c:v>9489.29382462037</c:v>
                </c:pt>
                <c:pt idx="31">
                  <c:v>9110.02098992848</c:v>
                </c:pt>
                <c:pt idx="32">
                  <c:v>8758.033713964813</c:v>
                </c:pt>
                <c:pt idx="33">
                  <c:v>8549.86173959602</c:v>
                </c:pt>
                <c:pt idx="34">
                  <c:v>8253.735925707448</c:v>
                </c:pt>
                <c:pt idx="35">
                  <c:v>7711.562456127269</c:v>
                </c:pt>
                <c:pt idx="36">
                  <c:v>7518.177788445834</c:v>
                </c:pt>
                <c:pt idx="37">
                  <c:v>7370.355214657145</c:v>
                </c:pt>
                <c:pt idx="38">
                  <c:v>7050.432846232302</c:v>
                </c:pt>
                <c:pt idx="39">
                  <c:v>6667.960004212288</c:v>
                </c:pt>
                <c:pt idx="40">
                  <c:v>6351.02977224779</c:v>
                </c:pt>
                <c:pt idx="41">
                  <c:v>5871.860495520403</c:v>
                </c:pt>
                <c:pt idx="42">
                  <c:v>5483.153548551424</c:v>
                </c:pt>
                <c:pt idx="43">
                  <c:v>5201.525181820064</c:v>
                </c:pt>
                <c:pt idx="44">
                  <c:v>4851.847851101442</c:v>
                </c:pt>
                <c:pt idx="45">
                  <c:v>4612.37573235873</c:v>
                </c:pt>
                <c:pt idx="46">
                  <c:v>4542.283049682218</c:v>
                </c:pt>
                <c:pt idx="47">
                  <c:v>4244.014674741338</c:v>
                </c:pt>
                <c:pt idx="48">
                  <c:v>3954.5746732188145</c:v>
                </c:pt>
                <c:pt idx="49">
                  <c:v>3836.6341382214505</c:v>
                </c:pt>
                <c:pt idx="50">
                  <c:v>3661.395460556184</c:v>
                </c:pt>
                <c:pt idx="51">
                  <c:v>3431.8291719538715</c:v>
                </c:pt>
                <c:pt idx="52">
                  <c:v>3236.033744856482</c:v>
                </c:pt>
                <c:pt idx="53">
                  <c:v>3054.1549386575043</c:v>
                </c:pt>
                <c:pt idx="54">
                  <c:v>2895.092916266707</c:v>
                </c:pt>
                <c:pt idx="55">
                  <c:v>2725.1780112392335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Fig4data!$A$6:$A$63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Fig4data!$AR$6:$AR$61</c:f>
              <c:numCache>
                <c:ptCount val="56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</c:v>
                </c:pt>
                <c:pt idx="33">
                  <c:v>9229.73826040398</c:v>
                </c:pt>
                <c:pt idx="34">
                  <c:v>8928.264074292552</c:v>
                </c:pt>
                <c:pt idx="35">
                  <c:v>8391.23754387273</c:v>
                </c:pt>
                <c:pt idx="36">
                  <c:v>8196.222211554164</c:v>
                </c:pt>
                <c:pt idx="37">
                  <c:v>8034.044785342855</c:v>
                </c:pt>
                <c:pt idx="38">
                  <c:v>7717.967153767698</c:v>
                </c:pt>
                <c:pt idx="39">
                  <c:v>7342.839995787711</c:v>
                </c:pt>
                <c:pt idx="40">
                  <c:v>7010.170227752211</c:v>
                </c:pt>
                <c:pt idx="41">
                  <c:v>6516.139504479597</c:v>
                </c:pt>
                <c:pt idx="42">
                  <c:v>6112.846451448576</c:v>
                </c:pt>
                <c:pt idx="43">
                  <c:v>5810.874818179936</c:v>
                </c:pt>
                <c:pt idx="44">
                  <c:v>5468.152148898558</c:v>
                </c:pt>
                <c:pt idx="45">
                  <c:v>5221.62426764127</c:v>
                </c:pt>
                <c:pt idx="46">
                  <c:v>5133.316950317782</c:v>
                </c:pt>
                <c:pt idx="47">
                  <c:v>4833.1853252586625</c:v>
                </c:pt>
                <c:pt idx="48">
                  <c:v>4544.625326781186</c:v>
                </c:pt>
                <c:pt idx="49">
                  <c:v>4406.56586177855</c:v>
                </c:pt>
                <c:pt idx="50">
                  <c:v>4225.404539443816</c:v>
                </c:pt>
                <c:pt idx="51">
                  <c:v>3989.770828046129</c:v>
                </c:pt>
                <c:pt idx="52">
                  <c:v>3785.166255143518</c:v>
                </c:pt>
                <c:pt idx="53">
                  <c:v>3589.8450613424957</c:v>
                </c:pt>
                <c:pt idx="54">
                  <c:v>3422.1070837332927</c:v>
                </c:pt>
                <c:pt idx="55">
                  <c:v>3244.0219887607664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Fig4data!$A$6:$A$63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Fig4data!$K$6:$K$63</c:f>
              <c:numCache>
                <c:ptCount val="58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2951</c:v>
                </c:pt>
                <c:pt idx="56">
                  <c:v>2941</c:v>
                </c:pt>
                <c:pt idx="57">
                  <c:v>2663</c:v>
                </c:pt>
              </c:numCache>
            </c:numRef>
          </c:val>
          <c:smooth val="0"/>
        </c:ser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847102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425"/>
          <c:y val="0.97525"/>
          <c:w val="0.5625"/>
          <c:h val="0.023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Children killed or seriously injured
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74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Fig5data!$R$37:$R$63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Fig5data!$S$37:$S$62</c:f>
              <c:numCache>
                <c:ptCount val="26"/>
                <c:pt idx="2">
                  <c:v>1433.061978414678</c:v>
                </c:pt>
                <c:pt idx="3">
                  <c:v>1415.7212836545534</c:v>
                </c:pt>
                <c:pt idx="4">
                  <c:v>1359.2372123004968</c:v>
                </c:pt>
                <c:pt idx="5">
                  <c:v>1302.9787092540153</c:v>
                </c:pt>
                <c:pt idx="6">
                  <c:v>1243.252084799079</c:v>
                </c:pt>
                <c:pt idx="7">
                  <c:v>1167.2409209838559</c:v>
                </c:pt>
                <c:pt idx="8">
                  <c:v>1099.8421182305947</c:v>
                </c:pt>
                <c:pt idx="9">
                  <c:v>1031.1459435204154</c:v>
                </c:pt>
                <c:pt idx="10">
                  <c:v>944.695669439006</c:v>
                </c:pt>
                <c:pt idx="11">
                  <c:v>908.4846728324403</c:v>
                </c:pt>
                <c:pt idx="12">
                  <c:v>873.4575433925002</c:v>
                </c:pt>
                <c:pt idx="13">
                  <c:v>828.7879206871627</c:v>
                </c:pt>
                <c:pt idx="14">
                  <c:v>799.4167259364928</c:v>
                </c:pt>
                <c:pt idx="15">
                  <c:v>784.3517442122504</c:v>
                </c:pt>
                <c:pt idx="16">
                  <c:v>706.4057974058869</c:v>
                </c:pt>
                <c:pt idx="17">
                  <c:v>631.5008604277278</c:v>
                </c:pt>
                <c:pt idx="18">
                  <c:v>584.2174633429399</c:v>
                </c:pt>
                <c:pt idx="19">
                  <c:v>542.3790168754272</c:v>
                </c:pt>
                <c:pt idx="20">
                  <c:v>491.41896939480534</c:v>
                </c:pt>
                <c:pt idx="21">
                  <c:v>445.34618660499416</c:v>
                </c:pt>
                <c:pt idx="22">
                  <c:v>408.5264788368094</c:v>
                </c:pt>
                <c:pt idx="23">
                  <c:v>375.9686395034405</c:v>
                </c:pt>
                <c:pt idx="24">
                  <c:v>328.4959532164029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Fig5data!$R$37:$R$63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Fig5data!$T$37:$T$62</c:f>
              <c:numCache>
                <c:ptCount val="26"/>
                <c:pt idx="2">
                  <c:v>1588.538021585322</c:v>
                </c:pt>
                <c:pt idx="3">
                  <c:v>1570.2787163454466</c:v>
                </c:pt>
                <c:pt idx="4">
                  <c:v>1510.7627876995032</c:v>
                </c:pt>
                <c:pt idx="5">
                  <c:v>1451.4212907459848</c:v>
                </c:pt>
                <c:pt idx="6">
                  <c:v>1388.3479152009209</c:v>
                </c:pt>
                <c:pt idx="7">
                  <c:v>1307.959079016144</c:v>
                </c:pt>
                <c:pt idx="8">
                  <c:v>1236.5578817694054</c:v>
                </c:pt>
                <c:pt idx="9">
                  <c:v>1163.6540564795848</c:v>
                </c:pt>
                <c:pt idx="10">
                  <c:v>1071.704330560994</c:v>
                </c:pt>
                <c:pt idx="11">
                  <c:v>1033.1153271675596</c:v>
                </c:pt>
                <c:pt idx="12">
                  <c:v>995.7424566074999</c:v>
                </c:pt>
                <c:pt idx="13">
                  <c:v>948.0120793128373</c:v>
                </c:pt>
                <c:pt idx="14">
                  <c:v>916.5832740635072</c:v>
                </c:pt>
                <c:pt idx="15">
                  <c:v>900.4482557877495</c:v>
                </c:pt>
                <c:pt idx="16">
                  <c:v>816.7942025941131</c:v>
                </c:pt>
                <c:pt idx="17">
                  <c:v>736.0991395722721</c:v>
                </c:pt>
                <c:pt idx="18">
                  <c:v>684.9825366570601</c:v>
                </c:pt>
                <c:pt idx="19">
                  <c:v>639.6209831245728</c:v>
                </c:pt>
                <c:pt idx="20">
                  <c:v>584.1810306051946</c:v>
                </c:pt>
                <c:pt idx="21">
                  <c:v>533.8538133950059</c:v>
                </c:pt>
                <c:pt idx="22">
                  <c:v>493.4735211631906</c:v>
                </c:pt>
                <c:pt idx="23">
                  <c:v>457.6313604965595</c:v>
                </c:pt>
                <c:pt idx="24">
                  <c:v>405.10404678359714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Fig5data!$R$37:$R$63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Fig5data!$U$37:$U$63</c:f>
              <c:numCache>
                <c:ptCount val="27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373</c:v>
                </c:pt>
                <c:pt idx="26">
                  <c:v>277</c:v>
                </c:pt>
              </c:numCache>
            </c:numRef>
          </c:val>
          <c:smooth val="0"/>
        </c:ser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410024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7375"/>
          <c:w val="0.69825"/>
          <c:h val="0.026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reported casualties and
Slightly injured reported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1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Fig6data!$H$5:$H$62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Fig6data!$I$5:$I$62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20516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17266</c:v>
                </c:pt>
                <c:pt idx="57">
                  <c:v>16213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Fig6data!$H$5:$H$62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Fig6data!$J$5:$J$62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16622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14325</c:v>
                </c:pt>
                <c:pt idx="57">
                  <c:v>13550</c:v>
                </c:pt>
              </c:numCache>
            </c:numRef>
          </c:val>
          <c:smooth val="0"/>
        </c:ser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680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954"/>
          <c:w val="0.69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25"/>
          <c:w val="0.9597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Figure7!$B$3:$B$59</c:f>
              <c:numCache>
                <c:ptCount val="57"/>
                <c:pt idx="0">
                  <c:v>539.2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551.8</c:v>
                </c:pt>
                <c:pt idx="6">
                  <c:v>564.8</c:v>
                </c:pt>
                <c:pt idx="7">
                  <c:v>570</c:v>
                </c:pt>
                <c:pt idx="8">
                  <c:v>581.8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324.4</c:v>
                </c:pt>
                <c:pt idx="54">
                  <c:v>316.4</c:v>
                </c:pt>
                <c:pt idx="55">
                  <c:v>309.6</c:v>
                </c:pt>
                <c:pt idx="56">
                  <c:v>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Figure7!$C$3:$C$59</c:f>
              <c:numCache>
                <c:ptCount val="57"/>
                <c:pt idx="3">
                  <c:v>4713.4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8976.8</c:v>
                </c:pt>
                <c:pt idx="18">
                  <c:v>9315.8</c:v>
                </c:pt>
                <c:pt idx="19">
                  <c:v>9572.4</c:v>
                </c:pt>
                <c:pt idx="20">
                  <c:v>9711.2</c:v>
                </c:pt>
                <c:pt idx="21">
                  <c:v>9859.6</c:v>
                </c:pt>
                <c:pt idx="22">
                  <c:v>9979.8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8987.8</c:v>
                </c:pt>
                <c:pt idx="29">
                  <c:v>8999.8</c:v>
                </c:pt>
                <c:pt idx="30">
                  <c:v>9023.8</c:v>
                </c:pt>
                <c:pt idx="31">
                  <c:v>9105.8</c:v>
                </c:pt>
                <c:pt idx="32">
                  <c:v>8762.6</c:v>
                </c:pt>
                <c:pt idx="33">
                  <c:v>8459.8</c:v>
                </c:pt>
                <c:pt idx="34">
                  <c:v>8249.2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3386</c:v>
                </c:pt>
                <c:pt idx="53">
                  <c:v>3186.2</c:v>
                </c:pt>
                <c:pt idx="54">
                  <c:v>3005.6</c:v>
                </c:pt>
                <c:pt idx="55">
                  <c:v>2849</c:v>
                </c:pt>
                <c:pt idx="56">
                  <c:v>2679.6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Figure7!$D$3:$D$59</c:f>
              <c:numCache>
                <c:ptCount val="57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17870.6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20644.6</c:v>
                </c:pt>
                <c:pt idx="21">
                  <c:v>20481.2</c:v>
                </c:pt>
                <c:pt idx="22">
                  <c:v>20494.8</c:v>
                </c:pt>
                <c:pt idx="23">
                  <c:v>20115.4</c:v>
                </c:pt>
                <c:pt idx="24">
                  <c:v>19850.4</c:v>
                </c:pt>
                <c:pt idx="25">
                  <c:v>19860.2</c:v>
                </c:pt>
                <c:pt idx="26">
                  <c:v>19703.2</c:v>
                </c:pt>
                <c:pt idx="27">
                  <c:v>19679.6</c:v>
                </c:pt>
                <c:pt idx="28">
                  <c:v>20259.6</c:v>
                </c:pt>
                <c:pt idx="29">
                  <c:v>20394.4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</c:v>
                </c:pt>
                <c:pt idx="34">
                  <c:v>18251.8</c:v>
                </c:pt>
                <c:pt idx="35">
                  <c:v>18020.8</c:v>
                </c:pt>
                <c:pt idx="36">
                  <c:v>17855.4</c:v>
                </c:pt>
                <c:pt idx="37">
                  <c:v>18089.8</c:v>
                </c:pt>
                <c:pt idx="38">
                  <c:v>18519.6</c:v>
                </c:pt>
                <c:pt idx="39">
                  <c:v>18825.8</c:v>
                </c:pt>
                <c:pt idx="40">
                  <c:v>19050.4</c:v>
                </c:pt>
                <c:pt idx="41">
                  <c:v>19260.2</c:v>
                </c:pt>
                <c:pt idx="42">
                  <c:v>19144.6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17416.4</c:v>
                </c:pt>
                <c:pt idx="50">
                  <c:v>17182.8</c:v>
                </c:pt>
                <c:pt idx="51">
                  <c:v>16690.2</c:v>
                </c:pt>
                <c:pt idx="52">
                  <c:v>16180.4</c:v>
                </c:pt>
                <c:pt idx="53">
                  <c:v>15880.4</c:v>
                </c:pt>
                <c:pt idx="54">
                  <c:v>15542.6</c:v>
                </c:pt>
                <c:pt idx="55">
                  <c:v>15177.6</c:v>
                </c:pt>
                <c:pt idx="56">
                  <c:v>14739.2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Figure7!$E$3:$E$59</c:f>
              <c:numCache>
                <c:ptCount val="57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</c:v>
                </c:pt>
                <c:pt idx="19">
                  <c:v>10381.2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8889.8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</c:v>
                </c:pt>
                <c:pt idx="49">
                  <c:v>4249.6</c:v>
                </c:pt>
                <c:pt idx="50">
                  <c:v>4121.6</c:v>
                </c:pt>
                <c:pt idx="51">
                  <c:v>3943.4</c:v>
                </c:pt>
                <c:pt idx="52">
                  <c:v>3710.8</c:v>
                </c:pt>
                <c:pt idx="53">
                  <c:v>3510.6</c:v>
                </c:pt>
                <c:pt idx="54">
                  <c:v>3322</c:v>
                </c:pt>
                <c:pt idx="55">
                  <c:v>3158.6</c:v>
                </c:pt>
                <c:pt idx="56">
                  <c:v>2984.6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Figure7!$F$3:$F$59</c:f>
              <c:numCache>
                <c:ptCount val="57"/>
                <c:pt idx="0">
                  <c:v>15149.4</c:v>
                </c:pt>
                <c:pt idx="1">
                  <c:v>15527.8</c:v>
                </c:pt>
                <c:pt idx="2">
                  <c:v>16469.4</c:v>
                </c:pt>
                <c:pt idx="3">
                  <c:v>17308.4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</c:v>
                </c:pt>
                <c:pt idx="8">
                  <c:v>22323.2</c:v>
                </c:pt>
                <c:pt idx="9">
                  <c:v>23406.4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</c:v>
                </c:pt>
                <c:pt idx="17">
                  <c:v>31408.6</c:v>
                </c:pt>
                <c:pt idx="18">
                  <c:v>31514.4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</c:v>
                </c:pt>
                <c:pt idx="23">
                  <c:v>30876.6</c:v>
                </c:pt>
                <c:pt idx="24">
                  <c:v>30352.8</c:v>
                </c:pt>
                <c:pt idx="25">
                  <c:v>30100.6</c:v>
                </c:pt>
                <c:pt idx="26">
                  <c:v>29704.8</c:v>
                </c:pt>
                <c:pt idx="27">
                  <c:v>29525.2</c:v>
                </c:pt>
                <c:pt idx="28">
                  <c:v>30046</c:v>
                </c:pt>
                <c:pt idx="29">
                  <c:v>30179</c:v>
                </c:pt>
                <c:pt idx="30">
                  <c:v>29945.6</c:v>
                </c:pt>
                <c:pt idx="31">
                  <c:v>29643.6</c:v>
                </c:pt>
                <c:pt idx="32">
                  <c:v>28587.2</c:v>
                </c:pt>
                <c:pt idx="33">
                  <c:v>27541.4</c:v>
                </c:pt>
                <c:pt idx="34">
                  <c:v>27141.6</c:v>
                </c:pt>
                <c:pt idx="35">
                  <c:v>26611.8</c:v>
                </c:pt>
                <c:pt idx="36">
                  <c:v>25906.8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25940.8</c:v>
                </c:pt>
                <c:pt idx="42">
                  <c:v>25338.6</c:v>
                </c:pt>
                <c:pt idx="43">
                  <c:v>24346.8</c:v>
                </c:pt>
                <c:pt idx="44">
                  <c:v>23340</c:v>
                </c:pt>
                <c:pt idx="45">
                  <c:v>22614</c:v>
                </c:pt>
                <c:pt idx="46">
                  <c:v>22305.2</c:v>
                </c:pt>
                <c:pt idx="47">
                  <c:v>22315.8</c:v>
                </c:pt>
                <c:pt idx="48">
                  <c:v>22001.6</c:v>
                </c:pt>
                <c:pt idx="49">
                  <c:v>21666</c:v>
                </c:pt>
                <c:pt idx="50">
                  <c:v>21304.4</c:v>
                </c:pt>
                <c:pt idx="51">
                  <c:v>20633.6</c:v>
                </c:pt>
                <c:pt idx="52">
                  <c:v>19891.2</c:v>
                </c:pt>
                <c:pt idx="53">
                  <c:v>19391</c:v>
                </c:pt>
                <c:pt idx="54">
                  <c:v>18864.6</c:v>
                </c:pt>
                <c:pt idx="55">
                  <c:v>18336.2</c:v>
                </c:pt>
                <c:pt idx="56">
                  <c:v>17723.8</c:v>
                </c:pt>
              </c:numCache>
            </c:numRef>
          </c:val>
          <c:smooth val="0"/>
        </c:ser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7686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7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0.9805"/>
          <c:h val="0.86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8013350"/>
        <c:axId val="50793559"/>
      </c:line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013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4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805"/>
          <c:h val="0.851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432</c:v>
                </c:pt>
                <c:pt idx="10">
                  <c:v>384</c:v>
                </c:pt>
                <c:pt idx="11">
                  <c:v>368</c:v>
                </c:pt>
                <c:pt idx="12">
                  <c:v>373</c:v>
                </c:pt>
                <c:pt idx="13">
                  <c:v>277</c:v>
                </c:pt>
              </c:numCache>
            </c:numRef>
          </c:val>
          <c:smooth val="0"/>
        </c:ser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488848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4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0.48625</cdr:y>
    </cdr:from>
    <cdr:to>
      <cdr:x>0.51575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50196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0.48175</cdr:y>
    </cdr:from>
    <cdr:to>
      <cdr:x>0.74825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3848100" y="4972050"/>
          <a:ext cx="18764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57150</xdr:rowOff>
    </xdr:from>
    <xdr:to>
      <xdr:col>27</xdr:col>
      <xdr:colOff>209550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7372350" y="219075"/>
        <a:ext cx="104203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>
      <xdr:nvGraphicFramePr>
        <xdr:cNvPr id="1" name="Chart 1"/>
        <xdr:cNvGraphicFramePr/>
      </xdr:nvGraphicFramePr>
      <xdr:xfrm>
        <a:off x="285750" y="485775"/>
        <a:ext cx="109632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96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52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62200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38300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15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209550" y="476250"/>
        <a:ext cx="8934450" cy="1389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14</xdr:col>
      <xdr:colOff>590550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190500" y="561975"/>
        <a:ext cx="8934450" cy="1377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0.00475</cdr:y>
    </cdr:from>
    <cdr:to>
      <cdr:x>0.8625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Figure 7        Reported Casualties:  5 year moving average
         (1947/51 to 2003/07)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62</xdr:row>
      <xdr:rowOff>47625</xdr:rowOff>
    </xdr:from>
    <xdr:to>
      <xdr:col>10</xdr:col>
      <xdr:colOff>590550</xdr:colOff>
      <xdr:row>128</xdr:row>
      <xdr:rowOff>0</xdr:rowOff>
    </xdr:to>
    <xdr:graphicFrame>
      <xdr:nvGraphicFramePr>
        <xdr:cNvPr id="1" name="Chart 1"/>
        <xdr:cNvGraphicFramePr/>
      </xdr:nvGraphicFramePr>
      <xdr:xfrm>
        <a:off x="95250" y="12315825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pane ySplit="3" topLeftCell="BM4" activePane="bottomLeft" state="frozen"/>
      <selection pane="topLeft" activeCell="C41" sqref="C41:C45"/>
      <selection pane="bottomLeft" activeCell="A1" sqref="A1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2:7" ht="12.75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ht="12.75"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14">
        <v>3494</v>
      </c>
      <c r="C37" s="14">
        <v>15415</v>
      </c>
      <c r="D37" s="15">
        <v>39770</v>
      </c>
      <c r="E37" s="15">
        <v>26185</v>
      </c>
      <c r="F37" s="14">
        <v>4075</v>
      </c>
      <c r="G37" s="14">
        <v>21002</v>
      </c>
      <c r="H37" s="6"/>
    </row>
    <row r="38" spans="1:8" ht="12.75">
      <c r="A38" s="1">
        <v>2000</v>
      </c>
      <c r="B38" s="14">
        <v>3304</v>
      </c>
      <c r="C38" s="14">
        <v>15130</v>
      </c>
      <c r="D38" s="15">
        <v>39561</v>
      </c>
      <c r="E38" s="15">
        <v>25937</v>
      </c>
      <c r="F38" s="14">
        <v>3894</v>
      </c>
      <c r="G38" s="14">
        <v>20516</v>
      </c>
      <c r="H38" s="6"/>
    </row>
    <row r="39" spans="1:7" ht="12.75">
      <c r="A39" s="1">
        <v>2001</v>
      </c>
      <c r="B39" s="14">
        <v>3149</v>
      </c>
      <c r="C39" s="14">
        <v>14722</v>
      </c>
      <c r="D39" s="15">
        <v>40065</v>
      </c>
      <c r="E39" s="15">
        <v>26342</v>
      </c>
      <c r="F39" s="14">
        <v>3758</v>
      </c>
      <c r="G39" s="14">
        <v>19908</v>
      </c>
    </row>
    <row r="40" spans="1:7" ht="12.75">
      <c r="A40" s="1">
        <v>2002</v>
      </c>
      <c r="B40" s="14">
        <v>2958</v>
      </c>
      <c r="C40" s="14">
        <v>14343</v>
      </c>
      <c r="D40" s="15">
        <v>41535</v>
      </c>
      <c r="E40" s="15">
        <v>27263</v>
      </c>
      <c r="F40" s="14">
        <v>3533</v>
      </c>
      <c r="G40" s="14">
        <v>19275</v>
      </c>
    </row>
    <row r="41" spans="1:7" ht="12.75">
      <c r="A41" s="1">
        <v>2003</v>
      </c>
      <c r="B41" s="14">
        <v>2797</v>
      </c>
      <c r="C41" s="14">
        <v>13917</v>
      </c>
      <c r="D41" s="15">
        <v>42038</v>
      </c>
      <c r="E41" s="15">
        <v>27682</v>
      </c>
      <c r="F41" s="14">
        <v>3294</v>
      </c>
      <c r="G41" s="14">
        <v>18755</v>
      </c>
    </row>
    <row r="42" spans="1:7" ht="12.75">
      <c r="A42" s="1">
        <v>2004</v>
      </c>
      <c r="B42" s="14">
        <v>2614</v>
      </c>
      <c r="C42" s="14">
        <v>13918</v>
      </c>
      <c r="D42" s="15">
        <v>42705</v>
      </c>
      <c r="E42" s="15">
        <v>28209</v>
      </c>
      <c r="F42" s="14">
        <v>3074</v>
      </c>
      <c r="G42" s="14">
        <v>18501</v>
      </c>
    </row>
    <row r="43" spans="1:7" ht="12.75">
      <c r="A43" s="1">
        <v>2005</v>
      </c>
      <c r="B43" s="14">
        <v>2515</v>
      </c>
      <c r="C43" s="14">
        <v>13437</v>
      </c>
      <c r="D43" s="15">
        <v>42718</v>
      </c>
      <c r="E43" s="15">
        <v>28055</v>
      </c>
      <c r="F43" s="14">
        <v>2951</v>
      </c>
      <c r="G43" s="14">
        <v>17884</v>
      </c>
    </row>
    <row r="44" spans="1:7" ht="12.75">
      <c r="A44" s="1">
        <v>2006</v>
      </c>
      <c r="B44" s="14">
        <v>2542</v>
      </c>
      <c r="C44" s="14">
        <v>13107</v>
      </c>
      <c r="D44" s="15">
        <v>43880</v>
      </c>
      <c r="E44" s="15">
        <v>28898</v>
      </c>
      <c r="F44" s="14">
        <v>2941</v>
      </c>
      <c r="G44" s="14">
        <v>17266</v>
      </c>
    </row>
    <row r="45" spans="1:7" ht="12.75">
      <c r="A45" s="1">
        <v>2007</v>
      </c>
      <c r="B45" s="14">
        <v>2301</v>
      </c>
      <c r="C45" s="14">
        <v>12485</v>
      </c>
      <c r="D45" s="15">
        <v>44666</v>
      </c>
      <c r="E45" s="15">
        <v>28985</v>
      </c>
      <c r="F45" s="14">
        <v>2663</v>
      </c>
      <c r="G45" s="14">
        <v>16213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B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>
    <row r="2" ht="22.5" customHeight="1">
      <c r="B2" s="93" t="s">
        <v>72</v>
      </c>
    </row>
    <row r="3" ht="20.25">
      <c r="A3" s="94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pane xSplit="1" ySplit="7" topLeftCell="B8" activePane="bottomRight" state="frozen"/>
      <selection pane="topLeft" activeCell="C41" sqref="C41:C45"/>
      <selection pane="topRight" activeCell="C41" sqref="C41:C45"/>
      <selection pane="bottomLeft" activeCell="C41" sqref="C41:C45"/>
      <selection pane="bottomRight" activeCell="A1" sqref="A1"/>
    </sheetView>
  </sheetViews>
  <sheetFormatPr defaultColWidth="9.140625" defaultRowHeight="12.75"/>
  <cols>
    <col min="1" max="1" width="12.57421875" style="1" customWidth="1"/>
    <col min="2" max="2" width="8.7109375" style="138" customWidth="1"/>
    <col min="3" max="3" width="9.140625" style="1" customWidth="1"/>
    <col min="4" max="4" width="9.57421875" style="1" customWidth="1"/>
    <col min="5" max="5" width="10.421875" style="1" customWidth="1"/>
    <col min="6" max="6" width="10.140625" style="1" customWidth="1"/>
    <col min="7" max="7" width="11.28125" style="1" customWidth="1"/>
    <col min="8" max="16384" width="9.140625" style="1" customWidth="1"/>
  </cols>
  <sheetData>
    <row r="1" spans="1:7" ht="18.75">
      <c r="A1" s="95" t="s">
        <v>73</v>
      </c>
      <c r="B1" s="96" t="s">
        <v>73</v>
      </c>
      <c r="G1" s="96" t="s">
        <v>2</v>
      </c>
    </row>
    <row r="2" spans="1:2" ht="15.75">
      <c r="A2" s="97"/>
      <c r="B2" s="98"/>
    </row>
    <row r="3" spans="1:7" ht="18.75">
      <c r="A3" s="95" t="s">
        <v>74</v>
      </c>
      <c r="B3" s="96"/>
      <c r="G3" s="96"/>
    </row>
    <row r="4" spans="1:7" ht="19.5" thickBot="1">
      <c r="A4" s="99" t="s">
        <v>75</v>
      </c>
      <c r="B4" s="100"/>
      <c r="C4" s="101"/>
      <c r="D4" s="101"/>
      <c r="E4" s="101"/>
      <c r="F4" s="101"/>
      <c r="G4" s="101"/>
    </row>
    <row r="5" spans="1:12" ht="15.75">
      <c r="A5" s="102"/>
      <c r="B5" s="103"/>
      <c r="C5" s="104"/>
      <c r="D5" s="104"/>
      <c r="E5" s="105" t="s">
        <v>2</v>
      </c>
      <c r="F5" s="104"/>
      <c r="G5" s="104"/>
      <c r="H5" s="106"/>
      <c r="I5" s="106"/>
      <c r="J5" s="107" t="s">
        <v>2</v>
      </c>
      <c r="K5" s="106"/>
      <c r="L5" s="106"/>
    </row>
    <row r="6" spans="1:12" ht="15.75">
      <c r="A6" s="102"/>
      <c r="B6" s="103"/>
      <c r="C6" s="102"/>
      <c r="D6" s="97"/>
      <c r="E6" s="102"/>
      <c r="F6" s="108" t="s">
        <v>21</v>
      </c>
      <c r="G6" s="108" t="s">
        <v>4</v>
      </c>
      <c r="H6" s="109"/>
      <c r="I6" s="110"/>
      <c r="J6" s="109"/>
      <c r="K6" s="111" t="s">
        <v>21</v>
      </c>
      <c r="L6" s="111" t="s">
        <v>4</v>
      </c>
    </row>
    <row r="7" spans="1:12" ht="16.5" thickBot="1">
      <c r="A7" s="112" t="s">
        <v>76</v>
      </c>
      <c r="B7" s="113" t="s">
        <v>29</v>
      </c>
      <c r="C7" s="113" t="s">
        <v>30</v>
      </c>
      <c r="D7" s="113" t="s">
        <v>22</v>
      </c>
      <c r="E7" s="113" t="s">
        <v>23</v>
      </c>
      <c r="F7" s="114" t="s">
        <v>22</v>
      </c>
      <c r="G7" s="114" t="s">
        <v>31</v>
      </c>
      <c r="H7" s="115" t="s">
        <v>30</v>
      </c>
      <c r="I7" s="115" t="s">
        <v>22</v>
      </c>
      <c r="J7" s="115" t="s">
        <v>23</v>
      </c>
      <c r="K7" s="116" t="s">
        <v>22</v>
      </c>
      <c r="L7" s="116" t="s">
        <v>31</v>
      </c>
    </row>
    <row r="8" spans="1:7" ht="13.5" customHeight="1">
      <c r="A8" s="117"/>
      <c r="B8" s="118"/>
      <c r="C8" s="118"/>
      <c r="D8" s="118"/>
      <c r="E8" s="118"/>
      <c r="F8" s="119"/>
      <c r="G8" s="120" t="s">
        <v>39</v>
      </c>
    </row>
    <row r="9" spans="1:12" ht="15.75">
      <c r="A9" s="121">
        <v>1938</v>
      </c>
      <c r="B9" s="103">
        <v>1938</v>
      </c>
      <c r="C9" s="122">
        <v>655</v>
      </c>
      <c r="D9" s="122">
        <v>5309</v>
      </c>
      <c r="E9" s="122">
        <v>14451</v>
      </c>
      <c r="F9" s="123">
        <f>SUM(C9:D9)</f>
        <v>5964</v>
      </c>
      <c r="G9" s="123">
        <f>SUM(C9:E9)</f>
        <v>20415</v>
      </c>
      <c r="H9" s="124"/>
      <c r="I9" s="125" t="s">
        <v>40</v>
      </c>
      <c r="J9" s="125" t="s">
        <v>40</v>
      </c>
      <c r="K9" s="125" t="s">
        <v>40</v>
      </c>
      <c r="L9" s="124"/>
    </row>
    <row r="10" spans="1:12" ht="4.5" customHeight="1">
      <c r="A10" s="121"/>
      <c r="B10" s="103"/>
      <c r="C10" s="122"/>
      <c r="D10" s="122"/>
      <c r="E10" s="122"/>
      <c r="F10" s="123"/>
      <c r="G10" s="122"/>
      <c r="H10" s="124"/>
      <c r="I10" s="125"/>
      <c r="J10" s="125"/>
      <c r="K10" s="125"/>
      <c r="L10" s="124"/>
    </row>
    <row r="11" spans="1:12" ht="15.75">
      <c r="A11" s="121" t="s">
        <v>77</v>
      </c>
      <c r="B11" s="103">
        <v>1947</v>
      </c>
      <c r="C11" s="122">
        <v>554</v>
      </c>
      <c r="D11" s="126" t="s">
        <v>40</v>
      </c>
      <c r="E11" s="126" t="s">
        <v>40</v>
      </c>
      <c r="F11" s="127" t="s">
        <v>40</v>
      </c>
      <c r="G11" s="122">
        <v>14655</v>
      </c>
      <c r="H11" s="14">
        <f>(C11+C12+C13+C14+C15)/5</f>
        <v>539.2</v>
      </c>
      <c r="I11" s="125" t="s">
        <v>40</v>
      </c>
      <c r="J11" s="125" t="s">
        <v>40</v>
      </c>
      <c r="K11" s="125" t="s">
        <v>40</v>
      </c>
      <c r="L11" s="14">
        <f>(G11+G12+G13+G14+G15)/5</f>
        <v>15149.4</v>
      </c>
    </row>
    <row r="12" spans="1:12" ht="15.75">
      <c r="A12" s="121" t="s">
        <v>78</v>
      </c>
      <c r="B12" s="103">
        <v>1948</v>
      </c>
      <c r="C12" s="122">
        <v>534</v>
      </c>
      <c r="D12" s="126" t="s">
        <v>40</v>
      </c>
      <c r="E12" s="126" t="s">
        <v>40</v>
      </c>
      <c r="F12" s="127" t="s">
        <v>40</v>
      </c>
      <c r="G12" s="122">
        <v>13635</v>
      </c>
      <c r="H12" s="14">
        <f aca="true" t="shared" si="0" ref="H12:H56">(C12+C13+C14+C15+C16)/5</f>
        <v>525.4</v>
      </c>
      <c r="I12" s="125" t="s">
        <v>40</v>
      </c>
      <c r="J12" s="125" t="s">
        <v>40</v>
      </c>
      <c r="K12" s="125" t="s">
        <v>40</v>
      </c>
      <c r="L12" s="14">
        <f aca="true" t="shared" si="1" ref="L12:L56">(G12+G13+G14+G15+G16)/5</f>
        <v>15527.8</v>
      </c>
    </row>
    <row r="13" spans="1:12" ht="15.75">
      <c r="A13" s="121" t="s">
        <v>79</v>
      </c>
      <c r="B13" s="103">
        <v>1949</v>
      </c>
      <c r="C13" s="122">
        <v>535</v>
      </c>
      <c r="D13" s="126" t="s">
        <v>40</v>
      </c>
      <c r="E13" s="126" t="s">
        <v>40</v>
      </c>
      <c r="F13" s="127" t="s">
        <v>40</v>
      </c>
      <c r="G13" s="122">
        <v>14706</v>
      </c>
      <c r="H13" s="14">
        <f t="shared" si="0"/>
        <v>534.4</v>
      </c>
      <c r="I13" s="125" t="s">
        <v>40</v>
      </c>
      <c r="J13" s="125" t="s">
        <v>40</v>
      </c>
      <c r="K13" s="125" t="s">
        <v>40</v>
      </c>
      <c r="L13" s="14">
        <f t="shared" si="1"/>
        <v>16469.4</v>
      </c>
    </row>
    <row r="14" spans="1:12" s="4" customFormat="1" ht="15.75">
      <c r="A14" s="128" t="s">
        <v>80</v>
      </c>
      <c r="B14" s="98">
        <v>1950</v>
      </c>
      <c r="C14" s="129">
        <v>529</v>
      </c>
      <c r="D14" s="129">
        <v>4553</v>
      </c>
      <c r="E14" s="129">
        <v>10774</v>
      </c>
      <c r="F14" s="130">
        <f aca="true" t="shared" si="2" ref="F14:F66">SUM(C14:D14)</f>
        <v>5082</v>
      </c>
      <c r="G14" s="130">
        <f aca="true" t="shared" si="3" ref="G14:G66">SUM(C14:E14)</f>
        <v>15856</v>
      </c>
      <c r="H14" s="14">
        <f t="shared" si="0"/>
        <v>536.4</v>
      </c>
      <c r="I14" s="14">
        <f aca="true" t="shared" si="4" ref="I14:I56">(D14+D15+D16+D17+D18)/5</f>
        <v>4713.4</v>
      </c>
      <c r="J14" s="14">
        <f aca="true" t="shared" si="5" ref="J14:J56">(E14+E15+E16+E17+E18)/5</f>
        <v>12058.6</v>
      </c>
      <c r="K14" s="14">
        <f aca="true" t="shared" si="6" ref="K14:K56">(F14+F15+F16+F17+F18)/5</f>
        <v>5249.8</v>
      </c>
      <c r="L14" s="14">
        <f t="shared" si="1"/>
        <v>17308.4</v>
      </c>
    </row>
    <row r="15" spans="1:12" ht="15.75">
      <c r="A15" s="128" t="s">
        <v>81</v>
      </c>
      <c r="B15" s="103">
        <v>1951</v>
      </c>
      <c r="C15" s="122">
        <v>544</v>
      </c>
      <c r="D15" s="122">
        <v>4545</v>
      </c>
      <c r="E15" s="122">
        <v>11806</v>
      </c>
      <c r="F15" s="123">
        <f t="shared" si="2"/>
        <v>5089</v>
      </c>
      <c r="G15" s="123">
        <f t="shared" si="3"/>
        <v>16895</v>
      </c>
      <c r="H15" s="14">
        <f t="shared" si="0"/>
        <v>552.6</v>
      </c>
      <c r="I15" s="14">
        <f t="shared" si="4"/>
        <v>4822</v>
      </c>
      <c r="J15" s="14">
        <f t="shared" si="5"/>
        <v>12942.4</v>
      </c>
      <c r="K15" s="14">
        <f t="shared" si="6"/>
        <v>5374.6</v>
      </c>
      <c r="L15" s="14">
        <f t="shared" si="1"/>
        <v>18317</v>
      </c>
    </row>
    <row r="16" spans="1:12" ht="15.75">
      <c r="A16" s="128" t="s">
        <v>82</v>
      </c>
      <c r="B16" s="103">
        <v>1952</v>
      </c>
      <c r="C16" s="122">
        <v>485</v>
      </c>
      <c r="D16" s="122">
        <v>4424</v>
      </c>
      <c r="E16" s="122">
        <v>11638</v>
      </c>
      <c r="F16" s="123">
        <f t="shared" si="2"/>
        <v>4909</v>
      </c>
      <c r="G16" s="123">
        <f t="shared" si="3"/>
        <v>16547</v>
      </c>
      <c r="H16" s="14">
        <f t="shared" si="0"/>
        <v>551.8</v>
      </c>
      <c r="I16" s="14">
        <f t="shared" si="4"/>
        <v>4922.8</v>
      </c>
      <c r="J16" s="14">
        <f t="shared" si="5"/>
        <v>13755.2</v>
      </c>
      <c r="K16" s="14">
        <f t="shared" si="6"/>
        <v>5474.6</v>
      </c>
      <c r="L16" s="14">
        <f t="shared" si="1"/>
        <v>19229.8</v>
      </c>
    </row>
    <row r="17" spans="1:12" ht="15.75">
      <c r="A17" s="128" t="s">
        <v>83</v>
      </c>
      <c r="B17" s="103">
        <v>1953</v>
      </c>
      <c r="C17" s="122">
        <v>579</v>
      </c>
      <c r="D17" s="122">
        <v>5170</v>
      </c>
      <c r="E17" s="122">
        <v>12594</v>
      </c>
      <c r="F17" s="123">
        <f t="shared" si="2"/>
        <v>5749</v>
      </c>
      <c r="G17" s="123">
        <f t="shared" si="3"/>
        <v>18343</v>
      </c>
      <c r="H17" s="14">
        <f t="shared" si="0"/>
        <v>564.8</v>
      </c>
      <c r="I17" s="14">
        <f t="shared" si="4"/>
        <v>5039.2</v>
      </c>
      <c r="J17" s="14">
        <f t="shared" si="5"/>
        <v>14599.8</v>
      </c>
      <c r="K17" s="14">
        <f t="shared" si="6"/>
        <v>5604</v>
      </c>
      <c r="L17" s="14">
        <f t="shared" si="1"/>
        <v>20203.8</v>
      </c>
    </row>
    <row r="18" spans="1:12" ht="15.75">
      <c r="A18" s="128" t="s">
        <v>84</v>
      </c>
      <c r="B18" s="103">
        <v>1954</v>
      </c>
      <c r="C18" s="122">
        <v>545</v>
      </c>
      <c r="D18" s="122">
        <v>4875</v>
      </c>
      <c r="E18" s="122">
        <v>13481</v>
      </c>
      <c r="F18" s="123">
        <f t="shared" si="2"/>
        <v>5420</v>
      </c>
      <c r="G18" s="123">
        <f t="shared" si="3"/>
        <v>18901</v>
      </c>
      <c r="H18" s="14">
        <f t="shared" si="0"/>
        <v>570</v>
      </c>
      <c r="I18" s="14">
        <f t="shared" si="4"/>
        <v>5065.6</v>
      </c>
      <c r="J18" s="14">
        <f t="shared" si="5"/>
        <v>15465.6</v>
      </c>
      <c r="K18" s="14">
        <f t="shared" si="6"/>
        <v>5635.6</v>
      </c>
      <c r="L18" s="14">
        <f t="shared" si="1"/>
        <v>21101.2</v>
      </c>
    </row>
    <row r="19" spans="1:12" ht="15.75">
      <c r="A19" s="121" t="s">
        <v>85</v>
      </c>
      <c r="B19" s="103">
        <v>1955</v>
      </c>
      <c r="C19" s="122">
        <v>610</v>
      </c>
      <c r="D19" s="122">
        <v>5096</v>
      </c>
      <c r="E19" s="122">
        <v>15193</v>
      </c>
      <c r="F19" s="123">
        <f t="shared" si="2"/>
        <v>5706</v>
      </c>
      <c r="G19" s="123">
        <f t="shared" si="3"/>
        <v>20899</v>
      </c>
      <c r="H19" s="14">
        <f t="shared" si="0"/>
        <v>581.8</v>
      </c>
      <c r="I19" s="14">
        <f t="shared" si="4"/>
        <v>5357.8</v>
      </c>
      <c r="J19" s="14">
        <f t="shared" si="5"/>
        <v>16383.6</v>
      </c>
      <c r="K19" s="14">
        <f t="shared" si="6"/>
        <v>5939.6</v>
      </c>
      <c r="L19" s="14">
        <f t="shared" si="1"/>
        <v>22323.2</v>
      </c>
    </row>
    <row r="20" spans="1:12" ht="15.75">
      <c r="A20" s="121" t="s">
        <v>86</v>
      </c>
      <c r="B20" s="103">
        <v>1956</v>
      </c>
      <c r="C20" s="122">
        <v>540</v>
      </c>
      <c r="D20" s="122">
        <v>5049</v>
      </c>
      <c r="E20" s="122">
        <v>15870</v>
      </c>
      <c r="F20" s="123">
        <f t="shared" si="2"/>
        <v>5589</v>
      </c>
      <c r="G20" s="123">
        <f t="shared" si="3"/>
        <v>21459</v>
      </c>
      <c r="H20" s="14">
        <f t="shared" si="0"/>
        <v>589.4</v>
      </c>
      <c r="I20" s="14">
        <f t="shared" si="4"/>
        <v>5665</v>
      </c>
      <c r="J20" s="14">
        <f t="shared" si="5"/>
        <v>17152</v>
      </c>
      <c r="K20" s="14">
        <f t="shared" si="6"/>
        <v>6254.4</v>
      </c>
      <c r="L20" s="14">
        <f t="shared" si="1"/>
        <v>23406.4</v>
      </c>
    </row>
    <row r="21" spans="1:12" ht="15.75">
      <c r="A21" s="121" t="s">
        <v>87</v>
      </c>
      <c r="B21" s="103">
        <v>1957</v>
      </c>
      <c r="C21" s="122">
        <v>550</v>
      </c>
      <c r="D21" s="122">
        <v>5006</v>
      </c>
      <c r="E21" s="122">
        <v>15861</v>
      </c>
      <c r="F21" s="123">
        <f t="shared" si="2"/>
        <v>5556</v>
      </c>
      <c r="G21" s="123">
        <f t="shared" si="3"/>
        <v>21417</v>
      </c>
      <c r="H21" s="14">
        <f t="shared" si="0"/>
        <v>615.6</v>
      </c>
      <c r="I21" s="14">
        <f t="shared" si="4"/>
        <v>6100.8</v>
      </c>
      <c r="J21" s="14">
        <f t="shared" si="5"/>
        <v>17870.6</v>
      </c>
      <c r="K21" s="14">
        <f t="shared" si="6"/>
        <v>6716.4</v>
      </c>
      <c r="L21" s="14">
        <f t="shared" si="1"/>
        <v>24587</v>
      </c>
    </row>
    <row r="22" spans="1:12" ht="15.75">
      <c r="A22" s="121" t="s">
        <v>88</v>
      </c>
      <c r="B22" s="103">
        <v>1958</v>
      </c>
      <c r="C22" s="122">
        <v>605</v>
      </c>
      <c r="D22" s="122">
        <v>5302</v>
      </c>
      <c r="E22" s="122">
        <v>16923</v>
      </c>
      <c r="F22" s="123">
        <f t="shared" si="2"/>
        <v>5907</v>
      </c>
      <c r="G22" s="123">
        <f t="shared" si="3"/>
        <v>22830</v>
      </c>
      <c r="H22" s="14">
        <f t="shared" si="0"/>
        <v>638.4</v>
      </c>
      <c r="I22" s="14">
        <f t="shared" si="4"/>
        <v>6510</v>
      </c>
      <c r="J22" s="14">
        <f t="shared" si="5"/>
        <v>18495.8</v>
      </c>
      <c r="K22" s="14">
        <f t="shared" si="6"/>
        <v>7148.4</v>
      </c>
      <c r="L22" s="14">
        <f t="shared" si="1"/>
        <v>25644.2</v>
      </c>
    </row>
    <row r="23" spans="1:12" ht="15.75">
      <c r="A23" s="121" t="s">
        <v>89</v>
      </c>
      <c r="B23" s="103">
        <v>1959</v>
      </c>
      <c r="C23" s="122">
        <v>604</v>
      </c>
      <c r="D23" s="122">
        <v>6336</v>
      </c>
      <c r="E23" s="122">
        <v>18071</v>
      </c>
      <c r="F23" s="123">
        <f t="shared" si="2"/>
        <v>6940</v>
      </c>
      <c r="G23" s="123">
        <f t="shared" si="3"/>
        <v>25011</v>
      </c>
      <c r="H23" s="14">
        <f t="shared" si="0"/>
        <v>659.8</v>
      </c>
      <c r="I23" s="14">
        <f t="shared" si="4"/>
        <v>6895</v>
      </c>
      <c r="J23" s="14">
        <f t="shared" si="5"/>
        <v>19069</v>
      </c>
      <c r="K23" s="14">
        <f t="shared" si="6"/>
        <v>7554.8</v>
      </c>
      <c r="L23" s="14">
        <f t="shared" si="1"/>
        <v>26623.8</v>
      </c>
    </row>
    <row r="24" spans="1:12" s="4" customFormat="1" ht="15.75">
      <c r="A24" s="128" t="s">
        <v>90</v>
      </c>
      <c r="B24" s="98">
        <v>1960</v>
      </c>
      <c r="C24" s="129">
        <v>648</v>
      </c>
      <c r="D24" s="129">
        <v>6632</v>
      </c>
      <c r="E24" s="129">
        <v>19035</v>
      </c>
      <c r="F24" s="130">
        <f t="shared" si="2"/>
        <v>7280</v>
      </c>
      <c r="G24" s="130">
        <f t="shared" si="3"/>
        <v>26315</v>
      </c>
      <c r="H24" s="14">
        <f t="shared" si="0"/>
        <v>689.8</v>
      </c>
      <c r="I24" s="14">
        <f t="shared" si="4"/>
        <v>7255</v>
      </c>
      <c r="J24" s="14">
        <f t="shared" si="5"/>
        <v>19782.2</v>
      </c>
      <c r="K24" s="14">
        <f t="shared" si="6"/>
        <v>7944.8</v>
      </c>
      <c r="L24" s="14">
        <f t="shared" si="1"/>
        <v>27727</v>
      </c>
    </row>
    <row r="25" spans="1:12" ht="15.75">
      <c r="A25" s="128" t="s">
        <v>91</v>
      </c>
      <c r="B25" s="103">
        <v>1961</v>
      </c>
      <c r="C25" s="122">
        <v>671</v>
      </c>
      <c r="D25" s="122">
        <v>7228</v>
      </c>
      <c r="E25" s="122">
        <v>19463</v>
      </c>
      <c r="F25" s="123">
        <f t="shared" si="2"/>
        <v>7899</v>
      </c>
      <c r="G25" s="123">
        <f t="shared" si="3"/>
        <v>27362</v>
      </c>
      <c r="H25" s="14">
        <f t="shared" si="0"/>
        <v>708.8</v>
      </c>
      <c r="I25" s="14">
        <f t="shared" si="4"/>
        <v>7677.4</v>
      </c>
      <c r="J25" s="14">
        <f t="shared" si="5"/>
        <v>20443.2</v>
      </c>
      <c r="K25" s="14">
        <f t="shared" si="6"/>
        <v>8386.2</v>
      </c>
      <c r="L25" s="14">
        <f t="shared" si="1"/>
        <v>28829.4</v>
      </c>
    </row>
    <row r="26" spans="1:12" ht="15.75">
      <c r="A26" s="128" t="s">
        <v>92</v>
      </c>
      <c r="B26" s="103">
        <v>1962</v>
      </c>
      <c r="C26" s="122">
        <v>664</v>
      </c>
      <c r="D26" s="122">
        <v>7052</v>
      </c>
      <c r="E26" s="122">
        <v>18987</v>
      </c>
      <c r="F26" s="123">
        <f t="shared" si="2"/>
        <v>7716</v>
      </c>
      <c r="G26" s="123">
        <f t="shared" si="3"/>
        <v>26703</v>
      </c>
      <c r="H26" s="14">
        <f t="shared" si="0"/>
        <v>732.6</v>
      </c>
      <c r="I26" s="14">
        <f t="shared" si="4"/>
        <v>8082.4</v>
      </c>
      <c r="J26" s="14">
        <f t="shared" si="5"/>
        <v>20998</v>
      </c>
      <c r="K26" s="14">
        <f t="shared" si="6"/>
        <v>8815</v>
      </c>
      <c r="L26" s="14">
        <f t="shared" si="1"/>
        <v>29813</v>
      </c>
    </row>
    <row r="27" spans="1:12" ht="15.75">
      <c r="A27" s="128" t="s">
        <v>93</v>
      </c>
      <c r="B27" s="103">
        <v>1963</v>
      </c>
      <c r="C27" s="122">
        <v>712</v>
      </c>
      <c r="D27" s="122">
        <v>7227</v>
      </c>
      <c r="E27" s="122">
        <v>19789</v>
      </c>
      <c r="F27" s="123">
        <f t="shared" si="2"/>
        <v>7939</v>
      </c>
      <c r="G27" s="123">
        <f t="shared" si="3"/>
        <v>27728</v>
      </c>
      <c r="H27" s="14">
        <f t="shared" si="0"/>
        <v>755.4</v>
      </c>
      <c r="I27" s="14">
        <f t="shared" si="4"/>
        <v>8523.6</v>
      </c>
      <c r="J27" s="14">
        <f t="shared" si="5"/>
        <v>21545.4</v>
      </c>
      <c r="K27" s="14">
        <f t="shared" si="6"/>
        <v>9279</v>
      </c>
      <c r="L27" s="14">
        <f t="shared" si="1"/>
        <v>30824.4</v>
      </c>
    </row>
    <row r="28" spans="1:12" ht="15.75">
      <c r="A28" s="128" t="s">
        <v>94</v>
      </c>
      <c r="B28" s="103">
        <v>1964</v>
      </c>
      <c r="C28" s="122">
        <v>754</v>
      </c>
      <c r="D28" s="122">
        <v>8136</v>
      </c>
      <c r="E28" s="122">
        <v>21637</v>
      </c>
      <c r="F28" s="123">
        <f t="shared" si="2"/>
        <v>8890</v>
      </c>
      <c r="G28" s="123">
        <f t="shared" si="3"/>
        <v>30527</v>
      </c>
      <c r="H28" s="14">
        <f t="shared" si="0"/>
        <v>766.8</v>
      </c>
      <c r="I28" s="14">
        <f t="shared" si="4"/>
        <v>8976.8</v>
      </c>
      <c r="J28" s="14">
        <f t="shared" si="5"/>
        <v>21665</v>
      </c>
      <c r="K28" s="14">
        <f t="shared" si="6"/>
        <v>9743.6</v>
      </c>
      <c r="L28" s="14">
        <f t="shared" si="1"/>
        <v>31408.6</v>
      </c>
    </row>
    <row r="29" spans="1:12" ht="15.75">
      <c r="A29" s="121" t="s">
        <v>95</v>
      </c>
      <c r="B29" s="103">
        <v>1965</v>
      </c>
      <c r="C29" s="122">
        <v>743</v>
      </c>
      <c r="D29" s="122">
        <v>8744</v>
      </c>
      <c r="E29" s="122">
        <v>22340</v>
      </c>
      <c r="F29" s="123">
        <f t="shared" si="2"/>
        <v>9487</v>
      </c>
      <c r="G29" s="123">
        <f t="shared" si="3"/>
        <v>31827</v>
      </c>
      <c r="H29" s="14">
        <f t="shared" si="0"/>
        <v>794.4</v>
      </c>
      <c r="I29" s="14">
        <f t="shared" si="4"/>
        <v>9315.8</v>
      </c>
      <c r="J29" s="14">
        <f t="shared" si="5"/>
        <v>21404.2</v>
      </c>
      <c r="K29" s="14">
        <f t="shared" si="6"/>
        <v>10110.2</v>
      </c>
      <c r="L29" s="14">
        <f t="shared" si="1"/>
        <v>31514.4</v>
      </c>
    </row>
    <row r="30" spans="1:12" ht="15.75">
      <c r="A30" s="121" t="s">
        <v>96</v>
      </c>
      <c r="B30" s="103">
        <v>1966</v>
      </c>
      <c r="C30" s="122">
        <v>790</v>
      </c>
      <c r="D30" s="122">
        <v>9253</v>
      </c>
      <c r="E30" s="122">
        <v>22237</v>
      </c>
      <c r="F30" s="123">
        <f t="shared" si="2"/>
        <v>10043</v>
      </c>
      <c r="G30" s="123">
        <f t="shared" si="3"/>
        <v>32280</v>
      </c>
      <c r="H30" s="14">
        <f t="shared" si="0"/>
        <v>808.8</v>
      </c>
      <c r="I30" s="14">
        <f t="shared" si="4"/>
        <v>9572.4</v>
      </c>
      <c r="J30" s="14">
        <f t="shared" si="5"/>
        <v>21015.8</v>
      </c>
      <c r="K30" s="14">
        <f t="shared" si="6"/>
        <v>10381.2</v>
      </c>
      <c r="L30" s="14">
        <f t="shared" si="1"/>
        <v>31397</v>
      </c>
    </row>
    <row r="31" spans="1:12" ht="15.75">
      <c r="A31" s="121" t="s">
        <v>97</v>
      </c>
      <c r="B31" s="103">
        <v>1967</v>
      </c>
      <c r="C31" s="122">
        <v>778</v>
      </c>
      <c r="D31" s="122">
        <v>9258</v>
      </c>
      <c r="E31" s="122">
        <v>21724</v>
      </c>
      <c r="F31" s="123">
        <f t="shared" si="2"/>
        <v>10036</v>
      </c>
      <c r="G31" s="123">
        <f t="shared" si="3"/>
        <v>31760</v>
      </c>
      <c r="H31" s="14">
        <f t="shared" si="0"/>
        <v>824</v>
      </c>
      <c r="I31" s="14">
        <f t="shared" si="4"/>
        <v>9711.2</v>
      </c>
      <c r="J31" s="14">
        <f t="shared" si="5"/>
        <v>20644.6</v>
      </c>
      <c r="K31" s="14">
        <f t="shared" si="6"/>
        <v>10535.2</v>
      </c>
      <c r="L31" s="14">
        <f t="shared" si="1"/>
        <v>31179.8</v>
      </c>
    </row>
    <row r="32" spans="1:12" ht="15.75">
      <c r="A32" s="121" t="s">
        <v>98</v>
      </c>
      <c r="B32" s="103">
        <v>1968</v>
      </c>
      <c r="C32" s="122">
        <v>769</v>
      </c>
      <c r="D32" s="122">
        <v>9493</v>
      </c>
      <c r="E32" s="122">
        <v>20387</v>
      </c>
      <c r="F32" s="123">
        <f t="shared" si="2"/>
        <v>10262</v>
      </c>
      <c r="G32" s="123">
        <f t="shared" si="3"/>
        <v>30649</v>
      </c>
      <c r="H32" s="14">
        <f t="shared" si="0"/>
        <v>839.4</v>
      </c>
      <c r="I32" s="14">
        <f t="shared" si="4"/>
        <v>9859.6</v>
      </c>
      <c r="J32" s="14">
        <f t="shared" si="5"/>
        <v>20481.2</v>
      </c>
      <c r="K32" s="14">
        <f t="shared" si="6"/>
        <v>10699</v>
      </c>
      <c r="L32" s="14">
        <f t="shared" si="1"/>
        <v>31180.2</v>
      </c>
    </row>
    <row r="33" spans="1:12" ht="15.75">
      <c r="A33" s="121" t="s">
        <v>99</v>
      </c>
      <c r="B33" s="103">
        <v>1969</v>
      </c>
      <c r="C33" s="122">
        <v>892</v>
      </c>
      <c r="D33" s="122">
        <v>9831</v>
      </c>
      <c r="E33" s="122">
        <v>20333</v>
      </c>
      <c r="F33" s="123">
        <f t="shared" si="2"/>
        <v>10723</v>
      </c>
      <c r="G33" s="123">
        <f t="shared" si="3"/>
        <v>31056</v>
      </c>
      <c r="H33" s="14">
        <f t="shared" si="0"/>
        <v>856.6</v>
      </c>
      <c r="I33" s="14">
        <f t="shared" si="4"/>
        <v>9979.8</v>
      </c>
      <c r="J33" s="14">
        <f t="shared" si="5"/>
        <v>20494.8</v>
      </c>
      <c r="K33" s="14">
        <f t="shared" si="6"/>
        <v>10836.4</v>
      </c>
      <c r="L33" s="14">
        <f t="shared" si="1"/>
        <v>31331.2</v>
      </c>
    </row>
    <row r="34" spans="1:12" s="4" customFormat="1" ht="15.75">
      <c r="A34" s="121" t="s">
        <v>100</v>
      </c>
      <c r="B34" s="98">
        <v>1970</v>
      </c>
      <c r="C34" s="129">
        <v>815</v>
      </c>
      <c r="D34" s="129">
        <v>10027</v>
      </c>
      <c r="E34" s="129">
        <v>20398</v>
      </c>
      <c r="F34" s="130">
        <f t="shared" si="2"/>
        <v>10842</v>
      </c>
      <c r="G34" s="130">
        <f t="shared" si="3"/>
        <v>31240</v>
      </c>
      <c r="H34" s="14">
        <f t="shared" si="0"/>
        <v>843.2</v>
      </c>
      <c r="I34" s="14">
        <f t="shared" si="4"/>
        <v>9918</v>
      </c>
      <c r="J34" s="14">
        <f t="shared" si="5"/>
        <v>20115.4</v>
      </c>
      <c r="K34" s="14">
        <f t="shared" si="6"/>
        <v>10761.2</v>
      </c>
      <c r="L34" s="14">
        <f t="shared" si="1"/>
        <v>30876.6</v>
      </c>
    </row>
    <row r="35" spans="1:12" ht="15.75">
      <c r="A35" s="121" t="s">
        <v>101</v>
      </c>
      <c r="B35" s="103">
        <v>1971</v>
      </c>
      <c r="C35" s="122">
        <v>866</v>
      </c>
      <c r="D35" s="122">
        <v>9947</v>
      </c>
      <c r="E35" s="122">
        <v>20381</v>
      </c>
      <c r="F35" s="123">
        <f t="shared" si="2"/>
        <v>10813</v>
      </c>
      <c r="G35" s="123">
        <f t="shared" si="3"/>
        <v>31194</v>
      </c>
      <c r="H35" s="14">
        <f t="shared" si="0"/>
        <v>834</v>
      </c>
      <c r="I35" s="14">
        <f t="shared" si="4"/>
        <v>9668.4</v>
      </c>
      <c r="J35" s="14">
        <f t="shared" si="5"/>
        <v>19850.4</v>
      </c>
      <c r="K35" s="14">
        <f t="shared" si="6"/>
        <v>10502.4</v>
      </c>
      <c r="L35" s="14">
        <f t="shared" si="1"/>
        <v>30352.8</v>
      </c>
    </row>
    <row r="36" spans="1:12" ht="15.75">
      <c r="A36" s="121" t="s">
        <v>102</v>
      </c>
      <c r="B36" s="103">
        <v>1972</v>
      </c>
      <c r="C36" s="122">
        <v>855</v>
      </c>
      <c r="D36" s="122">
        <v>10000</v>
      </c>
      <c r="E36" s="122">
        <v>20907</v>
      </c>
      <c r="F36" s="123">
        <f t="shared" si="2"/>
        <v>10855</v>
      </c>
      <c r="G36" s="123">
        <f t="shared" si="3"/>
        <v>31762</v>
      </c>
      <c r="H36" s="14">
        <f t="shared" si="0"/>
        <v>817.4</v>
      </c>
      <c r="I36" s="14">
        <f t="shared" si="4"/>
        <v>9423</v>
      </c>
      <c r="J36" s="14">
        <f t="shared" si="5"/>
        <v>19860.2</v>
      </c>
      <c r="K36" s="14">
        <f t="shared" si="6"/>
        <v>10240.4</v>
      </c>
      <c r="L36" s="14">
        <f t="shared" si="1"/>
        <v>30100.6</v>
      </c>
    </row>
    <row r="37" spans="1:12" ht="15.75">
      <c r="A37" s="121" t="s">
        <v>103</v>
      </c>
      <c r="B37" s="103">
        <v>1973</v>
      </c>
      <c r="C37" s="122">
        <v>855</v>
      </c>
      <c r="D37" s="122">
        <v>10094</v>
      </c>
      <c r="E37" s="122">
        <v>20455</v>
      </c>
      <c r="F37" s="123">
        <f t="shared" si="2"/>
        <v>10949</v>
      </c>
      <c r="G37" s="123">
        <f t="shared" si="3"/>
        <v>31404</v>
      </c>
      <c r="H37" s="14">
        <f t="shared" si="0"/>
        <v>808.6</v>
      </c>
      <c r="I37" s="14">
        <f t="shared" si="4"/>
        <v>9193</v>
      </c>
      <c r="J37" s="14">
        <f t="shared" si="5"/>
        <v>19703.2</v>
      </c>
      <c r="K37" s="14">
        <f t="shared" si="6"/>
        <v>10001.6</v>
      </c>
      <c r="L37" s="14">
        <f t="shared" si="1"/>
        <v>29704.8</v>
      </c>
    </row>
    <row r="38" spans="1:12" ht="15.75">
      <c r="A38" s="121" t="s">
        <v>104</v>
      </c>
      <c r="B38" s="103">
        <v>1974</v>
      </c>
      <c r="C38" s="122">
        <v>825</v>
      </c>
      <c r="D38" s="122">
        <v>9522</v>
      </c>
      <c r="E38" s="122">
        <v>18436</v>
      </c>
      <c r="F38" s="123">
        <f t="shared" si="2"/>
        <v>10347</v>
      </c>
      <c r="G38" s="123">
        <f t="shared" si="3"/>
        <v>28783</v>
      </c>
      <c r="H38" s="14">
        <f t="shared" si="0"/>
        <v>801.6</v>
      </c>
      <c r="I38" s="14">
        <f t="shared" si="4"/>
        <v>9044</v>
      </c>
      <c r="J38" s="14">
        <f t="shared" si="5"/>
        <v>19679.6</v>
      </c>
      <c r="K38" s="14">
        <f t="shared" si="6"/>
        <v>9845.6</v>
      </c>
      <c r="L38" s="14">
        <f t="shared" si="1"/>
        <v>29525.2</v>
      </c>
    </row>
    <row r="39" spans="1:12" ht="15.75">
      <c r="A39" s="121" t="s">
        <v>105</v>
      </c>
      <c r="B39" s="103">
        <v>1975</v>
      </c>
      <c r="C39" s="122">
        <v>769</v>
      </c>
      <c r="D39" s="122">
        <v>8779</v>
      </c>
      <c r="E39" s="122">
        <v>19073</v>
      </c>
      <c r="F39" s="123">
        <f t="shared" si="2"/>
        <v>9548</v>
      </c>
      <c r="G39" s="123">
        <f t="shared" si="3"/>
        <v>28621</v>
      </c>
      <c r="H39" s="14">
        <f t="shared" si="0"/>
        <v>798.6</v>
      </c>
      <c r="I39" s="14">
        <f t="shared" si="4"/>
        <v>8987.8</v>
      </c>
      <c r="J39" s="14">
        <f t="shared" si="5"/>
        <v>20259.6</v>
      </c>
      <c r="K39" s="14">
        <f t="shared" si="6"/>
        <v>9786.4</v>
      </c>
      <c r="L39" s="14">
        <f t="shared" si="1"/>
        <v>30046</v>
      </c>
    </row>
    <row r="40" spans="1:12" ht="15.75">
      <c r="A40" s="121" t="s">
        <v>106</v>
      </c>
      <c r="B40" s="103">
        <v>1976</v>
      </c>
      <c r="C40" s="122">
        <v>783</v>
      </c>
      <c r="D40" s="122">
        <v>8720</v>
      </c>
      <c r="E40" s="122">
        <v>20430</v>
      </c>
      <c r="F40" s="123">
        <f t="shared" si="2"/>
        <v>9503</v>
      </c>
      <c r="G40" s="123">
        <f t="shared" si="3"/>
        <v>29933</v>
      </c>
      <c r="H40" s="14">
        <f t="shared" si="0"/>
        <v>784.8</v>
      </c>
      <c r="I40" s="14">
        <f t="shared" si="4"/>
        <v>8999.8</v>
      </c>
      <c r="J40" s="14">
        <f t="shared" si="5"/>
        <v>20394.4</v>
      </c>
      <c r="K40" s="14">
        <f t="shared" si="6"/>
        <v>9784.6</v>
      </c>
      <c r="L40" s="14">
        <f t="shared" si="1"/>
        <v>30179</v>
      </c>
    </row>
    <row r="41" spans="1:12" ht="15.75">
      <c r="A41" s="121" t="s">
        <v>107</v>
      </c>
      <c r="B41" s="103">
        <v>1977</v>
      </c>
      <c r="C41" s="122">
        <v>811</v>
      </c>
      <c r="D41" s="122">
        <v>8850</v>
      </c>
      <c r="E41" s="122">
        <v>20122</v>
      </c>
      <c r="F41" s="123">
        <f t="shared" si="2"/>
        <v>9661</v>
      </c>
      <c r="G41" s="123">
        <f t="shared" si="3"/>
        <v>29783</v>
      </c>
      <c r="H41" s="14">
        <f t="shared" si="0"/>
        <v>763.6</v>
      </c>
      <c r="I41" s="14">
        <f t="shared" si="4"/>
        <v>9023.8</v>
      </c>
      <c r="J41" s="14">
        <f t="shared" si="5"/>
        <v>20158.2</v>
      </c>
      <c r="K41" s="14">
        <f t="shared" si="6"/>
        <v>9787.4</v>
      </c>
      <c r="L41" s="14">
        <f t="shared" si="1"/>
        <v>29945.6</v>
      </c>
    </row>
    <row r="42" spans="1:12" ht="15.75">
      <c r="A42" s="121" t="s">
        <v>108</v>
      </c>
      <c r="B42" s="103">
        <v>1978</v>
      </c>
      <c r="C42" s="122">
        <v>820</v>
      </c>
      <c r="D42" s="122">
        <v>9349</v>
      </c>
      <c r="E42" s="122">
        <v>20337</v>
      </c>
      <c r="F42" s="123">
        <f t="shared" si="2"/>
        <v>10169</v>
      </c>
      <c r="G42" s="123">
        <f t="shared" si="3"/>
        <v>30506</v>
      </c>
      <c r="H42" s="14">
        <f t="shared" si="0"/>
        <v>741.6</v>
      </c>
      <c r="I42" s="14">
        <f t="shared" si="4"/>
        <v>9105.8</v>
      </c>
      <c r="J42" s="14">
        <f t="shared" si="5"/>
        <v>19796.2</v>
      </c>
      <c r="K42" s="14">
        <f t="shared" si="6"/>
        <v>9847.4</v>
      </c>
      <c r="L42" s="14">
        <f t="shared" si="1"/>
        <v>29643.6</v>
      </c>
    </row>
    <row r="43" spans="1:12" ht="15.75">
      <c r="A43" s="121" t="s">
        <v>109</v>
      </c>
      <c r="B43" s="103">
        <v>1979</v>
      </c>
      <c r="C43" s="102">
        <v>810</v>
      </c>
      <c r="D43" s="122">
        <v>9241</v>
      </c>
      <c r="E43" s="122">
        <v>21336</v>
      </c>
      <c r="F43" s="123">
        <f t="shared" si="2"/>
        <v>10051</v>
      </c>
      <c r="G43" s="123">
        <f t="shared" si="3"/>
        <v>31387</v>
      </c>
      <c r="H43" s="14">
        <f t="shared" si="0"/>
        <v>702.4</v>
      </c>
      <c r="I43" s="14">
        <f t="shared" si="4"/>
        <v>8762.6</v>
      </c>
      <c r="J43" s="14">
        <f t="shared" si="5"/>
        <v>19122.2</v>
      </c>
      <c r="K43" s="14">
        <f t="shared" si="6"/>
        <v>9465</v>
      </c>
      <c r="L43" s="14">
        <f t="shared" si="1"/>
        <v>28587.2</v>
      </c>
    </row>
    <row r="44" spans="1:12" s="4" customFormat="1" ht="15.75">
      <c r="A44" s="128" t="s">
        <v>110</v>
      </c>
      <c r="B44" s="98">
        <v>1980</v>
      </c>
      <c r="C44" s="97">
        <v>700</v>
      </c>
      <c r="D44" s="129">
        <v>8839</v>
      </c>
      <c r="E44" s="129">
        <v>19747</v>
      </c>
      <c r="F44" s="130">
        <f t="shared" si="2"/>
        <v>9539</v>
      </c>
      <c r="G44" s="123">
        <f t="shared" si="3"/>
        <v>29286</v>
      </c>
      <c r="H44" s="14">
        <f t="shared" si="0"/>
        <v>660.2</v>
      </c>
      <c r="I44" s="14">
        <f t="shared" si="4"/>
        <v>8459.8</v>
      </c>
      <c r="J44" s="14">
        <f t="shared" si="5"/>
        <v>18421.4</v>
      </c>
      <c r="K44" s="14">
        <f t="shared" si="6"/>
        <v>9120</v>
      </c>
      <c r="L44" s="14">
        <f t="shared" si="1"/>
        <v>27541.4</v>
      </c>
    </row>
    <row r="45" spans="1:12" ht="15.75">
      <c r="A45" s="121" t="s">
        <v>111</v>
      </c>
      <c r="B45" s="103">
        <v>1981</v>
      </c>
      <c r="C45" s="102">
        <v>677</v>
      </c>
      <c r="D45" s="122">
        <v>8840</v>
      </c>
      <c r="E45" s="122">
        <v>19249</v>
      </c>
      <c r="F45" s="123">
        <f t="shared" si="2"/>
        <v>9517</v>
      </c>
      <c r="G45" s="123">
        <f t="shared" si="3"/>
        <v>28766</v>
      </c>
      <c r="H45" s="14">
        <f t="shared" si="0"/>
        <v>640.6</v>
      </c>
      <c r="I45" s="14">
        <f t="shared" si="4"/>
        <v>8249.2</v>
      </c>
      <c r="J45" s="14">
        <f t="shared" si="5"/>
        <v>18251.8</v>
      </c>
      <c r="K45" s="14">
        <f t="shared" si="6"/>
        <v>8889.8</v>
      </c>
      <c r="L45" s="14">
        <f t="shared" si="1"/>
        <v>27141.6</v>
      </c>
    </row>
    <row r="46" spans="1:12" ht="15.75">
      <c r="A46" s="121" t="s">
        <v>112</v>
      </c>
      <c r="B46" s="103">
        <v>1982</v>
      </c>
      <c r="C46" s="102">
        <v>701</v>
      </c>
      <c r="D46" s="122">
        <v>9260</v>
      </c>
      <c r="E46" s="122">
        <v>18312</v>
      </c>
      <c r="F46" s="123">
        <f t="shared" si="2"/>
        <v>9961</v>
      </c>
      <c r="G46" s="123">
        <f t="shared" si="3"/>
        <v>28273</v>
      </c>
      <c r="H46" s="14">
        <f t="shared" si="0"/>
        <v>625.4</v>
      </c>
      <c r="I46" s="14">
        <f t="shared" si="4"/>
        <v>7965.6</v>
      </c>
      <c r="J46" s="14">
        <f t="shared" si="5"/>
        <v>18020.8</v>
      </c>
      <c r="K46" s="14">
        <f t="shared" si="6"/>
        <v>8591</v>
      </c>
      <c r="L46" s="14">
        <f t="shared" si="1"/>
        <v>26611.8</v>
      </c>
    </row>
    <row r="47" spans="1:12" ht="15.75">
      <c r="A47" s="121" t="s">
        <v>113</v>
      </c>
      <c r="B47" s="103">
        <v>1983</v>
      </c>
      <c r="C47" s="102">
        <v>624</v>
      </c>
      <c r="D47" s="122">
        <v>7633</v>
      </c>
      <c r="E47" s="122">
        <v>16967</v>
      </c>
      <c r="F47" s="123">
        <f t="shared" si="2"/>
        <v>8257</v>
      </c>
      <c r="G47" s="123">
        <f t="shared" si="3"/>
        <v>25224</v>
      </c>
      <c r="H47" s="14">
        <f t="shared" si="0"/>
        <v>596.4</v>
      </c>
      <c r="I47" s="14">
        <f t="shared" si="4"/>
        <v>7455</v>
      </c>
      <c r="J47" s="14">
        <f t="shared" si="5"/>
        <v>17855.4</v>
      </c>
      <c r="K47" s="14">
        <f t="shared" si="6"/>
        <v>8051.4</v>
      </c>
      <c r="L47" s="14">
        <f t="shared" si="1"/>
        <v>25906.8</v>
      </c>
    </row>
    <row r="48" spans="1:12" ht="15.75">
      <c r="A48" s="121" t="s">
        <v>114</v>
      </c>
      <c r="B48" s="103">
        <v>1984</v>
      </c>
      <c r="C48" s="102">
        <v>599</v>
      </c>
      <c r="D48" s="122">
        <v>7727</v>
      </c>
      <c r="E48" s="122">
        <v>17832</v>
      </c>
      <c r="F48" s="123">
        <f t="shared" si="2"/>
        <v>8326</v>
      </c>
      <c r="G48" s="123">
        <f t="shared" si="3"/>
        <v>26158</v>
      </c>
      <c r="H48" s="14">
        <f t="shared" si="0"/>
        <v>582.4</v>
      </c>
      <c r="I48" s="14">
        <f t="shared" si="4"/>
        <v>7274.8</v>
      </c>
      <c r="J48" s="14">
        <f t="shared" si="5"/>
        <v>18089.8</v>
      </c>
      <c r="K48" s="14">
        <f t="shared" si="6"/>
        <v>7857.2</v>
      </c>
      <c r="L48" s="14">
        <f t="shared" si="1"/>
        <v>25947</v>
      </c>
    </row>
    <row r="49" spans="1:12" ht="15.75">
      <c r="A49" s="121" t="s">
        <v>115</v>
      </c>
      <c r="B49" s="103">
        <v>1985</v>
      </c>
      <c r="C49" s="102">
        <v>602</v>
      </c>
      <c r="D49" s="122">
        <v>7786</v>
      </c>
      <c r="E49" s="122">
        <v>18899</v>
      </c>
      <c r="F49" s="123">
        <f t="shared" si="2"/>
        <v>8388</v>
      </c>
      <c r="G49" s="123">
        <f t="shared" si="3"/>
        <v>27287</v>
      </c>
      <c r="H49" s="14">
        <f t="shared" si="0"/>
        <v>573.2</v>
      </c>
      <c r="I49" s="14">
        <f t="shared" si="4"/>
        <v>7129</v>
      </c>
      <c r="J49" s="14">
        <f t="shared" si="5"/>
        <v>18519.6</v>
      </c>
      <c r="K49" s="14">
        <f t="shared" si="6"/>
        <v>7702.2</v>
      </c>
      <c r="L49" s="14">
        <f t="shared" si="1"/>
        <v>26221.8</v>
      </c>
    </row>
    <row r="50" spans="1:12" ht="15.75">
      <c r="A50" s="121" t="s">
        <v>116</v>
      </c>
      <c r="B50" s="103">
        <v>1986</v>
      </c>
      <c r="C50" s="102">
        <v>601</v>
      </c>
      <c r="D50" s="122">
        <v>7422</v>
      </c>
      <c r="E50" s="122">
        <v>18094</v>
      </c>
      <c r="F50" s="123">
        <f t="shared" si="2"/>
        <v>8023</v>
      </c>
      <c r="G50" s="123">
        <f t="shared" si="3"/>
        <v>26117</v>
      </c>
      <c r="H50" s="14">
        <f t="shared" si="0"/>
        <v>562</v>
      </c>
      <c r="I50" s="14">
        <f t="shared" si="4"/>
        <v>6822.2</v>
      </c>
      <c r="J50" s="14">
        <f t="shared" si="5"/>
        <v>18825.8</v>
      </c>
      <c r="K50" s="14">
        <f t="shared" si="6"/>
        <v>7384.2</v>
      </c>
      <c r="L50" s="14">
        <f t="shared" si="1"/>
        <v>26210</v>
      </c>
    </row>
    <row r="51" spans="1:12" ht="15.75">
      <c r="A51" s="121" t="s">
        <v>117</v>
      </c>
      <c r="B51" s="103">
        <v>1987</v>
      </c>
      <c r="C51" s="102">
        <v>556</v>
      </c>
      <c r="D51" s="122">
        <v>6707</v>
      </c>
      <c r="E51" s="122">
        <v>17485</v>
      </c>
      <c r="F51" s="123">
        <f t="shared" si="2"/>
        <v>7263</v>
      </c>
      <c r="G51" s="123">
        <f t="shared" si="3"/>
        <v>24748</v>
      </c>
      <c r="H51" s="14">
        <f t="shared" si="0"/>
        <v>540</v>
      </c>
      <c r="I51" s="14">
        <f t="shared" si="4"/>
        <v>6465.4</v>
      </c>
      <c r="J51" s="14">
        <f t="shared" si="5"/>
        <v>19050.4</v>
      </c>
      <c r="K51" s="14">
        <f t="shared" si="6"/>
        <v>7005.4</v>
      </c>
      <c r="L51" s="14">
        <f t="shared" si="1"/>
        <v>26055.8</v>
      </c>
    </row>
    <row r="52" spans="1:12" ht="15.75">
      <c r="A52" s="121" t="s">
        <v>118</v>
      </c>
      <c r="B52" s="103">
        <v>1988</v>
      </c>
      <c r="C52" s="102">
        <v>554</v>
      </c>
      <c r="D52" s="122">
        <v>6732</v>
      </c>
      <c r="E52" s="122">
        <v>18139</v>
      </c>
      <c r="F52" s="123">
        <f t="shared" si="2"/>
        <v>7286</v>
      </c>
      <c r="G52" s="123">
        <f t="shared" si="3"/>
        <v>25425</v>
      </c>
      <c r="H52" s="14">
        <f t="shared" si="0"/>
        <v>521.4</v>
      </c>
      <c r="I52" s="14">
        <f t="shared" si="4"/>
        <v>6159.2</v>
      </c>
      <c r="J52" s="14">
        <f t="shared" si="5"/>
        <v>19260.2</v>
      </c>
      <c r="K52" s="14">
        <f t="shared" si="6"/>
        <v>6680.6</v>
      </c>
      <c r="L52" s="14">
        <f t="shared" si="1"/>
        <v>25940.8</v>
      </c>
    </row>
    <row r="53" spans="1:12" ht="15.75">
      <c r="A53" s="121" t="s">
        <v>119</v>
      </c>
      <c r="B53" s="103">
        <v>1989</v>
      </c>
      <c r="C53" s="102">
        <v>553</v>
      </c>
      <c r="D53" s="122">
        <v>6998</v>
      </c>
      <c r="E53" s="122">
        <v>19981</v>
      </c>
      <c r="F53" s="123">
        <f t="shared" si="2"/>
        <v>7551</v>
      </c>
      <c r="G53" s="123">
        <f t="shared" si="3"/>
        <v>27532</v>
      </c>
      <c r="H53" s="14">
        <f t="shared" si="0"/>
        <v>490.4</v>
      </c>
      <c r="I53" s="14">
        <f t="shared" si="4"/>
        <v>5703.6</v>
      </c>
      <c r="J53" s="14">
        <f t="shared" si="5"/>
        <v>19144.6</v>
      </c>
      <c r="K53" s="14">
        <f t="shared" si="6"/>
        <v>6194</v>
      </c>
      <c r="L53" s="14">
        <f t="shared" si="1"/>
        <v>25338.6</v>
      </c>
    </row>
    <row r="54" spans="1:12" s="4" customFormat="1" ht="15.75">
      <c r="A54" s="128" t="s">
        <v>120</v>
      </c>
      <c r="B54" s="98">
        <v>1990</v>
      </c>
      <c r="C54" s="97">
        <v>546</v>
      </c>
      <c r="D54" s="129">
        <v>6252</v>
      </c>
      <c r="E54" s="129">
        <v>20430</v>
      </c>
      <c r="F54" s="130">
        <f t="shared" si="2"/>
        <v>6798</v>
      </c>
      <c r="G54" s="123">
        <f t="shared" si="3"/>
        <v>27228</v>
      </c>
      <c r="H54" s="14">
        <f t="shared" si="0"/>
        <v>452.4</v>
      </c>
      <c r="I54" s="14">
        <f t="shared" si="4"/>
        <v>5345.6</v>
      </c>
      <c r="J54" s="14">
        <f t="shared" si="5"/>
        <v>18548.8</v>
      </c>
      <c r="K54" s="14">
        <f t="shared" si="6"/>
        <v>5798</v>
      </c>
      <c r="L54" s="14">
        <f t="shared" si="1"/>
        <v>24346.8</v>
      </c>
    </row>
    <row r="55" spans="1:12" ht="15.75">
      <c r="A55" s="121" t="s">
        <v>121</v>
      </c>
      <c r="B55" s="103">
        <v>1991</v>
      </c>
      <c r="C55" s="102">
        <v>491</v>
      </c>
      <c r="D55" s="122">
        <v>5638</v>
      </c>
      <c r="E55" s="122">
        <v>19217</v>
      </c>
      <c r="F55" s="123">
        <f t="shared" si="2"/>
        <v>6129</v>
      </c>
      <c r="G55" s="123">
        <f t="shared" si="3"/>
        <v>25346</v>
      </c>
      <c r="H55" s="14">
        <f t="shared" si="0"/>
        <v>425</v>
      </c>
      <c r="I55" s="14">
        <f t="shared" si="4"/>
        <v>5081.2</v>
      </c>
      <c r="J55" s="14">
        <f t="shared" si="5"/>
        <v>17833.8</v>
      </c>
      <c r="K55" s="14">
        <f t="shared" si="6"/>
        <v>5506.2</v>
      </c>
      <c r="L55" s="14">
        <f t="shared" si="1"/>
        <v>23340</v>
      </c>
    </row>
    <row r="56" spans="1:12" ht="15.75">
      <c r="A56" s="121" t="s">
        <v>122</v>
      </c>
      <c r="B56" s="103">
        <v>1992</v>
      </c>
      <c r="C56" s="102">
        <v>463</v>
      </c>
      <c r="D56" s="122">
        <v>5176</v>
      </c>
      <c r="E56" s="122">
        <v>18534</v>
      </c>
      <c r="F56" s="123">
        <f t="shared" si="2"/>
        <v>5639</v>
      </c>
      <c r="G56" s="123">
        <f t="shared" si="3"/>
        <v>24173</v>
      </c>
      <c r="H56" s="14">
        <f t="shared" si="0"/>
        <v>398.2</v>
      </c>
      <c r="I56" s="14">
        <f t="shared" si="4"/>
        <v>4761.8</v>
      </c>
      <c r="J56" s="14">
        <f t="shared" si="5"/>
        <v>17454</v>
      </c>
      <c r="K56" s="14">
        <f t="shared" si="6"/>
        <v>5160</v>
      </c>
      <c r="L56" s="14">
        <f t="shared" si="1"/>
        <v>22614</v>
      </c>
    </row>
    <row r="57" spans="1:12" ht="15.75">
      <c r="A57" s="121" t="s">
        <v>123</v>
      </c>
      <c r="B57" s="103">
        <v>1993</v>
      </c>
      <c r="C57" s="102">
        <v>399</v>
      </c>
      <c r="D57" s="122">
        <v>4454</v>
      </c>
      <c r="E57" s="122">
        <v>17561</v>
      </c>
      <c r="F57" s="123">
        <f t="shared" si="2"/>
        <v>4853</v>
      </c>
      <c r="G57" s="123">
        <f t="shared" si="3"/>
        <v>22414</v>
      </c>
      <c r="H57" s="14">
        <f aca="true" t="shared" si="7" ref="H57:L61">(C57+C58+C59+C60+C61)/5</f>
        <v>381</v>
      </c>
      <c r="I57" s="14">
        <f t="shared" si="7"/>
        <v>4536</v>
      </c>
      <c r="J57" s="14">
        <f t="shared" si="7"/>
        <v>17388.2</v>
      </c>
      <c r="K57" s="14">
        <f t="shared" si="7"/>
        <v>4917</v>
      </c>
      <c r="L57" s="14">
        <f t="shared" si="7"/>
        <v>22305.2</v>
      </c>
    </row>
    <row r="58" spans="1:12" ht="15.75">
      <c r="A58" s="121" t="s">
        <v>124</v>
      </c>
      <c r="B58" s="103">
        <v>1994</v>
      </c>
      <c r="C58" s="102">
        <v>363</v>
      </c>
      <c r="D58" s="122">
        <v>5208</v>
      </c>
      <c r="E58" s="122">
        <v>17002</v>
      </c>
      <c r="F58" s="123">
        <f t="shared" si="2"/>
        <v>5571</v>
      </c>
      <c r="G58" s="123">
        <f t="shared" si="3"/>
        <v>22573</v>
      </c>
      <c r="H58" s="14">
        <f t="shared" si="7"/>
        <v>378.2</v>
      </c>
      <c r="I58" s="14">
        <f t="shared" si="7"/>
        <v>4459.6</v>
      </c>
      <c r="J58" s="14">
        <f t="shared" si="7"/>
        <v>17478</v>
      </c>
      <c r="K58" s="14">
        <f t="shared" si="7"/>
        <v>4837.8</v>
      </c>
      <c r="L58" s="14">
        <f t="shared" si="7"/>
        <v>22315.8</v>
      </c>
    </row>
    <row r="59" spans="1:12" ht="15.75">
      <c r="A59" s="121" t="s">
        <v>125</v>
      </c>
      <c r="B59" s="103">
        <v>1995</v>
      </c>
      <c r="C59" s="102">
        <v>409</v>
      </c>
      <c r="D59" s="122">
        <v>4930</v>
      </c>
      <c r="E59" s="122">
        <v>16855</v>
      </c>
      <c r="F59" s="123">
        <f t="shared" si="2"/>
        <v>5339</v>
      </c>
      <c r="G59" s="123">
        <f t="shared" si="3"/>
        <v>22194</v>
      </c>
      <c r="H59" s="14">
        <f t="shared" si="7"/>
        <v>367.6</v>
      </c>
      <c r="I59" s="14">
        <f t="shared" si="7"/>
        <v>4171</v>
      </c>
      <c r="J59" s="14">
        <f t="shared" si="7"/>
        <v>17463</v>
      </c>
      <c r="K59" s="14">
        <f t="shared" si="7"/>
        <v>4538.6</v>
      </c>
      <c r="L59" s="14">
        <f t="shared" si="7"/>
        <v>22001.6</v>
      </c>
    </row>
    <row r="60" spans="1:12" ht="15.75">
      <c r="A60" s="121" t="s">
        <v>126</v>
      </c>
      <c r="B60" s="103">
        <v>1996</v>
      </c>
      <c r="C60" s="102">
        <v>357</v>
      </c>
      <c r="D60" s="122">
        <v>4041</v>
      </c>
      <c r="E60" s="122">
        <v>17318</v>
      </c>
      <c r="F60" s="123">
        <f t="shared" si="2"/>
        <v>4398</v>
      </c>
      <c r="G60" s="123">
        <f t="shared" si="3"/>
        <v>21716</v>
      </c>
      <c r="H60" s="14">
        <f t="shared" si="7"/>
        <v>351</v>
      </c>
      <c r="I60" s="14">
        <f t="shared" si="7"/>
        <v>3898.6</v>
      </c>
      <c r="J60" s="14">
        <f t="shared" si="7"/>
        <v>17416.4</v>
      </c>
      <c r="K60" s="14">
        <f t="shared" si="7"/>
        <v>4249.6</v>
      </c>
      <c r="L60" s="14">
        <f t="shared" si="7"/>
        <v>21666</v>
      </c>
    </row>
    <row r="61" spans="1:12" ht="15.75">
      <c r="A61" s="121" t="s">
        <v>127</v>
      </c>
      <c r="B61" s="103">
        <v>1997</v>
      </c>
      <c r="C61" s="102">
        <v>377</v>
      </c>
      <c r="D61" s="122">
        <v>4047</v>
      </c>
      <c r="E61" s="122">
        <v>18205</v>
      </c>
      <c r="F61" s="123">
        <f>SUM(C61:D61)</f>
        <v>4424</v>
      </c>
      <c r="G61" s="123">
        <f t="shared" si="3"/>
        <v>22629</v>
      </c>
      <c r="H61" s="14">
        <f t="shared" si="7"/>
        <v>349.2</v>
      </c>
      <c r="I61" s="14">
        <f t="shared" si="7"/>
        <v>3772.4</v>
      </c>
      <c r="J61" s="14">
        <f t="shared" si="7"/>
        <v>17182.8</v>
      </c>
      <c r="K61" s="14">
        <f t="shared" si="7"/>
        <v>4121.6</v>
      </c>
      <c r="L61" s="14">
        <f t="shared" si="7"/>
        <v>21304.4</v>
      </c>
    </row>
    <row r="62" spans="1:12" ht="15.75">
      <c r="A62" s="131" t="s">
        <v>128</v>
      </c>
      <c r="B62" s="132">
        <v>1998</v>
      </c>
      <c r="C62" s="133">
        <v>385</v>
      </c>
      <c r="D62" s="134">
        <v>4072</v>
      </c>
      <c r="E62" s="134">
        <v>18010</v>
      </c>
      <c r="F62" s="123">
        <f t="shared" si="2"/>
        <v>4457</v>
      </c>
      <c r="G62" s="123">
        <f t="shared" si="3"/>
        <v>22467</v>
      </c>
      <c r="H62" s="14">
        <f aca="true" t="shared" si="8" ref="H62:L65">(C62+C63+C64+C65+C66)/5</f>
        <v>334.6</v>
      </c>
      <c r="I62" s="14">
        <f t="shared" si="8"/>
        <v>3608.8</v>
      </c>
      <c r="J62" s="14">
        <f t="shared" si="8"/>
        <v>16690.2</v>
      </c>
      <c r="K62" s="14">
        <f t="shared" si="8"/>
        <v>3943.4</v>
      </c>
      <c r="L62" s="14">
        <f t="shared" si="8"/>
        <v>20633.6</v>
      </c>
    </row>
    <row r="63" spans="1:12" ht="15.75">
      <c r="A63" s="131" t="s">
        <v>129</v>
      </c>
      <c r="B63" s="132">
        <v>1999</v>
      </c>
      <c r="C63" s="135">
        <v>310</v>
      </c>
      <c r="D63" s="136">
        <v>3765</v>
      </c>
      <c r="E63" s="136">
        <v>16927</v>
      </c>
      <c r="F63" s="123">
        <f t="shared" si="2"/>
        <v>4075</v>
      </c>
      <c r="G63" s="123">
        <f t="shared" si="3"/>
        <v>21002</v>
      </c>
      <c r="H63" s="14">
        <f t="shared" si="8"/>
        <v>324.8</v>
      </c>
      <c r="I63" s="14">
        <f t="shared" si="8"/>
        <v>3386</v>
      </c>
      <c r="J63" s="14">
        <f t="shared" si="8"/>
        <v>16180.4</v>
      </c>
      <c r="K63" s="14">
        <f t="shared" si="8"/>
        <v>3710.8</v>
      </c>
      <c r="L63" s="14">
        <f t="shared" si="8"/>
        <v>19891.2</v>
      </c>
    </row>
    <row r="64" spans="1:12" ht="15.75">
      <c r="A64" s="131" t="s">
        <v>130</v>
      </c>
      <c r="B64" s="132">
        <v>2000</v>
      </c>
      <c r="C64" s="135">
        <v>326</v>
      </c>
      <c r="D64" s="136">
        <v>3568</v>
      </c>
      <c r="E64" s="136">
        <v>16622</v>
      </c>
      <c r="F64" s="136">
        <f t="shared" si="2"/>
        <v>3894</v>
      </c>
      <c r="G64" s="123">
        <f t="shared" si="3"/>
        <v>20516</v>
      </c>
      <c r="H64" s="14">
        <f t="shared" si="8"/>
        <v>324.4</v>
      </c>
      <c r="I64" s="14">
        <f aca="true" t="shared" si="9" ref="I64:L65">(D64+D65+D66+D67+D68)/5</f>
        <v>3186.2</v>
      </c>
      <c r="J64" s="14">
        <f t="shared" si="9"/>
        <v>15880.4</v>
      </c>
      <c r="K64" s="14">
        <f t="shared" si="9"/>
        <v>3510.6</v>
      </c>
      <c r="L64" s="14">
        <f t="shared" si="9"/>
        <v>19391</v>
      </c>
    </row>
    <row r="65" spans="1:12" ht="15.75">
      <c r="A65" s="131" t="s">
        <v>131</v>
      </c>
      <c r="B65" s="132">
        <v>2001</v>
      </c>
      <c r="C65" s="135">
        <v>348</v>
      </c>
      <c r="D65" s="136">
        <v>3410</v>
      </c>
      <c r="E65" s="136">
        <v>16150</v>
      </c>
      <c r="F65" s="136">
        <f t="shared" si="2"/>
        <v>3758</v>
      </c>
      <c r="G65" s="136">
        <f t="shared" si="3"/>
        <v>19908</v>
      </c>
      <c r="H65" s="14">
        <f t="shared" si="8"/>
        <v>316.4</v>
      </c>
      <c r="I65" s="14">
        <f t="shared" si="9"/>
        <v>3005.6</v>
      </c>
      <c r="J65" s="14">
        <f t="shared" si="9"/>
        <v>15542.6</v>
      </c>
      <c r="K65" s="14">
        <f t="shared" si="9"/>
        <v>3322</v>
      </c>
      <c r="L65" s="14">
        <f t="shared" si="9"/>
        <v>18864.6</v>
      </c>
    </row>
    <row r="66" spans="1:12" ht="15.75">
      <c r="A66" s="131" t="s">
        <v>132</v>
      </c>
      <c r="B66" s="132">
        <v>2002</v>
      </c>
      <c r="C66" s="135">
        <v>304</v>
      </c>
      <c r="D66" s="136">
        <v>3229</v>
      </c>
      <c r="E66" s="136">
        <v>15742</v>
      </c>
      <c r="F66" s="136">
        <f t="shared" si="2"/>
        <v>3533</v>
      </c>
      <c r="G66" s="136">
        <f t="shared" si="3"/>
        <v>19275</v>
      </c>
      <c r="H66" s="14">
        <f aca="true" t="shared" si="10" ref="H66:L67">(C66+C67+C68+C69+C70)/5</f>
        <v>309.6</v>
      </c>
      <c r="I66" s="14">
        <f t="shared" si="10"/>
        <v>2849</v>
      </c>
      <c r="J66" s="14">
        <f t="shared" si="10"/>
        <v>15177.6</v>
      </c>
      <c r="K66" s="14">
        <f t="shared" si="10"/>
        <v>3158.6</v>
      </c>
      <c r="L66" s="14">
        <f t="shared" si="10"/>
        <v>18336.2</v>
      </c>
    </row>
    <row r="67" spans="1:12" ht="15.75">
      <c r="A67" s="131" t="s">
        <v>133</v>
      </c>
      <c r="B67" s="132">
        <v>2003</v>
      </c>
      <c r="C67" s="135">
        <v>336</v>
      </c>
      <c r="D67" s="136">
        <v>2958</v>
      </c>
      <c r="E67" s="136">
        <v>15461</v>
      </c>
      <c r="F67" s="136">
        <f>SUM(C67:D67)</f>
        <v>3294</v>
      </c>
      <c r="G67" s="136">
        <f>SUM(C67:E67)</f>
        <v>18755</v>
      </c>
      <c r="H67" s="14">
        <f t="shared" si="10"/>
        <v>305</v>
      </c>
      <c r="I67" s="14">
        <f t="shared" si="10"/>
        <v>2679.6</v>
      </c>
      <c r="J67" s="14">
        <f t="shared" si="10"/>
        <v>14739.2</v>
      </c>
      <c r="K67" s="14">
        <f t="shared" si="10"/>
        <v>2984.6</v>
      </c>
      <c r="L67" s="14">
        <f t="shared" si="10"/>
        <v>17723.8</v>
      </c>
    </row>
    <row r="68" spans="1:7" ht="15.75">
      <c r="A68" s="131"/>
      <c r="B68" s="132">
        <v>2004</v>
      </c>
      <c r="C68" s="135">
        <v>308</v>
      </c>
      <c r="D68" s="136">
        <v>2766</v>
      </c>
      <c r="E68" s="136">
        <v>15427</v>
      </c>
      <c r="F68" s="136">
        <f>SUM(C68:D68)</f>
        <v>3074</v>
      </c>
      <c r="G68" s="136">
        <f>SUM(C68:E68)</f>
        <v>18501</v>
      </c>
    </row>
    <row r="69" spans="1:7" ht="15.75">
      <c r="A69" s="131"/>
      <c r="B69" s="132">
        <v>2005</v>
      </c>
      <c r="C69" s="135">
        <v>286</v>
      </c>
      <c r="D69" s="136">
        <v>2665</v>
      </c>
      <c r="E69" s="136">
        <v>14933</v>
      </c>
      <c r="F69" s="136">
        <f>SUM(C69:D69)</f>
        <v>2951</v>
      </c>
      <c r="G69" s="136">
        <f>SUM(C69:E69)</f>
        <v>17884</v>
      </c>
    </row>
    <row r="70" spans="1:7" ht="15.75">
      <c r="A70" s="131"/>
      <c r="B70" s="132">
        <v>2006</v>
      </c>
      <c r="C70" s="135">
        <v>314</v>
      </c>
      <c r="D70" s="136">
        <v>2627</v>
      </c>
      <c r="E70" s="136">
        <v>14325</v>
      </c>
      <c r="F70" s="136">
        <f>SUM(C70:D70)</f>
        <v>2941</v>
      </c>
      <c r="G70" s="136">
        <f>SUM(C70:E70)</f>
        <v>17266</v>
      </c>
    </row>
    <row r="71" spans="1:7" ht="15.75">
      <c r="A71" s="131"/>
      <c r="B71" s="132">
        <v>2007</v>
      </c>
      <c r="C71" s="135">
        <v>281</v>
      </c>
      <c r="D71" s="136">
        <v>2382</v>
      </c>
      <c r="E71" s="136">
        <v>13550</v>
      </c>
      <c r="F71" s="136">
        <f>SUM(C71:D71)</f>
        <v>2663</v>
      </c>
      <c r="G71" s="136">
        <f>SUM(C71:E71)</f>
        <v>16213</v>
      </c>
    </row>
    <row r="72" spans="1:7" ht="15.75">
      <c r="A72" s="121"/>
      <c r="B72" s="103"/>
      <c r="C72" s="102"/>
      <c r="D72" s="102"/>
      <c r="E72" s="102"/>
      <c r="F72" s="102"/>
      <c r="G72" s="102"/>
    </row>
    <row r="73" spans="1:7" ht="15.75">
      <c r="A73" s="121"/>
      <c r="B73" s="103"/>
      <c r="C73" s="102"/>
      <c r="D73" s="102"/>
      <c r="E73" s="102"/>
      <c r="F73" s="102"/>
      <c r="G73" s="102"/>
    </row>
    <row r="74" spans="1:7" ht="15.75">
      <c r="A74" s="121"/>
      <c r="B74" s="103"/>
      <c r="C74" s="102"/>
      <c r="D74" s="102"/>
      <c r="E74" s="102"/>
      <c r="F74" s="102"/>
      <c r="G74" s="102"/>
    </row>
    <row r="75" spans="1:7" ht="15.75">
      <c r="A75" s="121"/>
      <c r="B75" s="103"/>
      <c r="C75" s="102"/>
      <c r="D75" s="102"/>
      <c r="E75" s="102"/>
      <c r="F75" s="102"/>
      <c r="G75" s="102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1"/>
      <c r="B1" s="95" t="s">
        <v>74</v>
      </c>
      <c r="C1" s="1"/>
      <c r="D1" s="1"/>
      <c r="E1" s="1"/>
      <c r="F1" s="1"/>
    </row>
    <row r="2" spans="1:6" ht="12.75">
      <c r="A2" s="1"/>
      <c r="B2" s="1" t="s">
        <v>30</v>
      </c>
      <c r="C2" s="1" t="s">
        <v>22</v>
      </c>
      <c r="D2" s="1" t="s">
        <v>23</v>
      </c>
      <c r="E2" s="1" t="s">
        <v>134</v>
      </c>
      <c r="F2" s="1" t="s">
        <v>135</v>
      </c>
    </row>
    <row r="3" spans="1:6" ht="15.75">
      <c r="A3" s="121" t="s">
        <v>77</v>
      </c>
      <c r="B3" s="139">
        <f>Fig7data!H11</f>
        <v>539.2</v>
      </c>
      <c r="C3" s="139"/>
      <c r="D3" s="139"/>
      <c r="E3" s="139"/>
      <c r="F3" s="139">
        <f>Fig7data!L11</f>
        <v>15149.4</v>
      </c>
    </row>
    <row r="4" spans="1:6" ht="15.75">
      <c r="A4" s="121" t="s">
        <v>78</v>
      </c>
      <c r="B4" s="139">
        <f>Fig7data!H12</f>
        <v>525.4</v>
      </c>
      <c r="C4" s="139"/>
      <c r="D4" s="139"/>
      <c r="E4" s="139"/>
      <c r="F4" s="139">
        <f>Fig7data!L12</f>
        <v>15527.8</v>
      </c>
    </row>
    <row r="5" spans="1:6" ht="15.75">
      <c r="A5" s="121" t="s">
        <v>79</v>
      </c>
      <c r="B5" s="139">
        <f>Fig7data!H13</f>
        <v>534.4</v>
      </c>
      <c r="C5" s="139"/>
      <c r="D5" s="139"/>
      <c r="E5" s="139"/>
      <c r="F5" s="139">
        <f>Fig7data!L13</f>
        <v>16469.4</v>
      </c>
    </row>
    <row r="6" spans="1:6" ht="15.75">
      <c r="A6" s="128" t="s">
        <v>80</v>
      </c>
      <c r="B6" s="139">
        <f>Fig7data!H14</f>
        <v>536.4</v>
      </c>
      <c r="C6" s="139">
        <f>Fig7data!I14</f>
        <v>4713.4</v>
      </c>
      <c r="D6" s="139">
        <f>Fig7data!J14</f>
        <v>12058.6</v>
      </c>
      <c r="E6" s="139">
        <f>Fig7data!K14</f>
        <v>5249.8</v>
      </c>
      <c r="F6" s="139">
        <f>Fig7data!L14</f>
        <v>17308.4</v>
      </c>
    </row>
    <row r="7" spans="1:6" ht="15.75">
      <c r="A7" s="128" t="s">
        <v>81</v>
      </c>
      <c r="B7" s="139">
        <f>Fig7data!H15</f>
        <v>552.6</v>
      </c>
      <c r="C7" s="139">
        <f>Fig7data!I15</f>
        <v>4822</v>
      </c>
      <c r="D7" s="139">
        <f>Fig7data!J15</f>
        <v>12942.4</v>
      </c>
      <c r="E7" s="139">
        <f>Fig7data!K15</f>
        <v>5374.6</v>
      </c>
      <c r="F7" s="139">
        <f>Fig7data!L15</f>
        <v>18317</v>
      </c>
    </row>
    <row r="8" spans="1:6" ht="15.75">
      <c r="A8" s="128" t="s">
        <v>82</v>
      </c>
      <c r="B8" s="139">
        <f>Fig7data!H16</f>
        <v>551.8</v>
      </c>
      <c r="C8" s="139">
        <f>Fig7data!I16</f>
        <v>4922.8</v>
      </c>
      <c r="D8" s="139">
        <f>Fig7data!J16</f>
        <v>13755.2</v>
      </c>
      <c r="E8" s="139">
        <f>Fig7data!K16</f>
        <v>5474.6</v>
      </c>
      <c r="F8" s="139">
        <f>Fig7data!L16</f>
        <v>19229.8</v>
      </c>
    </row>
    <row r="9" spans="1:6" ht="15.75">
      <c r="A9" s="128" t="s">
        <v>83</v>
      </c>
      <c r="B9" s="139">
        <f>Fig7data!H17</f>
        <v>564.8</v>
      </c>
      <c r="C9" s="139">
        <f>Fig7data!I17</f>
        <v>5039.2</v>
      </c>
      <c r="D9" s="139">
        <f>Fig7data!J17</f>
        <v>14599.8</v>
      </c>
      <c r="E9" s="139">
        <f>Fig7data!K17</f>
        <v>5604</v>
      </c>
      <c r="F9" s="139">
        <f>Fig7data!L17</f>
        <v>20203.8</v>
      </c>
    </row>
    <row r="10" spans="1:6" ht="15.75">
      <c r="A10" s="128" t="s">
        <v>84</v>
      </c>
      <c r="B10" s="139">
        <f>Fig7data!H18</f>
        <v>570</v>
      </c>
      <c r="C10" s="139">
        <f>Fig7data!I18</f>
        <v>5065.6</v>
      </c>
      <c r="D10" s="139">
        <f>Fig7data!J18</f>
        <v>15465.6</v>
      </c>
      <c r="E10" s="139">
        <f>Fig7data!K18</f>
        <v>5635.6</v>
      </c>
      <c r="F10" s="139">
        <f>Fig7data!L18</f>
        <v>21101.2</v>
      </c>
    </row>
    <row r="11" spans="1:6" ht="15.75">
      <c r="A11" s="121" t="s">
        <v>85</v>
      </c>
      <c r="B11" s="139">
        <f>Fig7data!H19</f>
        <v>581.8</v>
      </c>
      <c r="C11" s="139">
        <f>Fig7data!I19</f>
        <v>5357.8</v>
      </c>
      <c r="D11" s="139">
        <f>Fig7data!J19</f>
        <v>16383.6</v>
      </c>
      <c r="E11" s="139">
        <f>Fig7data!K19</f>
        <v>5939.6</v>
      </c>
      <c r="F11" s="139">
        <f>Fig7data!L19</f>
        <v>22323.2</v>
      </c>
    </row>
    <row r="12" spans="1:6" ht="15.75">
      <c r="A12" s="121" t="s">
        <v>86</v>
      </c>
      <c r="B12" s="139">
        <f>Fig7data!H20</f>
        <v>589.4</v>
      </c>
      <c r="C12" s="139">
        <f>Fig7data!I20</f>
        <v>5665</v>
      </c>
      <c r="D12" s="139">
        <f>Fig7data!J20</f>
        <v>17152</v>
      </c>
      <c r="E12" s="139">
        <f>Fig7data!K20</f>
        <v>6254.4</v>
      </c>
      <c r="F12" s="139">
        <f>Fig7data!L20</f>
        <v>23406.4</v>
      </c>
    </row>
    <row r="13" spans="1:6" ht="15.75">
      <c r="A13" s="121" t="s">
        <v>87</v>
      </c>
      <c r="B13" s="139">
        <f>Fig7data!H21</f>
        <v>615.6</v>
      </c>
      <c r="C13" s="139">
        <f>Fig7data!I21</f>
        <v>6100.8</v>
      </c>
      <c r="D13" s="139">
        <f>Fig7data!J21</f>
        <v>17870.6</v>
      </c>
      <c r="E13" s="139">
        <f>Fig7data!K21</f>
        <v>6716.4</v>
      </c>
      <c r="F13" s="139">
        <f>Fig7data!L21</f>
        <v>24587</v>
      </c>
    </row>
    <row r="14" spans="1:6" ht="15.75">
      <c r="A14" s="121" t="s">
        <v>88</v>
      </c>
      <c r="B14" s="139">
        <f>Fig7data!H22</f>
        <v>638.4</v>
      </c>
      <c r="C14" s="139">
        <f>Fig7data!I22</f>
        <v>6510</v>
      </c>
      <c r="D14" s="139">
        <f>Fig7data!J22</f>
        <v>18495.8</v>
      </c>
      <c r="E14" s="139">
        <f>Fig7data!K22</f>
        <v>7148.4</v>
      </c>
      <c r="F14" s="139">
        <f>Fig7data!L22</f>
        <v>25644.2</v>
      </c>
    </row>
    <row r="15" spans="1:6" ht="15.75">
      <c r="A15" s="121" t="s">
        <v>89</v>
      </c>
      <c r="B15" s="139">
        <f>Fig7data!H23</f>
        <v>659.8</v>
      </c>
      <c r="C15" s="139">
        <f>Fig7data!I23</f>
        <v>6895</v>
      </c>
      <c r="D15" s="139">
        <f>Fig7data!J23</f>
        <v>19069</v>
      </c>
      <c r="E15" s="139">
        <f>Fig7data!K23</f>
        <v>7554.8</v>
      </c>
      <c r="F15" s="139">
        <f>Fig7data!L23</f>
        <v>26623.8</v>
      </c>
    </row>
    <row r="16" spans="1:6" ht="15.75">
      <c r="A16" s="128" t="s">
        <v>90</v>
      </c>
      <c r="B16" s="139">
        <f>Fig7data!H24</f>
        <v>689.8</v>
      </c>
      <c r="C16" s="139">
        <f>Fig7data!I24</f>
        <v>7255</v>
      </c>
      <c r="D16" s="139">
        <f>Fig7data!J24</f>
        <v>19782.2</v>
      </c>
      <c r="E16" s="139">
        <f>Fig7data!K24</f>
        <v>7944.8</v>
      </c>
      <c r="F16" s="139">
        <f>Fig7data!L24</f>
        <v>27727</v>
      </c>
    </row>
    <row r="17" spans="1:6" ht="15.75">
      <c r="A17" s="128" t="s">
        <v>91</v>
      </c>
      <c r="B17" s="139">
        <f>Fig7data!H25</f>
        <v>708.8</v>
      </c>
      <c r="C17" s="139">
        <f>Fig7data!I25</f>
        <v>7677.4</v>
      </c>
      <c r="D17" s="139">
        <f>Fig7data!J25</f>
        <v>20443.2</v>
      </c>
      <c r="E17" s="139">
        <f>Fig7data!K25</f>
        <v>8386.2</v>
      </c>
      <c r="F17" s="139">
        <f>Fig7data!L25</f>
        <v>28829.4</v>
      </c>
    </row>
    <row r="18" spans="1:6" ht="15.75">
      <c r="A18" s="128" t="s">
        <v>92</v>
      </c>
      <c r="B18" s="139">
        <f>Fig7data!H26</f>
        <v>732.6</v>
      </c>
      <c r="C18" s="139">
        <f>Fig7data!I26</f>
        <v>8082.4</v>
      </c>
      <c r="D18" s="139">
        <f>Fig7data!J26</f>
        <v>20998</v>
      </c>
      <c r="E18" s="139">
        <f>Fig7data!K26</f>
        <v>8815</v>
      </c>
      <c r="F18" s="139">
        <f>Fig7data!L26</f>
        <v>29813</v>
      </c>
    </row>
    <row r="19" spans="1:6" ht="15.75">
      <c r="A19" s="128" t="s">
        <v>93</v>
      </c>
      <c r="B19" s="139">
        <f>Fig7data!H27</f>
        <v>755.4</v>
      </c>
      <c r="C19" s="139">
        <f>Fig7data!I27</f>
        <v>8523.6</v>
      </c>
      <c r="D19" s="139">
        <f>Fig7data!J27</f>
        <v>21545.4</v>
      </c>
      <c r="E19" s="139">
        <f>Fig7data!K27</f>
        <v>9279</v>
      </c>
      <c r="F19" s="139">
        <f>Fig7data!L27</f>
        <v>30824.4</v>
      </c>
    </row>
    <row r="20" spans="1:6" ht="15.75">
      <c r="A20" s="128" t="s">
        <v>94</v>
      </c>
      <c r="B20" s="139">
        <f>Fig7data!H28</f>
        <v>766.8</v>
      </c>
      <c r="C20" s="139">
        <f>Fig7data!I28</f>
        <v>8976.8</v>
      </c>
      <c r="D20" s="139">
        <f>Fig7data!J28</f>
        <v>21665</v>
      </c>
      <c r="E20" s="139">
        <f>Fig7data!K28</f>
        <v>9743.6</v>
      </c>
      <c r="F20" s="139">
        <f>Fig7data!L28</f>
        <v>31408.6</v>
      </c>
    </row>
    <row r="21" spans="1:6" ht="15.75">
      <c r="A21" s="121" t="s">
        <v>95</v>
      </c>
      <c r="B21" s="139">
        <f>Fig7data!H29</f>
        <v>794.4</v>
      </c>
      <c r="C21" s="139">
        <f>Fig7data!I29</f>
        <v>9315.8</v>
      </c>
      <c r="D21" s="139">
        <f>Fig7data!J29</f>
        <v>21404.2</v>
      </c>
      <c r="E21" s="139">
        <f>Fig7data!K29</f>
        <v>10110.2</v>
      </c>
      <c r="F21" s="139">
        <f>Fig7data!L29</f>
        <v>31514.4</v>
      </c>
    </row>
    <row r="22" spans="1:6" ht="15.75">
      <c r="A22" s="121" t="s">
        <v>96</v>
      </c>
      <c r="B22" s="139">
        <f>Fig7data!H30</f>
        <v>808.8</v>
      </c>
      <c r="C22" s="139">
        <f>Fig7data!I30</f>
        <v>9572.4</v>
      </c>
      <c r="D22" s="139">
        <f>Fig7data!J30</f>
        <v>21015.8</v>
      </c>
      <c r="E22" s="139">
        <f>Fig7data!K30</f>
        <v>10381.2</v>
      </c>
      <c r="F22" s="139">
        <f>Fig7data!L30</f>
        <v>31397</v>
      </c>
    </row>
    <row r="23" spans="1:6" ht="15.75">
      <c r="A23" s="121" t="s">
        <v>97</v>
      </c>
      <c r="B23" s="139">
        <f>Fig7data!H31</f>
        <v>824</v>
      </c>
      <c r="C23" s="139">
        <f>Fig7data!I31</f>
        <v>9711.2</v>
      </c>
      <c r="D23" s="139">
        <f>Fig7data!J31</f>
        <v>20644.6</v>
      </c>
      <c r="E23" s="139">
        <f>Fig7data!K31</f>
        <v>10535.2</v>
      </c>
      <c r="F23" s="139">
        <f>Fig7data!L31</f>
        <v>31179.8</v>
      </c>
    </row>
    <row r="24" spans="1:6" ht="15.75">
      <c r="A24" s="121" t="s">
        <v>98</v>
      </c>
      <c r="B24" s="139">
        <f>Fig7data!H32</f>
        <v>839.4</v>
      </c>
      <c r="C24" s="139">
        <f>Fig7data!I32</f>
        <v>9859.6</v>
      </c>
      <c r="D24" s="139">
        <f>Fig7data!J32</f>
        <v>20481.2</v>
      </c>
      <c r="E24" s="139">
        <f>Fig7data!K32</f>
        <v>10699</v>
      </c>
      <c r="F24" s="139">
        <f>Fig7data!L32</f>
        <v>31180.2</v>
      </c>
    </row>
    <row r="25" spans="1:6" ht="15.75">
      <c r="A25" s="121" t="s">
        <v>99</v>
      </c>
      <c r="B25" s="139">
        <f>Fig7data!H33</f>
        <v>856.6</v>
      </c>
      <c r="C25" s="139">
        <f>Fig7data!I33</f>
        <v>9979.8</v>
      </c>
      <c r="D25" s="139">
        <f>Fig7data!J33</f>
        <v>20494.8</v>
      </c>
      <c r="E25" s="139">
        <f>Fig7data!K33</f>
        <v>10836.4</v>
      </c>
      <c r="F25" s="139">
        <f>Fig7data!L33</f>
        <v>31331.2</v>
      </c>
    </row>
    <row r="26" spans="1:6" ht="15.75">
      <c r="A26" s="121" t="s">
        <v>100</v>
      </c>
      <c r="B26" s="139">
        <f>Fig7data!H34</f>
        <v>843.2</v>
      </c>
      <c r="C26" s="139">
        <f>Fig7data!I34</f>
        <v>9918</v>
      </c>
      <c r="D26" s="139">
        <f>Fig7data!J34</f>
        <v>20115.4</v>
      </c>
      <c r="E26" s="139">
        <f>Fig7data!K34</f>
        <v>10761.2</v>
      </c>
      <c r="F26" s="139">
        <f>Fig7data!L34</f>
        <v>30876.6</v>
      </c>
    </row>
    <row r="27" spans="1:6" ht="15.75">
      <c r="A27" s="121" t="s">
        <v>101</v>
      </c>
      <c r="B27" s="139">
        <f>Fig7data!H35</f>
        <v>834</v>
      </c>
      <c r="C27" s="139">
        <f>Fig7data!I35</f>
        <v>9668.4</v>
      </c>
      <c r="D27" s="139">
        <f>Fig7data!J35</f>
        <v>19850.4</v>
      </c>
      <c r="E27" s="139">
        <f>Fig7data!K35</f>
        <v>10502.4</v>
      </c>
      <c r="F27" s="139">
        <f>Fig7data!L35</f>
        <v>30352.8</v>
      </c>
    </row>
    <row r="28" spans="1:6" ht="15.75">
      <c r="A28" s="121" t="s">
        <v>102</v>
      </c>
      <c r="B28" s="139">
        <f>Fig7data!H36</f>
        <v>817.4</v>
      </c>
      <c r="C28" s="139">
        <f>Fig7data!I36</f>
        <v>9423</v>
      </c>
      <c r="D28" s="139">
        <f>Fig7data!J36</f>
        <v>19860.2</v>
      </c>
      <c r="E28" s="139">
        <f>Fig7data!K36</f>
        <v>10240.4</v>
      </c>
      <c r="F28" s="139">
        <f>Fig7data!L36</f>
        <v>30100.6</v>
      </c>
    </row>
    <row r="29" spans="1:6" ht="15.75">
      <c r="A29" s="121" t="s">
        <v>103</v>
      </c>
      <c r="B29" s="139">
        <f>Fig7data!H37</f>
        <v>808.6</v>
      </c>
      <c r="C29" s="139">
        <f>Fig7data!I37</f>
        <v>9193</v>
      </c>
      <c r="D29" s="139">
        <f>Fig7data!J37</f>
        <v>19703.2</v>
      </c>
      <c r="E29" s="139">
        <f>Fig7data!K37</f>
        <v>10001.6</v>
      </c>
      <c r="F29" s="139">
        <f>Fig7data!L37</f>
        <v>29704.8</v>
      </c>
    </row>
    <row r="30" spans="1:6" ht="15.75">
      <c r="A30" s="121" t="s">
        <v>104</v>
      </c>
      <c r="B30" s="139">
        <f>Fig7data!H38</f>
        <v>801.6</v>
      </c>
      <c r="C30" s="139">
        <f>Fig7data!I38</f>
        <v>9044</v>
      </c>
      <c r="D30" s="139">
        <f>Fig7data!J38</f>
        <v>19679.6</v>
      </c>
      <c r="E30" s="139">
        <f>Fig7data!K38</f>
        <v>9845.6</v>
      </c>
      <c r="F30" s="139">
        <f>Fig7data!L38</f>
        <v>29525.2</v>
      </c>
    </row>
    <row r="31" spans="1:6" ht="15.75">
      <c r="A31" s="121" t="s">
        <v>105</v>
      </c>
      <c r="B31" s="139">
        <f>Fig7data!H39</f>
        <v>798.6</v>
      </c>
      <c r="C31" s="139">
        <f>Fig7data!I39</f>
        <v>8987.8</v>
      </c>
      <c r="D31" s="139">
        <f>Fig7data!J39</f>
        <v>20259.6</v>
      </c>
      <c r="E31" s="139">
        <f>Fig7data!K39</f>
        <v>9786.4</v>
      </c>
      <c r="F31" s="139">
        <f>Fig7data!L39</f>
        <v>30046</v>
      </c>
    </row>
    <row r="32" spans="1:6" ht="15.75">
      <c r="A32" s="121" t="s">
        <v>106</v>
      </c>
      <c r="B32" s="139">
        <f>Fig7data!H40</f>
        <v>784.8</v>
      </c>
      <c r="C32" s="139">
        <f>Fig7data!I40</f>
        <v>8999.8</v>
      </c>
      <c r="D32" s="139">
        <f>Fig7data!J40</f>
        <v>20394.4</v>
      </c>
      <c r="E32" s="139">
        <f>Fig7data!K40</f>
        <v>9784.6</v>
      </c>
      <c r="F32" s="139">
        <f>Fig7data!L40</f>
        <v>30179</v>
      </c>
    </row>
    <row r="33" spans="1:6" ht="15.75">
      <c r="A33" s="121" t="s">
        <v>107</v>
      </c>
      <c r="B33" s="139">
        <f>Fig7data!H41</f>
        <v>763.6</v>
      </c>
      <c r="C33" s="139">
        <f>Fig7data!I41</f>
        <v>9023.8</v>
      </c>
      <c r="D33" s="139">
        <f>Fig7data!J41</f>
        <v>20158.2</v>
      </c>
      <c r="E33" s="139">
        <f>Fig7data!K41</f>
        <v>9787.4</v>
      </c>
      <c r="F33" s="139">
        <f>Fig7data!L41</f>
        <v>29945.6</v>
      </c>
    </row>
    <row r="34" spans="1:6" ht="15.75">
      <c r="A34" s="121" t="s">
        <v>108</v>
      </c>
      <c r="B34" s="139">
        <f>Fig7data!H42</f>
        <v>741.6</v>
      </c>
      <c r="C34" s="139">
        <f>Fig7data!I42</f>
        <v>9105.8</v>
      </c>
      <c r="D34" s="139">
        <f>Fig7data!J42</f>
        <v>19796.2</v>
      </c>
      <c r="E34" s="139">
        <f>Fig7data!K42</f>
        <v>9847.4</v>
      </c>
      <c r="F34" s="139">
        <f>Fig7data!L42</f>
        <v>29643.6</v>
      </c>
    </row>
    <row r="35" spans="1:6" ht="15.75">
      <c r="A35" s="121" t="s">
        <v>109</v>
      </c>
      <c r="B35" s="139">
        <f>Fig7data!H43</f>
        <v>702.4</v>
      </c>
      <c r="C35" s="139">
        <f>Fig7data!I43</f>
        <v>8762.6</v>
      </c>
      <c r="D35" s="139">
        <f>Fig7data!J43</f>
        <v>19122.2</v>
      </c>
      <c r="E35" s="139">
        <f>Fig7data!K43</f>
        <v>9465</v>
      </c>
      <c r="F35" s="139">
        <f>Fig7data!L43</f>
        <v>28587.2</v>
      </c>
    </row>
    <row r="36" spans="1:6" ht="15.75">
      <c r="A36" s="128" t="s">
        <v>110</v>
      </c>
      <c r="B36" s="139">
        <f>Fig7data!H44</f>
        <v>660.2</v>
      </c>
      <c r="C36" s="139">
        <f>Fig7data!I44</f>
        <v>8459.8</v>
      </c>
      <c r="D36" s="139">
        <f>Fig7data!J44</f>
        <v>18421.4</v>
      </c>
      <c r="E36" s="139">
        <f>Fig7data!K44</f>
        <v>9120</v>
      </c>
      <c r="F36" s="139">
        <f>Fig7data!L44</f>
        <v>27541.4</v>
      </c>
    </row>
    <row r="37" spans="1:6" ht="15.75">
      <c r="A37" s="121" t="s">
        <v>111</v>
      </c>
      <c r="B37" s="139">
        <f>Fig7data!H45</f>
        <v>640.6</v>
      </c>
      <c r="C37" s="139">
        <f>Fig7data!I45</f>
        <v>8249.2</v>
      </c>
      <c r="D37" s="139">
        <f>Fig7data!J45</f>
        <v>18251.8</v>
      </c>
      <c r="E37" s="139">
        <f>Fig7data!K45</f>
        <v>8889.8</v>
      </c>
      <c r="F37" s="139">
        <f>Fig7data!L45</f>
        <v>27141.6</v>
      </c>
    </row>
    <row r="38" spans="1:6" ht="15.75">
      <c r="A38" s="121" t="s">
        <v>112</v>
      </c>
      <c r="B38" s="139">
        <f>Fig7data!H46</f>
        <v>625.4</v>
      </c>
      <c r="C38" s="139">
        <f>Fig7data!I46</f>
        <v>7965.6</v>
      </c>
      <c r="D38" s="139">
        <f>Fig7data!J46</f>
        <v>18020.8</v>
      </c>
      <c r="E38" s="139">
        <f>Fig7data!K46</f>
        <v>8591</v>
      </c>
      <c r="F38" s="139">
        <f>Fig7data!L46</f>
        <v>26611.8</v>
      </c>
    </row>
    <row r="39" spans="1:6" ht="15.75">
      <c r="A39" s="121" t="s">
        <v>113</v>
      </c>
      <c r="B39" s="139">
        <f>Fig7data!H47</f>
        <v>596.4</v>
      </c>
      <c r="C39" s="139">
        <f>Fig7data!I47</f>
        <v>7455</v>
      </c>
      <c r="D39" s="139">
        <f>Fig7data!J47</f>
        <v>17855.4</v>
      </c>
      <c r="E39" s="139">
        <f>Fig7data!K47</f>
        <v>8051.4</v>
      </c>
      <c r="F39" s="139">
        <f>Fig7data!L47</f>
        <v>25906.8</v>
      </c>
    </row>
    <row r="40" spans="1:6" ht="15.75">
      <c r="A40" s="121" t="s">
        <v>114</v>
      </c>
      <c r="B40" s="139">
        <f>Fig7data!H48</f>
        <v>582.4</v>
      </c>
      <c r="C40" s="139">
        <f>Fig7data!I48</f>
        <v>7274.8</v>
      </c>
      <c r="D40" s="139">
        <f>Fig7data!J48</f>
        <v>18089.8</v>
      </c>
      <c r="E40" s="139">
        <f>Fig7data!K48</f>
        <v>7857.2</v>
      </c>
      <c r="F40" s="139">
        <f>Fig7data!L48</f>
        <v>25947</v>
      </c>
    </row>
    <row r="41" spans="1:6" ht="15.75">
      <c r="A41" s="121" t="s">
        <v>115</v>
      </c>
      <c r="B41" s="139">
        <f>Fig7data!H49</f>
        <v>573.2</v>
      </c>
      <c r="C41" s="139">
        <f>Fig7data!I49</f>
        <v>7129</v>
      </c>
      <c r="D41" s="139">
        <f>Fig7data!J49</f>
        <v>18519.6</v>
      </c>
      <c r="E41" s="139">
        <f>Fig7data!K49</f>
        <v>7702.2</v>
      </c>
      <c r="F41" s="139">
        <f>Fig7data!L49</f>
        <v>26221.8</v>
      </c>
    </row>
    <row r="42" spans="1:6" ht="15.75">
      <c r="A42" s="121" t="s">
        <v>116</v>
      </c>
      <c r="B42" s="139">
        <f>Fig7data!H50</f>
        <v>562</v>
      </c>
      <c r="C42" s="139">
        <f>Fig7data!I50</f>
        <v>6822.2</v>
      </c>
      <c r="D42" s="139">
        <f>Fig7data!J50</f>
        <v>18825.8</v>
      </c>
      <c r="E42" s="139">
        <f>Fig7data!K50</f>
        <v>7384.2</v>
      </c>
      <c r="F42" s="139">
        <f>Fig7data!L50</f>
        <v>26210</v>
      </c>
    </row>
    <row r="43" spans="1:6" ht="15.75">
      <c r="A43" s="121" t="s">
        <v>117</v>
      </c>
      <c r="B43" s="139">
        <f>Fig7data!H51</f>
        <v>540</v>
      </c>
      <c r="C43" s="139">
        <f>Fig7data!I51</f>
        <v>6465.4</v>
      </c>
      <c r="D43" s="139">
        <f>Fig7data!J51</f>
        <v>19050.4</v>
      </c>
      <c r="E43" s="139">
        <f>Fig7data!K51</f>
        <v>7005.4</v>
      </c>
      <c r="F43" s="139">
        <f>Fig7data!L51</f>
        <v>26055.8</v>
      </c>
    </row>
    <row r="44" spans="1:6" ht="15.75">
      <c r="A44" s="121" t="s">
        <v>118</v>
      </c>
      <c r="B44" s="139">
        <f>Fig7data!H52</f>
        <v>521.4</v>
      </c>
      <c r="C44" s="139">
        <f>Fig7data!I52</f>
        <v>6159.2</v>
      </c>
      <c r="D44" s="139">
        <f>Fig7data!J52</f>
        <v>19260.2</v>
      </c>
      <c r="E44" s="139">
        <f>Fig7data!K52</f>
        <v>6680.6</v>
      </c>
      <c r="F44" s="139">
        <f>Fig7data!L52</f>
        <v>25940.8</v>
      </c>
    </row>
    <row r="45" spans="1:6" ht="15.75">
      <c r="A45" s="121" t="s">
        <v>119</v>
      </c>
      <c r="B45" s="139">
        <f>Fig7data!H53</f>
        <v>490.4</v>
      </c>
      <c r="C45" s="139">
        <f>Fig7data!I53</f>
        <v>5703.6</v>
      </c>
      <c r="D45" s="139">
        <f>Fig7data!J53</f>
        <v>19144.6</v>
      </c>
      <c r="E45" s="139">
        <f>Fig7data!K53</f>
        <v>6194</v>
      </c>
      <c r="F45" s="139">
        <f>Fig7data!L53</f>
        <v>25338.6</v>
      </c>
    </row>
    <row r="46" spans="1:6" ht="15.75">
      <c r="A46" s="128" t="s">
        <v>120</v>
      </c>
      <c r="B46" s="139">
        <f>Fig7data!H54</f>
        <v>452.4</v>
      </c>
      <c r="C46" s="139">
        <f>Fig7data!I54</f>
        <v>5345.6</v>
      </c>
      <c r="D46" s="139">
        <f>Fig7data!J54</f>
        <v>18548.8</v>
      </c>
      <c r="E46" s="139">
        <f>Fig7data!K54</f>
        <v>5798</v>
      </c>
      <c r="F46" s="139">
        <f>Fig7data!L54</f>
        <v>24346.8</v>
      </c>
    </row>
    <row r="47" spans="1:6" ht="15.75">
      <c r="A47" s="121" t="s">
        <v>121</v>
      </c>
      <c r="B47" s="139">
        <f>Fig7data!H55</f>
        <v>425</v>
      </c>
      <c r="C47" s="139">
        <f>Fig7data!I55</f>
        <v>5081.2</v>
      </c>
      <c r="D47" s="139">
        <f>Fig7data!J55</f>
        <v>17833.8</v>
      </c>
      <c r="E47" s="139">
        <f>Fig7data!K55</f>
        <v>5506.2</v>
      </c>
      <c r="F47" s="139">
        <f>Fig7data!L55</f>
        <v>23340</v>
      </c>
    </row>
    <row r="48" spans="1:6" ht="15.75">
      <c r="A48" s="121" t="s">
        <v>122</v>
      </c>
      <c r="B48" s="139">
        <f>Fig7data!H56</f>
        <v>398.2</v>
      </c>
      <c r="C48" s="139">
        <f>Fig7data!I56</f>
        <v>4761.8</v>
      </c>
      <c r="D48" s="139">
        <f>Fig7data!J56</f>
        <v>17454</v>
      </c>
      <c r="E48" s="139">
        <f>Fig7data!K56</f>
        <v>5160</v>
      </c>
      <c r="F48" s="139">
        <f>Fig7data!L56</f>
        <v>22614</v>
      </c>
    </row>
    <row r="49" spans="1:6" ht="15.75">
      <c r="A49" s="121" t="s">
        <v>123</v>
      </c>
      <c r="B49" s="139">
        <f>Fig7data!H57</f>
        <v>381</v>
      </c>
      <c r="C49" s="139">
        <f>Fig7data!I57</f>
        <v>4536</v>
      </c>
      <c r="D49" s="139">
        <f>Fig7data!J57</f>
        <v>17388.2</v>
      </c>
      <c r="E49" s="139">
        <f>Fig7data!K57</f>
        <v>4917</v>
      </c>
      <c r="F49" s="139">
        <f>Fig7data!L57</f>
        <v>22305.2</v>
      </c>
    </row>
    <row r="50" spans="1:6" ht="15.75">
      <c r="A50" s="121" t="s">
        <v>124</v>
      </c>
      <c r="B50" s="139">
        <f>Fig7data!H58</f>
        <v>378.2</v>
      </c>
      <c r="C50" s="139">
        <f>Fig7data!I58</f>
        <v>4459.6</v>
      </c>
      <c r="D50" s="139">
        <f>Fig7data!J58</f>
        <v>17478</v>
      </c>
      <c r="E50" s="139">
        <f>Fig7data!K58</f>
        <v>4837.8</v>
      </c>
      <c r="F50" s="139">
        <f>Fig7data!L58</f>
        <v>22315.8</v>
      </c>
    </row>
    <row r="51" spans="1:6" ht="15.75">
      <c r="A51" s="121" t="s">
        <v>125</v>
      </c>
      <c r="B51" s="139">
        <f>Fig7data!H59</f>
        <v>367.6</v>
      </c>
      <c r="C51" s="139">
        <f>Fig7data!I59</f>
        <v>4171</v>
      </c>
      <c r="D51" s="139">
        <f>Fig7data!J59</f>
        <v>17463</v>
      </c>
      <c r="E51" s="139">
        <f>Fig7data!K59</f>
        <v>4538.6</v>
      </c>
      <c r="F51" s="139">
        <f>Fig7data!L59</f>
        <v>22001.6</v>
      </c>
    </row>
    <row r="52" spans="1:6" ht="15.75">
      <c r="A52" s="121" t="s">
        <v>126</v>
      </c>
      <c r="B52" s="139">
        <f>Fig7data!H60</f>
        <v>351</v>
      </c>
      <c r="C52" s="139">
        <f>Fig7data!I60</f>
        <v>3898.6</v>
      </c>
      <c r="D52" s="139">
        <f>Fig7data!J60</f>
        <v>17416.4</v>
      </c>
      <c r="E52" s="139">
        <f>Fig7data!K60</f>
        <v>4249.6</v>
      </c>
      <c r="F52" s="139">
        <f>Fig7data!L60</f>
        <v>21666</v>
      </c>
    </row>
    <row r="53" spans="1:6" ht="15.75">
      <c r="A53" s="121" t="s">
        <v>127</v>
      </c>
      <c r="B53" s="139">
        <f>Fig7data!H61</f>
        <v>349.2</v>
      </c>
      <c r="C53" s="139">
        <f>Fig7data!I61</f>
        <v>3772.4</v>
      </c>
      <c r="D53" s="139">
        <f>Fig7data!J61</f>
        <v>17182.8</v>
      </c>
      <c r="E53" s="139">
        <f>Fig7data!K61</f>
        <v>4121.6</v>
      </c>
      <c r="F53" s="139">
        <f>Fig7data!L61</f>
        <v>21304.4</v>
      </c>
    </row>
    <row r="54" spans="1:6" ht="15.75">
      <c r="A54" s="121" t="s">
        <v>128</v>
      </c>
      <c r="B54" s="139">
        <f>Fig7data!H62</f>
        <v>334.6</v>
      </c>
      <c r="C54" s="139">
        <f>Fig7data!I62</f>
        <v>3608.8</v>
      </c>
      <c r="D54" s="139">
        <f>Fig7data!J62</f>
        <v>16690.2</v>
      </c>
      <c r="E54" s="139">
        <f>Fig7data!K62</f>
        <v>3943.4</v>
      </c>
      <c r="F54" s="139">
        <f>Fig7data!L62</f>
        <v>20633.6</v>
      </c>
    </row>
    <row r="55" spans="1:6" ht="15.75">
      <c r="A55" s="131" t="s">
        <v>129</v>
      </c>
      <c r="B55" s="139">
        <f>Fig7data!H63</f>
        <v>324.8</v>
      </c>
      <c r="C55" s="139">
        <f>Fig7data!I63</f>
        <v>3386</v>
      </c>
      <c r="D55" s="139">
        <f>Fig7data!J63</f>
        <v>16180.4</v>
      </c>
      <c r="E55" s="139">
        <f>Fig7data!K63</f>
        <v>3710.8</v>
      </c>
      <c r="F55" s="139">
        <f>Fig7data!L63</f>
        <v>19891.2</v>
      </c>
    </row>
    <row r="56" spans="1:6" ht="15.75">
      <c r="A56" s="131" t="s">
        <v>130</v>
      </c>
      <c r="B56" s="139">
        <f>Fig7data!H64</f>
        <v>324.4</v>
      </c>
      <c r="C56" s="139">
        <f>Fig7data!I64</f>
        <v>3186.2</v>
      </c>
      <c r="D56" s="139">
        <f>Fig7data!J64</f>
        <v>15880.4</v>
      </c>
      <c r="E56" s="139">
        <f>Fig7data!K64</f>
        <v>3510.6</v>
      </c>
      <c r="F56" s="139">
        <f>Fig7data!L64</f>
        <v>19391</v>
      </c>
    </row>
    <row r="57" spans="1:6" ht="15.75">
      <c r="A57" s="131" t="s">
        <v>131</v>
      </c>
      <c r="B57" s="139">
        <f>Fig7data!H65</f>
        <v>316.4</v>
      </c>
      <c r="C57" s="139">
        <f>Fig7data!I65</f>
        <v>3005.6</v>
      </c>
      <c r="D57" s="139">
        <f>Fig7data!J65</f>
        <v>15542.6</v>
      </c>
      <c r="E57" s="139">
        <f>Fig7data!K65</f>
        <v>3322</v>
      </c>
      <c r="F57" s="139">
        <f>Fig7data!L65</f>
        <v>18864.6</v>
      </c>
    </row>
    <row r="58" spans="1:6" ht="15.75">
      <c r="A58" s="131" t="s">
        <v>132</v>
      </c>
      <c r="B58" s="139">
        <f>Fig7data!H66</f>
        <v>309.6</v>
      </c>
      <c r="C58" s="139">
        <f>Fig7data!I66</f>
        <v>2849</v>
      </c>
      <c r="D58" s="139">
        <f>Fig7data!J66</f>
        <v>15177.6</v>
      </c>
      <c r="E58" s="139">
        <f>Fig7data!K66</f>
        <v>3158.6</v>
      </c>
      <c r="F58" s="139">
        <f>Fig7data!L66</f>
        <v>18336.2</v>
      </c>
    </row>
    <row r="59" spans="1:6" ht="15.75">
      <c r="A59" s="131" t="s">
        <v>133</v>
      </c>
      <c r="B59" s="139">
        <f>Fig7data!H67</f>
        <v>305</v>
      </c>
      <c r="C59" s="139">
        <f>Fig7data!I67</f>
        <v>2679.6</v>
      </c>
      <c r="D59" s="139">
        <f>Fig7data!J67</f>
        <v>14739.2</v>
      </c>
      <c r="E59" s="139">
        <f>Fig7data!K67</f>
        <v>2984.6</v>
      </c>
      <c r="F59" s="139">
        <f>Fig7data!L67</f>
        <v>17723.8</v>
      </c>
    </row>
    <row r="60" spans="1:11" ht="19.5" customHeight="1">
      <c r="A60" s="121"/>
      <c r="B60" s="89"/>
      <c r="C60" s="89"/>
      <c r="D60" s="89"/>
      <c r="E60" s="89"/>
      <c r="F60" s="89"/>
      <c r="K60" s="21"/>
    </row>
    <row r="61" spans="1:6" ht="4.5" customHeight="1">
      <c r="A61" s="121"/>
      <c r="B61" s="89"/>
      <c r="C61" s="89"/>
      <c r="D61" s="89"/>
      <c r="E61" s="89"/>
      <c r="F61" s="8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3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136</v>
      </c>
      <c r="I1" s="140"/>
    </row>
    <row r="2" ht="12.75">
      <c r="I2" s="140"/>
    </row>
    <row r="3" spans="2:16" ht="12.75">
      <c r="B3" t="s">
        <v>137</v>
      </c>
      <c r="I3" s="140" t="s">
        <v>138</v>
      </c>
      <c r="P3" t="s">
        <v>139</v>
      </c>
    </row>
    <row r="4" ht="12.75">
      <c r="I4" s="140"/>
    </row>
    <row r="5" spans="2:18" ht="12.75">
      <c r="B5" t="s">
        <v>140</v>
      </c>
      <c r="D5" s="141">
        <v>0.4</v>
      </c>
      <c r="I5" s="140" t="s">
        <v>140</v>
      </c>
      <c r="K5" s="141">
        <v>0.5</v>
      </c>
      <c r="P5" t="s">
        <v>140</v>
      </c>
      <c r="R5" s="142">
        <v>0.1</v>
      </c>
    </row>
    <row r="6" spans="4:9" ht="12.75">
      <c r="D6" s="143"/>
      <c r="I6" s="140"/>
    </row>
    <row r="7" spans="2:20" ht="12.75">
      <c r="B7" t="s">
        <v>141</v>
      </c>
      <c r="D7" s="143"/>
      <c r="F7" s="144">
        <f>1-D5</f>
        <v>0.6</v>
      </c>
      <c r="I7" s="140" t="s">
        <v>141</v>
      </c>
      <c r="M7" s="145">
        <f>1-K5</f>
        <v>0.5</v>
      </c>
      <c r="P7" t="s">
        <v>141</v>
      </c>
      <c r="Q7" s="146"/>
      <c r="T7" s="147">
        <f>1-R5</f>
        <v>0.9</v>
      </c>
    </row>
    <row r="8" ht="12.75">
      <c r="I8" s="140"/>
    </row>
    <row r="9" spans="2:22" ht="12.75">
      <c r="B9" s="191" t="s">
        <v>52</v>
      </c>
      <c r="C9" s="191"/>
      <c r="D9" s="148" t="s">
        <v>142</v>
      </c>
      <c r="E9" s="148" t="s">
        <v>143</v>
      </c>
      <c r="F9" s="148" t="s">
        <v>144</v>
      </c>
      <c r="G9" s="148" t="s">
        <v>145</v>
      </c>
      <c r="H9" s="148" t="s">
        <v>146</v>
      </c>
      <c r="I9" s="149" t="s">
        <v>52</v>
      </c>
      <c r="J9" s="148"/>
      <c r="K9" s="148" t="s">
        <v>142</v>
      </c>
      <c r="L9" s="148" t="s">
        <v>143</v>
      </c>
      <c r="M9" s="148" t="s">
        <v>144</v>
      </c>
      <c r="N9" s="148" t="s">
        <v>145</v>
      </c>
      <c r="O9" s="148" t="s">
        <v>146</v>
      </c>
      <c r="P9" s="150" t="s">
        <v>147</v>
      </c>
      <c r="R9" s="148" t="s">
        <v>142</v>
      </c>
      <c r="S9" s="148" t="s">
        <v>143</v>
      </c>
      <c r="T9" s="148" t="s">
        <v>144</v>
      </c>
      <c r="U9" s="148" t="s">
        <v>145</v>
      </c>
      <c r="V9" s="148" t="s">
        <v>146</v>
      </c>
    </row>
    <row r="10" spans="2:22" ht="12.75">
      <c r="B10" s="151" t="s">
        <v>148</v>
      </c>
      <c r="C10" s="148" t="s">
        <v>148</v>
      </c>
      <c r="D10" t="s">
        <v>149</v>
      </c>
      <c r="E10" t="s">
        <v>150</v>
      </c>
      <c r="F10" t="s">
        <v>151</v>
      </c>
      <c r="G10" t="s">
        <v>39</v>
      </c>
      <c r="H10" t="s">
        <v>152</v>
      </c>
      <c r="I10" s="152" t="s">
        <v>153</v>
      </c>
      <c r="J10" s="153" t="s">
        <v>153</v>
      </c>
      <c r="K10" t="s">
        <v>149</v>
      </c>
      <c r="L10" t="s">
        <v>150</v>
      </c>
      <c r="M10" t="s">
        <v>151</v>
      </c>
      <c r="N10" t="s">
        <v>39</v>
      </c>
      <c r="O10" t="s">
        <v>152</v>
      </c>
      <c r="P10" s="150" t="s">
        <v>148</v>
      </c>
      <c r="R10" t="s">
        <v>149</v>
      </c>
      <c r="S10" t="s">
        <v>150</v>
      </c>
      <c r="T10" t="s">
        <v>151</v>
      </c>
      <c r="U10" t="s">
        <v>154</v>
      </c>
      <c r="V10" t="s">
        <v>152</v>
      </c>
    </row>
    <row r="11" spans="1:22" ht="13.5" thickBot="1">
      <c r="A11" s="154" t="s">
        <v>29</v>
      </c>
      <c r="B11" s="154"/>
      <c r="C11" s="155" t="s">
        <v>155</v>
      </c>
      <c r="D11" s="155" t="s">
        <v>156</v>
      </c>
      <c r="E11" s="155" t="s">
        <v>157</v>
      </c>
      <c r="F11" s="155" t="s">
        <v>158</v>
      </c>
      <c r="G11" s="155" t="s">
        <v>159</v>
      </c>
      <c r="H11" s="155" t="s">
        <v>160</v>
      </c>
      <c r="I11" s="156"/>
      <c r="J11" s="154" t="s">
        <v>155</v>
      </c>
      <c r="K11" s="155" t="s">
        <v>156</v>
      </c>
      <c r="L11" s="155" t="s">
        <v>157</v>
      </c>
      <c r="M11" s="155" t="s">
        <v>158</v>
      </c>
      <c r="N11" s="155" t="s">
        <v>159</v>
      </c>
      <c r="O11" s="155" t="s">
        <v>160</v>
      </c>
      <c r="P11" s="157" t="s">
        <v>161</v>
      </c>
      <c r="Q11" s="154"/>
      <c r="R11" s="155" t="s">
        <v>156</v>
      </c>
      <c r="S11" s="155" t="s">
        <v>157</v>
      </c>
      <c r="T11" s="155" t="s">
        <v>158</v>
      </c>
      <c r="U11" s="155" t="s">
        <v>159</v>
      </c>
      <c r="V11" s="155" t="s">
        <v>160</v>
      </c>
    </row>
    <row r="12" spans="1:23" ht="12.75">
      <c r="A12" t="s">
        <v>162</v>
      </c>
      <c r="B12" s="158">
        <v>4837.8</v>
      </c>
      <c r="C12" s="159">
        <f>B12</f>
        <v>4837.8</v>
      </c>
      <c r="D12" s="160"/>
      <c r="E12" s="160"/>
      <c r="F12" s="160"/>
      <c r="G12" s="160"/>
      <c r="H12" s="160"/>
      <c r="I12" s="161">
        <v>842.4</v>
      </c>
      <c r="J12" s="159">
        <f>I12</f>
        <v>842.4</v>
      </c>
      <c r="K12" s="160"/>
      <c r="L12" s="160"/>
      <c r="M12" s="160"/>
      <c r="N12" s="160"/>
      <c r="O12" s="160"/>
      <c r="P12" s="162">
        <v>46.41885862405983</v>
      </c>
      <c r="Q12" s="163">
        <f>P12</f>
        <v>46.41885862405983</v>
      </c>
      <c r="R12" s="160"/>
      <c r="S12" s="160"/>
      <c r="T12" s="160"/>
      <c r="U12" s="160"/>
      <c r="V12" s="160"/>
      <c r="W12" s="164"/>
    </row>
    <row r="13" spans="1:23" ht="12.75">
      <c r="A13">
        <v>1994</v>
      </c>
      <c r="B13" s="89">
        <v>5571</v>
      </c>
      <c r="C13" s="159">
        <f>C12</f>
        <v>4837.8</v>
      </c>
      <c r="D13" s="160"/>
      <c r="E13" s="160"/>
      <c r="F13" s="160"/>
      <c r="G13" s="160"/>
      <c r="H13" s="160"/>
      <c r="I13" s="140">
        <v>1029</v>
      </c>
      <c r="J13" s="159">
        <f>J12</f>
        <v>842.4</v>
      </c>
      <c r="K13" s="160"/>
      <c r="L13" s="160"/>
      <c r="M13" s="160"/>
      <c r="N13" s="160"/>
      <c r="O13" s="160"/>
      <c r="P13" s="165">
        <v>47.22777777777778</v>
      </c>
      <c r="Q13" s="163">
        <f>Q12</f>
        <v>46.41885862405983</v>
      </c>
      <c r="R13" s="160"/>
      <c r="S13" s="160"/>
      <c r="T13" s="160"/>
      <c r="U13" s="160"/>
      <c r="V13" s="160"/>
      <c r="W13" s="164"/>
    </row>
    <row r="14" spans="1:23" ht="12.75">
      <c r="A14">
        <v>1995</v>
      </c>
      <c r="B14" s="89">
        <v>5339</v>
      </c>
      <c r="C14" s="159">
        <f aca="true" t="shared" si="0" ref="C14:C29">C13</f>
        <v>4837.8</v>
      </c>
      <c r="D14" s="160"/>
      <c r="E14" s="160"/>
      <c r="F14" s="160"/>
      <c r="G14" s="160"/>
      <c r="H14" s="160"/>
      <c r="I14" s="140">
        <v>950</v>
      </c>
      <c r="J14" s="159">
        <f aca="true" t="shared" si="1" ref="J14:J29">J13</f>
        <v>842.4</v>
      </c>
      <c r="K14" s="160"/>
      <c r="L14" s="160"/>
      <c r="M14" s="160"/>
      <c r="N14" s="160"/>
      <c r="O14" s="160"/>
      <c r="P14" s="165">
        <v>45.881424216027874</v>
      </c>
      <c r="Q14" s="163">
        <f aca="true" t="shared" si="2" ref="Q14:Q29">Q13</f>
        <v>46.41885862405983</v>
      </c>
      <c r="R14" s="160"/>
      <c r="S14" s="160"/>
      <c r="T14" s="160"/>
      <c r="U14" s="160"/>
      <c r="V14" s="160"/>
      <c r="W14" s="164"/>
    </row>
    <row r="15" spans="1:21" ht="12.75">
      <c r="A15">
        <v>1996</v>
      </c>
      <c r="B15" s="89">
        <v>4398</v>
      </c>
      <c r="C15" s="159">
        <f t="shared" si="0"/>
        <v>4837.8</v>
      </c>
      <c r="D15" s="159">
        <f>C15</f>
        <v>4837.8</v>
      </c>
      <c r="E15" s="166">
        <v>1</v>
      </c>
      <c r="F15" s="167">
        <f>1</f>
        <v>1</v>
      </c>
      <c r="G15" s="139">
        <f>D15</f>
        <v>4837.8</v>
      </c>
      <c r="I15" s="140">
        <v>790</v>
      </c>
      <c r="J15" s="159">
        <f t="shared" si="1"/>
        <v>842.4</v>
      </c>
      <c r="K15" s="158">
        <v>842.4</v>
      </c>
      <c r="L15" s="167">
        <v>1</v>
      </c>
      <c r="M15" s="167">
        <f>1</f>
        <v>1</v>
      </c>
      <c r="N15" s="168">
        <f>K15</f>
        <v>842.4</v>
      </c>
      <c r="P15" s="165">
        <v>45.84270852635201</v>
      </c>
      <c r="Q15" s="163">
        <f t="shared" si="2"/>
        <v>46.41885862405983</v>
      </c>
      <c r="R15" s="169">
        <v>46.42</v>
      </c>
      <c r="S15" s="167">
        <v>1</v>
      </c>
      <c r="T15" s="167">
        <f>1</f>
        <v>1</v>
      </c>
      <c r="U15" s="170">
        <f>R15</f>
        <v>46.42</v>
      </c>
    </row>
    <row r="16" spans="1:22" ht="12.75">
      <c r="A16">
        <v>1997</v>
      </c>
      <c r="B16" s="89">
        <v>4424</v>
      </c>
      <c r="C16" s="159">
        <f t="shared" si="0"/>
        <v>4837.8</v>
      </c>
      <c r="F16" s="145">
        <f>F15*E$32</f>
        <v>0.9641701029894991</v>
      </c>
      <c r="G16" s="139">
        <f>G15*E$32</f>
        <v>4664.462124242599</v>
      </c>
      <c r="H16" s="171">
        <f>(G16-G15)/G15</f>
        <v>-0.03582989701050084</v>
      </c>
      <c r="I16" s="140">
        <v>745</v>
      </c>
      <c r="J16" s="159">
        <f t="shared" si="1"/>
        <v>842.4</v>
      </c>
      <c r="M16" s="145">
        <f>M15*L$32</f>
        <v>0.9516951530106196</v>
      </c>
      <c r="N16" s="168">
        <f>N15*L$32</f>
        <v>801.7079968961459</v>
      </c>
      <c r="O16" s="172">
        <f>(N16-N15)/N15</f>
        <v>-0.048304846989380416</v>
      </c>
      <c r="P16">
        <v>47.19</v>
      </c>
      <c r="Q16" s="163">
        <f t="shared" si="2"/>
        <v>46.41885862405983</v>
      </c>
      <c r="R16" s="167"/>
      <c r="T16" s="145">
        <f>T15*S$32</f>
        <v>0.9925024964407473</v>
      </c>
      <c r="U16" s="170">
        <f>U15*S$32</f>
        <v>46.07196588477949</v>
      </c>
      <c r="V16" s="173">
        <f>(U16-U15)/U15</f>
        <v>-0.007497503559252783</v>
      </c>
    </row>
    <row r="17" spans="1:22" ht="12.75">
      <c r="A17">
        <v>1998</v>
      </c>
      <c r="B17" s="89">
        <v>4457</v>
      </c>
      <c r="C17" s="159">
        <f t="shared" si="0"/>
        <v>4837.8</v>
      </c>
      <c r="F17" s="145">
        <f aca="true" t="shared" si="3" ref="F17:F29">F16*E$32</f>
        <v>0.9296239874987814</v>
      </c>
      <c r="G17" s="139">
        <f>G16*E$32</f>
        <v>4497.3349267216045</v>
      </c>
      <c r="H17" s="171">
        <f aca="true" t="shared" si="4" ref="H17:H29">(G17-G16)/G16</f>
        <v>-0.03582989701050093</v>
      </c>
      <c r="I17" s="140">
        <v>698</v>
      </c>
      <c r="J17" s="159">
        <f t="shared" si="1"/>
        <v>842.4</v>
      </c>
      <c r="M17" s="145">
        <f aca="true" t="shared" si="5" ref="M17:M29">M16*L$32</f>
        <v>0.9057236642639066</v>
      </c>
      <c r="N17" s="168">
        <f aca="true" t="shared" si="6" ref="N17:N29">N16*L$32</f>
        <v>762.9816147759149</v>
      </c>
      <c r="O17" s="172">
        <f aca="true" t="shared" si="7" ref="O17:O29">(N17-N16)/N16</f>
        <v>-0.04830484698938048</v>
      </c>
      <c r="P17">
        <v>45.98</v>
      </c>
      <c r="Q17" s="163">
        <f t="shared" si="2"/>
        <v>46.41885862405983</v>
      </c>
      <c r="R17" s="167"/>
      <c r="T17" s="145">
        <f aca="true" t="shared" si="8" ref="T17:T29">T16*S$32</f>
        <v>0.9850612054411155</v>
      </c>
      <c r="U17" s="170">
        <f aca="true" t="shared" si="9" ref="U17:U29">U16*S$32</f>
        <v>45.72654115657658</v>
      </c>
      <c r="V17" s="173">
        <f aca="true" t="shared" si="10" ref="V17:V29">(U17-U16)/U16</f>
        <v>-0.007497503559252789</v>
      </c>
    </row>
    <row r="18" spans="1:22" ht="12.75">
      <c r="A18">
        <v>1999</v>
      </c>
      <c r="B18" s="89">
        <v>4075</v>
      </c>
      <c r="C18" s="159">
        <f t="shared" si="0"/>
        <v>4837.8</v>
      </c>
      <c r="F18" s="145">
        <f t="shared" si="3"/>
        <v>0.8963156557682089</v>
      </c>
      <c r="G18" s="139">
        <f aca="true" t="shared" si="11" ref="G18:G29">G17*E$32</f>
        <v>4336.195879475441</v>
      </c>
      <c r="H18" s="171">
        <f t="shared" si="4"/>
        <v>-0.03582989701050086</v>
      </c>
      <c r="I18" s="140">
        <v>625</v>
      </c>
      <c r="J18" s="159">
        <f t="shared" si="1"/>
        <v>842.4</v>
      </c>
      <c r="M18" s="145">
        <f t="shared" si="5"/>
        <v>0.8619728212469776</v>
      </c>
      <c r="N18" s="168">
        <f t="shared" si="6"/>
        <v>726.1259046184539</v>
      </c>
      <c r="O18" s="172">
        <f t="shared" si="7"/>
        <v>-0.04830484698938044</v>
      </c>
      <c r="P18" s="174">
        <v>42.562232838823235</v>
      </c>
      <c r="Q18" s="163">
        <f t="shared" si="2"/>
        <v>46.41885862405983</v>
      </c>
      <c r="R18" s="167"/>
      <c r="T18" s="145">
        <f t="shared" si="8"/>
        <v>0.977675705547239</v>
      </c>
      <c r="U18" s="170">
        <f t="shared" si="9"/>
        <v>45.38370625150283</v>
      </c>
      <c r="V18" s="173">
        <f t="shared" si="10"/>
        <v>-0.007497503559252764</v>
      </c>
    </row>
    <row r="19" spans="1:22" ht="12.75">
      <c r="A19">
        <v>2000</v>
      </c>
      <c r="B19" s="89">
        <v>3894</v>
      </c>
      <c r="C19" s="159">
        <f t="shared" si="0"/>
        <v>4837.8</v>
      </c>
      <c r="F19" s="145">
        <f t="shared" si="3"/>
        <v>0.8642007581331345</v>
      </c>
      <c r="G19" s="139">
        <f t="shared" si="11"/>
        <v>4180.830427696477</v>
      </c>
      <c r="H19" s="171">
        <f t="shared" si="4"/>
        <v>-0.03582989701050096</v>
      </c>
      <c r="I19" s="140">
        <v>561</v>
      </c>
      <c r="J19" s="159">
        <f t="shared" si="1"/>
        <v>842.4</v>
      </c>
      <c r="M19" s="145">
        <f t="shared" si="5"/>
        <v>0.8203353560076377</v>
      </c>
      <c r="N19" s="168">
        <f t="shared" si="6"/>
        <v>691.050503900834</v>
      </c>
      <c r="O19" s="172">
        <f t="shared" si="7"/>
        <v>-0.0483048469893805</v>
      </c>
      <c r="P19" s="174">
        <v>42.01612699375647</v>
      </c>
      <c r="Q19" s="163">
        <f t="shared" si="2"/>
        <v>46.41885862405983</v>
      </c>
      <c r="R19" s="167"/>
      <c r="T19" s="145">
        <f t="shared" si="8"/>
        <v>0.9703455784651037</v>
      </c>
      <c r="U19" s="170">
        <f t="shared" si="9"/>
        <v>45.043441752350105</v>
      </c>
      <c r="V19" s="173">
        <f t="shared" si="10"/>
        <v>-0.007497503559252754</v>
      </c>
    </row>
    <row r="20" spans="1:22" ht="12.75">
      <c r="A20">
        <v>2001</v>
      </c>
      <c r="B20" s="89">
        <v>3758</v>
      </c>
      <c r="C20" s="159">
        <f t="shared" si="0"/>
        <v>4837.8</v>
      </c>
      <c r="F20" s="145">
        <f t="shared" si="3"/>
        <v>0.8332365339728275</v>
      </c>
      <c r="G20" s="139">
        <f t="shared" si="11"/>
        <v>4031.0317040537443</v>
      </c>
      <c r="H20" s="171">
        <f t="shared" si="4"/>
        <v>-0.03582989701050084</v>
      </c>
      <c r="I20" s="140">
        <v>544</v>
      </c>
      <c r="J20" s="159">
        <f t="shared" si="1"/>
        <v>842.4</v>
      </c>
      <c r="M20" s="145">
        <f t="shared" si="5"/>
        <v>0.7807091821557098</v>
      </c>
      <c r="N20" s="168">
        <f t="shared" si="6"/>
        <v>657.66941504797</v>
      </c>
      <c r="O20" s="172">
        <f t="shared" si="7"/>
        <v>-0.04830484698938034</v>
      </c>
      <c r="P20" s="174">
        <v>40.309497067265696</v>
      </c>
      <c r="Q20" s="163">
        <f t="shared" si="2"/>
        <v>46.41885862405983</v>
      </c>
      <c r="R20" s="167"/>
      <c r="T20" s="145">
        <f t="shared" si="8"/>
        <v>0.9630704090368565</v>
      </c>
      <c r="U20" s="170">
        <f t="shared" si="9"/>
        <v>44.705728387490865</v>
      </c>
      <c r="V20" s="173">
        <f t="shared" si="10"/>
        <v>-0.007497503559252787</v>
      </c>
    </row>
    <row r="21" spans="1:22" ht="12.75">
      <c r="A21">
        <v>2002</v>
      </c>
      <c r="B21" s="89">
        <v>3533</v>
      </c>
      <c r="C21" s="159">
        <f t="shared" si="0"/>
        <v>4837.8</v>
      </c>
      <c r="F21" s="145">
        <f t="shared" si="3"/>
        <v>0.8033817547751944</v>
      </c>
      <c r="G21" s="139">
        <f t="shared" si="11"/>
        <v>3886.600253251435</v>
      </c>
      <c r="H21" s="171">
        <f t="shared" si="4"/>
        <v>-0.03582989701050086</v>
      </c>
      <c r="I21" s="140">
        <v>527</v>
      </c>
      <c r="J21" s="159">
        <f t="shared" si="1"/>
        <v>842.4</v>
      </c>
      <c r="M21" s="145">
        <f t="shared" si="5"/>
        <v>0.742997144568474</v>
      </c>
      <c r="N21" s="168">
        <f t="shared" si="6"/>
        <v>625.9007945844825</v>
      </c>
      <c r="O21" s="172">
        <f t="shared" si="7"/>
        <v>-0.04830484698938045</v>
      </c>
      <c r="P21" s="174">
        <v>37.90056578788973</v>
      </c>
      <c r="Q21" s="163">
        <f t="shared" si="2"/>
        <v>46.41885862405983</v>
      </c>
      <c r="R21" s="167"/>
      <c r="T21" s="145">
        <f t="shared" si="8"/>
        <v>0.9558497852172917</v>
      </c>
      <c r="U21" s="170">
        <f t="shared" si="9"/>
        <v>44.370547029786664</v>
      </c>
      <c r="V21" s="173">
        <f t="shared" si="10"/>
        <v>-0.007497503559252781</v>
      </c>
    </row>
    <row r="22" spans="1:22" ht="12.75">
      <c r="A22">
        <v>2003</v>
      </c>
      <c r="B22" s="89">
        <v>3294</v>
      </c>
      <c r="C22" s="159">
        <f t="shared" si="0"/>
        <v>4837.8</v>
      </c>
      <c r="F22" s="145">
        <f t="shared" si="3"/>
        <v>0.7745966692414836</v>
      </c>
      <c r="G22" s="139">
        <f t="shared" si="11"/>
        <v>3747.3437664564494</v>
      </c>
      <c r="H22" s="171">
        <f t="shared" si="4"/>
        <v>-0.03582989701050086</v>
      </c>
      <c r="I22" s="140">
        <v>432</v>
      </c>
      <c r="J22" s="159">
        <f t="shared" si="1"/>
        <v>842.4</v>
      </c>
      <c r="M22" s="145">
        <f t="shared" si="5"/>
        <v>0.7071067811865472</v>
      </c>
      <c r="N22" s="168">
        <f t="shared" si="6"/>
        <v>595.6667524715474</v>
      </c>
      <c r="O22" s="172">
        <f t="shared" si="7"/>
        <v>-0.04830484698938045</v>
      </c>
      <c r="P22" s="174">
        <v>36.77862885960322</v>
      </c>
      <c r="Q22" s="163">
        <f t="shared" si="2"/>
        <v>46.41885862405983</v>
      </c>
      <c r="R22" s="167"/>
      <c r="T22" s="145">
        <f t="shared" si="8"/>
        <v>0.9486832980505141</v>
      </c>
      <c r="U22" s="170">
        <f t="shared" si="9"/>
        <v>44.03787869550485</v>
      </c>
      <c r="V22" s="173">
        <f t="shared" si="10"/>
        <v>-0.0074975035592526555</v>
      </c>
    </row>
    <row r="23" spans="1:22" ht="12.75">
      <c r="A23">
        <v>2004</v>
      </c>
      <c r="B23" s="89">
        <v>3074</v>
      </c>
      <c r="C23" s="159">
        <f t="shared" si="0"/>
        <v>4837.8</v>
      </c>
      <c r="F23" s="145">
        <f t="shared" si="3"/>
        <v>0.7468429503578843</v>
      </c>
      <c r="G23" s="139">
        <f t="shared" si="11"/>
        <v>3613.0768252413723</v>
      </c>
      <c r="H23" s="171">
        <f t="shared" si="4"/>
        <v>-0.03582989701050091</v>
      </c>
      <c r="I23" s="140">
        <v>384</v>
      </c>
      <c r="J23" s="159">
        <f t="shared" si="1"/>
        <v>842.4</v>
      </c>
      <c r="M23" s="145">
        <f t="shared" si="5"/>
        <v>0.6729500963161777</v>
      </c>
      <c r="N23" s="168">
        <f t="shared" si="6"/>
        <v>566.8931611367482</v>
      </c>
      <c r="O23" s="172">
        <f t="shared" si="7"/>
        <v>-0.04830484698938039</v>
      </c>
      <c r="P23" s="174">
        <v>36.12457557663037</v>
      </c>
      <c r="Q23" s="163">
        <f t="shared" si="2"/>
        <v>46.41885862405983</v>
      </c>
      <c r="R23" s="167"/>
      <c r="T23" s="145">
        <f t="shared" si="8"/>
        <v>0.9415705416467768</v>
      </c>
      <c r="U23" s="170">
        <f t="shared" si="9"/>
        <v>43.707704543243366</v>
      </c>
      <c r="V23" s="173">
        <f t="shared" si="10"/>
        <v>-0.007497503559252665</v>
      </c>
    </row>
    <row r="24" spans="1:22" ht="12.75">
      <c r="A24">
        <v>2005</v>
      </c>
      <c r="B24" s="89">
        <v>2951</v>
      </c>
      <c r="C24" s="159">
        <f t="shared" si="0"/>
        <v>4837.8</v>
      </c>
      <c r="F24" s="145">
        <f t="shared" si="3"/>
        <v>0.7200836443635427</v>
      </c>
      <c r="G24" s="139">
        <f t="shared" si="11"/>
        <v>3483.6206547019465</v>
      </c>
      <c r="H24" s="171">
        <f t="shared" si="4"/>
        <v>-0.035829897010500864</v>
      </c>
      <c r="I24" s="140">
        <v>368</v>
      </c>
      <c r="J24" s="159">
        <f t="shared" si="1"/>
        <v>842.4</v>
      </c>
      <c r="M24" s="145">
        <f t="shared" si="5"/>
        <v>0.640443344882136</v>
      </c>
      <c r="N24" s="168">
        <f t="shared" si="6"/>
        <v>539.5094737287113</v>
      </c>
      <c r="O24" s="172">
        <f t="shared" si="7"/>
        <v>-0.04830484698938051</v>
      </c>
      <c r="P24" s="174">
        <v>34.95716091577321</v>
      </c>
      <c r="Q24" s="163">
        <f t="shared" si="2"/>
        <v>46.41885862405983</v>
      </c>
      <c r="R24" s="167"/>
      <c r="T24" s="145">
        <f t="shared" si="8"/>
        <v>0.9345111131594925</v>
      </c>
      <c r="U24" s="170">
        <f t="shared" si="9"/>
        <v>43.380005872863634</v>
      </c>
      <c r="V24" s="173">
        <f t="shared" si="10"/>
        <v>-0.0074975035592526875</v>
      </c>
    </row>
    <row r="25" spans="1:22" ht="12.75">
      <c r="A25">
        <v>2006</v>
      </c>
      <c r="B25" s="89">
        <v>2941</v>
      </c>
      <c r="C25" s="159">
        <f t="shared" si="0"/>
        <v>4837.8</v>
      </c>
      <c r="F25" s="145">
        <f t="shared" si="3"/>
        <v>0.6942831215470507</v>
      </c>
      <c r="G25" s="139">
        <f t="shared" si="11"/>
        <v>3358.802885420322</v>
      </c>
      <c r="H25" s="171">
        <f t="shared" si="4"/>
        <v>-0.03582989701050087</v>
      </c>
      <c r="I25" s="140">
        <v>373</v>
      </c>
      <c r="J25" s="159">
        <f t="shared" si="1"/>
        <v>842.4</v>
      </c>
      <c r="M25" s="145">
        <f t="shared" si="5"/>
        <v>0.6095068271022374</v>
      </c>
      <c r="N25" s="168">
        <f t="shared" si="6"/>
        <v>513.4485511509248</v>
      </c>
      <c r="O25" s="172">
        <f t="shared" si="7"/>
        <v>-0.04830484698938037</v>
      </c>
      <c r="P25" s="174">
        <v>32.468268359020854</v>
      </c>
      <c r="Q25" s="163">
        <f t="shared" si="2"/>
        <v>46.41885862405983</v>
      </c>
      <c r="R25" s="167"/>
      <c r="T25" s="145">
        <f t="shared" si="8"/>
        <v>0.927504612762418</v>
      </c>
      <c r="U25" s="170">
        <f t="shared" si="9"/>
        <v>43.054764124431436</v>
      </c>
      <c r="V25" s="173">
        <f t="shared" si="10"/>
        <v>-0.0074975035592527</v>
      </c>
    </row>
    <row r="26" spans="1:22" ht="12.75">
      <c r="A26">
        <v>2007</v>
      </c>
      <c r="B26" s="89">
        <v>2663</v>
      </c>
      <c r="C26" s="159">
        <f t="shared" si="0"/>
        <v>4837.8</v>
      </c>
      <c r="F26" s="145">
        <f t="shared" si="3"/>
        <v>0.6694070288058909</v>
      </c>
      <c r="G26" s="139">
        <f t="shared" si="11"/>
        <v>3238.4573239571387</v>
      </c>
      <c r="H26" s="171">
        <f t="shared" si="4"/>
        <v>-0.03582989701050092</v>
      </c>
      <c r="I26" s="140">
        <v>277</v>
      </c>
      <c r="J26" s="159">
        <f t="shared" si="1"/>
        <v>842.4</v>
      </c>
      <c r="M26" s="145">
        <f t="shared" si="5"/>
        <v>0.580064693080081</v>
      </c>
      <c r="N26" s="168">
        <f t="shared" si="6"/>
        <v>488.6464974506603</v>
      </c>
      <c r="O26" s="172">
        <f t="shared" si="7"/>
        <v>-0.0483048469893804</v>
      </c>
      <c r="P26" s="165">
        <v>30.336273675726506</v>
      </c>
      <c r="Q26" s="163">
        <f t="shared" si="2"/>
        <v>46.41885862405983</v>
      </c>
      <c r="R26" s="167"/>
      <c r="T26" s="145">
        <f t="shared" si="8"/>
        <v>0.9205506436270084</v>
      </c>
      <c r="U26" s="170">
        <f t="shared" si="9"/>
        <v>42.731960877165726</v>
      </c>
      <c r="V26" s="173">
        <f t="shared" si="10"/>
        <v>-0.007497503559252708</v>
      </c>
    </row>
    <row r="27" spans="1:22" ht="12.75">
      <c r="A27">
        <v>2008</v>
      </c>
      <c r="B27" s="89"/>
      <c r="C27" s="159">
        <f t="shared" si="0"/>
        <v>4837.8</v>
      </c>
      <c r="F27" s="145">
        <f t="shared" si="3"/>
        <v>0.6454222439056704</v>
      </c>
      <c r="G27" s="139">
        <f t="shared" si="11"/>
        <v>3122.423731566852</v>
      </c>
      <c r="H27" s="171">
        <f t="shared" si="4"/>
        <v>-0.03582989701050092</v>
      </c>
      <c r="I27" s="140"/>
      <c r="J27" s="159">
        <f t="shared" si="1"/>
        <v>842.4</v>
      </c>
      <c r="M27" s="145">
        <f t="shared" si="5"/>
        <v>0.5520447568369058</v>
      </c>
      <c r="N27" s="168">
        <f t="shared" si="6"/>
        <v>465.0425031594095</v>
      </c>
      <c r="O27" s="172">
        <f t="shared" si="7"/>
        <v>-0.04830484698938047</v>
      </c>
      <c r="P27" s="140"/>
      <c r="Q27" s="163">
        <f t="shared" si="2"/>
        <v>46.41885862405983</v>
      </c>
      <c r="R27" s="167"/>
      <c r="T27" s="145">
        <f t="shared" si="8"/>
        <v>0.9136488118999426</v>
      </c>
      <c r="U27" s="170">
        <f t="shared" si="9"/>
        <v>42.411577848395325</v>
      </c>
      <c r="V27" s="173">
        <f t="shared" si="10"/>
        <v>-0.0074975035592527856</v>
      </c>
    </row>
    <row r="28" spans="1:22" ht="12.75">
      <c r="A28">
        <v>2009</v>
      </c>
      <c r="B28" s="89"/>
      <c r="C28" s="159">
        <f t="shared" si="0"/>
        <v>4837.8</v>
      </c>
      <c r="F28" s="145">
        <f t="shared" si="3"/>
        <v>0.6222968313782439</v>
      </c>
      <c r="G28" s="139">
        <f t="shared" si="11"/>
        <v>3010.547610841668</v>
      </c>
      <c r="H28" s="171">
        <f t="shared" si="4"/>
        <v>-0.03582989701050088</v>
      </c>
      <c r="I28" s="140"/>
      <c r="J28" s="159">
        <f t="shared" si="1"/>
        <v>842.4</v>
      </c>
      <c r="M28" s="145">
        <f t="shared" si="5"/>
        <v>0.5253783193266094</v>
      </c>
      <c r="N28" s="168">
        <f t="shared" si="6"/>
        <v>442.57869620073575</v>
      </c>
      <c r="O28" s="172">
        <f t="shared" si="7"/>
        <v>-0.0483048469893804</v>
      </c>
      <c r="P28" s="140"/>
      <c r="Q28" s="163">
        <f t="shared" si="2"/>
        <v>46.41885862405983</v>
      </c>
      <c r="R28" s="167"/>
      <c r="T28" s="145">
        <f t="shared" si="8"/>
        <v>0.9067987266808157</v>
      </c>
      <c r="U28" s="170">
        <f t="shared" si="9"/>
        <v>42.09359689252346</v>
      </c>
      <c r="V28" s="173">
        <f t="shared" si="10"/>
        <v>-0.007497503559252711</v>
      </c>
    </row>
    <row r="29" spans="1:22" ht="12.75">
      <c r="A29">
        <v>2010</v>
      </c>
      <c r="B29" s="89"/>
      <c r="C29" s="159">
        <f t="shared" si="0"/>
        <v>4837.8</v>
      </c>
      <c r="D29" s="159">
        <f>B12*F7</f>
        <v>2902.68</v>
      </c>
      <c r="E29" s="147">
        <f>F7</f>
        <v>0.6</v>
      </c>
      <c r="F29" s="145">
        <f t="shared" si="3"/>
        <v>0.6000000000000004</v>
      </c>
      <c r="G29" s="139">
        <f t="shared" si="11"/>
        <v>2902.680000000001</v>
      </c>
      <c r="H29" s="171">
        <f t="shared" si="4"/>
        <v>-0.03582989701050095</v>
      </c>
      <c r="I29" s="140"/>
      <c r="J29" s="159">
        <f t="shared" si="1"/>
        <v>842.4</v>
      </c>
      <c r="K29" s="159">
        <f>K15*M7</f>
        <v>421.2</v>
      </c>
      <c r="L29" s="145">
        <f>M7</f>
        <v>0.5</v>
      </c>
      <c r="M29" s="145">
        <f t="shared" si="5"/>
        <v>0.49999999999999967</v>
      </c>
      <c r="N29" s="168">
        <f t="shared" si="6"/>
        <v>421.1999999999997</v>
      </c>
      <c r="O29" s="172">
        <f t="shared" si="7"/>
        <v>-0.04830484698938047</v>
      </c>
      <c r="P29" s="140"/>
      <c r="Q29" s="163">
        <f t="shared" si="2"/>
        <v>46.41885862405983</v>
      </c>
      <c r="R29" s="145">
        <f>R15*T7</f>
        <v>41.778000000000006</v>
      </c>
      <c r="S29" s="147">
        <f>T7</f>
        <v>0.9</v>
      </c>
      <c r="T29" s="145">
        <f t="shared" si="8"/>
        <v>0.9000000000000005</v>
      </c>
      <c r="U29" s="170">
        <f t="shared" si="9"/>
        <v>41.77800000000001</v>
      </c>
      <c r="V29" s="173">
        <f t="shared" si="10"/>
        <v>-0.00749750355925274</v>
      </c>
    </row>
    <row r="30" spans="4:19" ht="12.75">
      <c r="D30" s="175" t="s">
        <v>163</v>
      </c>
      <c r="E30" s="53">
        <v>14</v>
      </c>
      <c r="H30" s="176"/>
      <c r="K30" s="175" t="s">
        <v>163</v>
      </c>
      <c r="L30" s="53">
        <v>14</v>
      </c>
      <c r="R30" s="175" t="s">
        <v>163</v>
      </c>
      <c r="S30" s="53">
        <v>14</v>
      </c>
    </row>
    <row r="31" spans="4:19" ht="12.75">
      <c r="D31" s="175" t="s">
        <v>164</v>
      </c>
      <c r="E31" s="87">
        <f>1/E30</f>
        <v>0.07142857142857142</v>
      </c>
      <c r="K31" s="175" t="s">
        <v>164</v>
      </c>
      <c r="L31" s="87">
        <f>1/L30</f>
        <v>0.07142857142857142</v>
      </c>
      <c r="R31" s="175" t="s">
        <v>164</v>
      </c>
      <c r="S31" s="87">
        <f>1/S30</f>
        <v>0.07142857142857142</v>
      </c>
    </row>
    <row r="32" spans="4:19" ht="12.75">
      <c r="D32" s="175" t="s">
        <v>165</v>
      </c>
      <c r="E32" s="87">
        <f>POWER(E29,E31)</f>
        <v>0.9641701029894991</v>
      </c>
      <c r="K32" s="175" t="s">
        <v>165</v>
      </c>
      <c r="L32" s="87">
        <f>POWER(L29,L31)</f>
        <v>0.9516951530106196</v>
      </c>
      <c r="R32" s="175" t="s">
        <v>165</v>
      </c>
      <c r="S32" s="87">
        <f>POWER(S29,S31)</f>
        <v>0.9925024964407473</v>
      </c>
    </row>
    <row r="33" spans="4:19" ht="12.75">
      <c r="D33" s="175" t="s">
        <v>166</v>
      </c>
      <c r="E33" s="177">
        <f>1-E32</f>
        <v>0.03582989701050088</v>
      </c>
      <c r="F33" s="178"/>
      <c r="K33" s="175" t="s">
        <v>166</v>
      </c>
      <c r="L33" s="179">
        <f>1-L32</f>
        <v>0.04830484698938042</v>
      </c>
      <c r="R33" s="175" t="s">
        <v>166</v>
      </c>
      <c r="S33" s="173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6" t="s">
        <v>167</v>
      </c>
      <c r="D36" s="175"/>
      <c r="E36" s="178"/>
      <c r="F36" s="178"/>
      <c r="K36" s="175"/>
      <c r="L36" s="180"/>
      <c r="R36" s="175"/>
      <c r="S36" s="18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G80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7.140625" style="0" customWidth="1"/>
    <col min="4" max="4" width="12.57421875" style="0" customWidth="1"/>
    <col min="5" max="5" width="12.140625" style="0" customWidth="1"/>
  </cols>
  <sheetData>
    <row r="2" ht="12.75">
      <c r="B2" s="53" t="s">
        <v>168</v>
      </c>
    </row>
    <row r="49" spans="3:5" ht="54" customHeight="1">
      <c r="C49" s="93" t="s">
        <v>29</v>
      </c>
      <c r="D49" s="182" t="s">
        <v>169</v>
      </c>
      <c r="E49" s="182" t="s">
        <v>170</v>
      </c>
    </row>
    <row r="50" spans="3:5" ht="15.75">
      <c r="C50" s="93">
        <v>1980</v>
      </c>
      <c r="D50" s="183">
        <v>700</v>
      </c>
      <c r="E50" s="184">
        <v>753</v>
      </c>
    </row>
    <row r="51" spans="3:5" ht="15.75">
      <c r="C51" s="93">
        <v>1981</v>
      </c>
      <c r="D51" s="183">
        <v>677</v>
      </c>
      <c r="E51" s="184">
        <v>732</v>
      </c>
    </row>
    <row r="52" spans="3:5" ht="15.75">
      <c r="C52" s="93">
        <v>1982</v>
      </c>
      <c r="D52" s="183">
        <v>701</v>
      </c>
      <c r="E52" s="184">
        <v>749</v>
      </c>
    </row>
    <row r="53" spans="3:5" ht="15.75">
      <c r="C53" s="93">
        <v>1983</v>
      </c>
      <c r="D53" s="183">
        <v>624</v>
      </c>
      <c r="E53" s="184">
        <v>656</v>
      </c>
    </row>
    <row r="54" spans="3:5" ht="15.75">
      <c r="C54" s="93">
        <v>1984</v>
      </c>
      <c r="D54" s="183">
        <v>599</v>
      </c>
      <c r="E54" s="184">
        <v>621</v>
      </c>
    </row>
    <row r="55" spans="3:5" ht="15.75">
      <c r="C55" s="93">
        <v>1985</v>
      </c>
      <c r="D55" s="183">
        <v>602</v>
      </c>
      <c r="E55" s="184">
        <v>614</v>
      </c>
    </row>
    <row r="56" spans="3:5" ht="15.75">
      <c r="C56" s="93">
        <v>1986</v>
      </c>
      <c r="D56" s="183">
        <v>601</v>
      </c>
      <c r="E56" s="184">
        <v>615</v>
      </c>
    </row>
    <row r="57" spans="3:5" ht="15.75">
      <c r="C57" s="93">
        <v>1987</v>
      </c>
      <c r="D57" s="183">
        <v>556</v>
      </c>
      <c r="E57" s="184">
        <v>586</v>
      </c>
    </row>
    <row r="58" spans="3:5" ht="15.75">
      <c r="C58" s="93">
        <v>1988</v>
      </c>
      <c r="D58" s="183">
        <v>554</v>
      </c>
      <c r="E58" s="184">
        <v>564</v>
      </c>
    </row>
    <row r="59" spans="3:5" ht="15.75">
      <c r="C59" s="93">
        <v>1989</v>
      </c>
      <c r="D59" s="183">
        <v>553</v>
      </c>
      <c r="E59" s="184">
        <v>564</v>
      </c>
    </row>
    <row r="60" spans="3:5" ht="15.75">
      <c r="C60" s="93">
        <v>1990</v>
      </c>
      <c r="D60" s="183">
        <v>546</v>
      </c>
      <c r="E60" s="184">
        <v>555</v>
      </c>
    </row>
    <row r="61" spans="3:5" ht="15.75">
      <c r="C61" s="93">
        <v>1991</v>
      </c>
      <c r="D61" s="183">
        <v>491</v>
      </c>
      <c r="E61" s="184">
        <v>521</v>
      </c>
    </row>
    <row r="62" spans="3:5" ht="15.75">
      <c r="C62" s="93">
        <v>1992</v>
      </c>
      <c r="D62" s="183">
        <v>463</v>
      </c>
      <c r="E62" s="184">
        <v>472</v>
      </c>
    </row>
    <row r="63" spans="3:5" ht="15.75">
      <c r="C63" s="93">
        <v>1993</v>
      </c>
      <c r="D63" s="183">
        <v>399</v>
      </c>
      <c r="E63" s="184">
        <v>410</v>
      </c>
    </row>
    <row r="64" spans="3:5" ht="15.75">
      <c r="C64" s="93">
        <v>1994</v>
      </c>
      <c r="D64" s="183">
        <v>363</v>
      </c>
      <c r="E64" s="184">
        <v>359</v>
      </c>
    </row>
    <row r="65" spans="3:5" ht="15.75">
      <c r="C65" s="93">
        <v>1995</v>
      </c>
      <c r="D65" s="183">
        <v>409</v>
      </c>
      <c r="E65" s="184">
        <v>427</v>
      </c>
    </row>
    <row r="66" spans="3:5" ht="15.75">
      <c r="C66" s="93">
        <v>1996</v>
      </c>
      <c r="D66" s="183">
        <v>357</v>
      </c>
      <c r="E66" s="184">
        <v>367</v>
      </c>
    </row>
    <row r="67" spans="3:5" ht="15.75">
      <c r="C67" s="93">
        <v>1997</v>
      </c>
      <c r="D67" s="183">
        <v>377</v>
      </c>
      <c r="E67" s="184">
        <v>389</v>
      </c>
    </row>
    <row r="68" spans="3:5" ht="15.75">
      <c r="C68" s="93">
        <v>1998</v>
      </c>
      <c r="D68" s="183">
        <v>385</v>
      </c>
      <c r="E68" s="184">
        <v>390</v>
      </c>
    </row>
    <row r="69" spans="3:5" ht="15.75">
      <c r="C69" s="93">
        <v>1999</v>
      </c>
      <c r="D69" s="183">
        <v>310</v>
      </c>
      <c r="E69" s="184">
        <v>324</v>
      </c>
    </row>
    <row r="70" spans="3:5" ht="15.75">
      <c r="C70" s="93">
        <v>2000</v>
      </c>
      <c r="D70" s="183">
        <v>326</v>
      </c>
      <c r="E70" s="184">
        <v>343</v>
      </c>
    </row>
    <row r="71" spans="3:5" ht="15.75">
      <c r="C71" s="93">
        <v>2001</v>
      </c>
      <c r="D71" s="183">
        <v>348</v>
      </c>
      <c r="E71" s="184">
        <v>369</v>
      </c>
    </row>
    <row r="72" spans="3:7" ht="15.75">
      <c r="C72" s="93">
        <v>2002</v>
      </c>
      <c r="D72" s="183">
        <v>304</v>
      </c>
      <c r="E72" s="184">
        <v>321</v>
      </c>
      <c r="G72" s="143"/>
    </row>
    <row r="73" spans="3:7" ht="15.75">
      <c r="C73" s="93">
        <v>2003</v>
      </c>
      <c r="D73" s="183">
        <v>336</v>
      </c>
      <c r="E73" s="184">
        <v>351</v>
      </c>
      <c r="G73" s="143"/>
    </row>
    <row r="74" spans="3:7" ht="15.75">
      <c r="C74" s="93">
        <v>2004</v>
      </c>
      <c r="D74" s="183">
        <v>308</v>
      </c>
      <c r="E74" s="184">
        <v>326</v>
      </c>
      <c r="G74" s="143"/>
    </row>
    <row r="75" spans="3:7" ht="15.75">
      <c r="C75" s="93">
        <v>2005</v>
      </c>
      <c r="D75" s="183">
        <v>286</v>
      </c>
      <c r="E75" s="184">
        <v>294</v>
      </c>
      <c r="G75" s="143"/>
    </row>
    <row r="76" spans="3:5" ht="15.75">
      <c r="C76" s="93">
        <v>2006</v>
      </c>
      <c r="D76" s="183">
        <v>314</v>
      </c>
      <c r="E76" s="184">
        <v>327</v>
      </c>
    </row>
    <row r="77" spans="2:5" ht="15.75">
      <c r="B77" s="185"/>
      <c r="C77" s="93">
        <v>2007</v>
      </c>
      <c r="D77" s="183">
        <v>281</v>
      </c>
      <c r="E77" s="184">
        <v>295</v>
      </c>
    </row>
    <row r="78" spans="2:5" ht="12.75">
      <c r="B78" s="185"/>
      <c r="C78" s="186"/>
      <c r="E78" s="187"/>
    </row>
    <row r="79" spans="2:5" ht="12.75">
      <c r="B79" s="185"/>
      <c r="C79" s="186"/>
      <c r="E79" s="187"/>
    </row>
    <row r="80" spans="3:5" ht="12.75">
      <c r="C80" s="186"/>
      <c r="E80" s="187"/>
    </row>
  </sheetData>
  <printOptions/>
  <pageMargins left="0.75" right="0.75" top="0.72" bottom="0.87" header="0.5" footer="0.5"/>
  <pageSetup fitToHeight="1" fitToWidth="1" horizontalDpi="600" verticalDpi="600" orientation="portrait" paperSize="9" scale="32" r:id="rId2"/>
  <headerFooter alignWithMargins="0">
    <oddFooter>&amp;L&amp;F 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83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11.00390625" style="0" customWidth="1"/>
    <col min="4" max="4" width="11.57421875" style="0" customWidth="1"/>
    <col min="5" max="5" width="13.7109375" style="0" customWidth="1"/>
    <col min="6" max="6" width="13.140625" style="0" customWidth="1"/>
    <col min="7" max="7" width="14.00390625" style="0" customWidth="1"/>
  </cols>
  <sheetData>
    <row r="2" ht="12.75">
      <c r="B2" s="53" t="s">
        <v>168</v>
      </c>
    </row>
    <row r="53" ht="0.75" customHeight="1"/>
    <row r="54" spans="4:7" ht="36.75" customHeight="1">
      <c r="D54" s="93" t="s">
        <v>29</v>
      </c>
      <c r="E54" s="182" t="s">
        <v>22</v>
      </c>
      <c r="F54" s="182" t="s">
        <v>171</v>
      </c>
      <c r="G54" s="182" t="s">
        <v>172</v>
      </c>
    </row>
    <row r="55" spans="4:7" ht="15.75">
      <c r="D55" s="93">
        <v>1980</v>
      </c>
      <c r="E55" s="188">
        <v>8839</v>
      </c>
      <c r="F55" s="183">
        <v>9539</v>
      </c>
      <c r="G55" s="183">
        <v>8744</v>
      </c>
    </row>
    <row r="56" spans="4:7" ht="15.75">
      <c r="D56" s="93">
        <v>1981</v>
      </c>
      <c r="E56" s="188">
        <v>8840</v>
      </c>
      <c r="F56" s="183">
        <v>9517</v>
      </c>
      <c r="G56" s="183">
        <v>9080</v>
      </c>
    </row>
    <row r="57" spans="4:7" ht="15.75">
      <c r="D57" s="93">
        <v>1982</v>
      </c>
      <c r="E57" s="188">
        <v>9260</v>
      </c>
      <c r="F57" s="183">
        <v>9961</v>
      </c>
      <c r="G57" s="183">
        <v>8664</v>
      </c>
    </row>
    <row r="58" spans="4:7" ht="15.75">
      <c r="D58" s="93">
        <v>1983</v>
      </c>
      <c r="E58" s="188">
        <v>7633</v>
      </c>
      <c r="F58" s="183">
        <v>8257</v>
      </c>
      <c r="G58" s="183">
        <v>7512</v>
      </c>
    </row>
    <row r="59" spans="4:7" ht="15.75">
      <c r="D59" s="93">
        <v>1984</v>
      </c>
      <c r="E59" s="188">
        <v>7727</v>
      </c>
      <c r="F59" s="183">
        <v>8326</v>
      </c>
      <c r="G59" s="183">
        <v>7650</v>
      </c>
    </row>
    <row r="60" spans="4:7" ht="15.75">
      <c r="D60" s="93">
        <v>1985</v>
      </c>
      <c r="E60" s="188">
        <v>7786</v>
      </c>
      <c r="F60" s="183">
        <v>8388</v>
      </c>
      <c r="G60" s="183">
        <v>7521</v>
      </c>
    </row>
    <row r="61" spans="4:7" ht="15.75">
      <c r="D61" s="93">
        <v>1986</v>
      </c>
      <c r="E61" s="188">
        <v>7422</v>
      </c>
      <c r="F61" s="183">
        <v>8023</v>
      </c>
      <c r="G61" s="183">
        <v>7065</v>
      </c>
    </row>
    <row r="62" spans="4:7" ht="15.75">
      <c r="D62" s="93">
        <v>1987</v>
      </c>
      <c r="E62" s="188">
        <v>6707</v>
      </c>
      <c r="F62" s="183">
        <v>7263</v>
      </c>
      <c r="G62" s="183">
        <v>6349</v>
      </c>
    </row>
    <row r="63" spans="4:7" ht="15.75">
      <c r="D63" s="93">
        <v>1988</v>
      </c>
      <c r="E63" s="188">
        <v>6732</v>
      </c>
      <c r="F63" s="183">
        <v>7286</v>
      </c>
      <c r="G63" s="183">
        <v>6546</v>
      </c>
    </row>
    <row r="64" spans="4:7" ht="15.75">
      <c r="D64" s="93">
        <v>1989</v>
      </c>
      <c r="E64" s="188">
        <v>6998</v>
      </c>
      <c r="F64" s="183">
        <v>7551</v>
      </c>
      <c r="G64" s="183">
        <v>6665</v>
      </c>
    </row>
    <row r="65" spans="4:7" ht="15.75">
      <c r="D65" s="93">
        <v>1990</v>
      </c>
      <c r="E65" s="188">
        <v>6252</v>
      </c>
      <c r="F65" s="183">
        <v>6798</v>
      </c>
      <c r="G65" s="183">
        <v>6461</v>
      </c>
    </row>
    <row r="66" spans="4:7" ht="15.75">
      <c r="D66" s="93">
        <v>1991</v>
      </c>
      <c r="E66" s="188">
        <v>5638</v>
      </c>
      <c r="F66" s="183">
        <v>6129</v>
      </c>
      <c r="G66" s="183">
        <v>6148</v>
      </c>
    </row>
    <row r="67" spans="4:7" ht="15.75">
      <c r="D67" s="93">
        <v>1992</v>
      </c>
      <c r="E67" s="188">
        <v>5176</v>
      </c>
      <c r="F67" s="183">
        <v>5639</v>
      </c>
      <c r="G67" s="183">
        <v>5890</v>
      </c>
    </row>
    <row r="68" spans="4:7" ht="15.75">
      <c r="D68" s="93">
        <v>1993</v>
      </c>
      <c r="E68" s="188">
        <v>4454</v>
      </c>
      <c r="F68" s="183">
        <v>4853</v>
      </c>
      <c r="G68" s="183">
        <v>5399</v>
      </c>
    </row>
    <row r="69" spans="4:7" ht="15.75">
      <c r="D69" s="93">
        <v>1994</v>
      </c>
      <c r="E69" s="188">
        <v>5208</v>
      </c>
      <c r="F69" s="183">
        <v>5571</v>
      </c>
      <c r="G69" s="183">
        <v>5411</v>
      </c>
    </row>
    <row r="70" spans="4:7" ht="15.75">
      <c r="D70" s="93">
        <v>1995</v>
      </c>
      <c r="E70" s="188">
        <v>4930</v>
      </c>
      <c r="F70" s="183">
        <v>5339</v>
      </c>
      <c r="G70" s="183">
        <v>5321</v>
      </c>
    </row>
    <row r="71" spans="4:8" ht="15.75">
      <c r="D71" s="93">
        <v>1996</v>
      </c>
      <c r="E71" s="188">
        <v>4041</v>
      </c>
      <c r="F71" s="183">
        <v>4398</v>
      </c>
      <c r="G71" s="19"/>
      <c r="H71" s="183">
        <v>5106</v>
      </c>
    </row>
    <row r="72" spans="4:8" ht="15.75">
      <c r="D72" s="93">
        <v>1997</v>
      </c>
      <c r="E72" s="188">
        <v>4047</v>
      </c>
      <c r="F72" s="183">
        <v>4424</v>
      </c>
      <c r="G72" s="19"/>
      <c r="H72" s="183">
        <v>5316</v>
      </c>
    </row>
    <row r="73" spans="4:8" ht="15.75">
      <c r="D73" s="93">
        <v>1998</v>
      </c>
      <c r="E73" s="188">
        <v>4072</v>
      </c>
      <c r="F73" s="183">
        <v>4457</v>
      </c>
      <c r="G73" s="19"/>
      <c r="H73" s="183">
        <v>5289</v>
      </c>
    </row>
    <row r="74" spans="4:8" ht="15.75">
      <c r="D74" s="93">
        <v>1999</v>
      </c>
      <c r="E74" s="188">
        <v>3765</v>
      </c>
      <c r="F74" s="183">
        <v>4075</v>
      </c>
      <c r="G74" s="19"/>
      <c r="H74" s="183">
        <v>4941</v>
      </c>
    </row>
    <row r="75" spans="4:8" ht="15.75">
      <c r="D75" s="93">
        <v>2000</v>
      </c>
      <c r="E75" s="188">
        <v>3568</v>
      </c>
      <c r="F75" s="183">
        <v>3894</v>
      </c>
      <c r="G75" s="19"/>
      <c r="H75" s="183">
        <v>4904</v>
      </c>
    </row>
    <row r="76" spans="4:8" ht="15.75">
      <c r="D76" s="93">
        <v>2001</v>
      </c>
      <c r="E76" s="188">
        <v>3410</v>
      </c>
      <c r="F76" s="183">
        <v>3758</v>
      </c>
      <c r="G76" s="19"/>
      <c r="H76" s="183">
        <v>4881</v>
      </c>
    </row>
    <row r="77" spans="4:8" ht="15.75">
      <c r="D77" s="93">
        <v>2002</v>
      </c>
      <c r="E77" s="188">
        <v>3229</v>
      </c>
      <c r="F77" s="183">
        <v>3533</v>
      </c>
      <c r="G77" s="19"/>
      <c r="H77" s="183">
        <v>4700</v>
      </c>
    </row>
    <row r="78" spans="4:8" ht="15.75">
      <c r="D78" s="93">
        <v>2003</v>
      </c>
      <c r="E78" s="188">
        <v>2958</v>
      </c>
      <c r="F78" s="183">
        <v>3294</v>
      </c>
      <c r="H78" s="183">
        <v>4422</v>
      </c>
    </row>
    <row r="79" spans="4:8" ht="15.75">
      <c r="D79" s="93">
        <v>2004</v>
      </c>
      <c r="E79" s="188">
        <v>2766</v>
      </c>
      <c r="F79" s="183">
        <v>3074</v>
      </c>
      <c r="H79" s="183">
        <v>4364</v>
      </c>
    </row>
    <row r="80" spans="4:8" ht="15.75">
      <c r="D80" s="93">
        <v>2005</v>
      </c>
      <c r="E80" s="188">
        <v>2665</v>
      </c>
      <c r="F80" s="183">
        <v>2951</v>
      </c>
      <c r="H80" s="183">
        <v>4362</v>
      </c>
    </row>
    <row r="81" spans="4:8" ht="15.75">
      <c r="D81" s="93">
        <v>2006</v>
      </c>
      <c r="E81" s="188">
        <v>2627</v>
      </c>
      <c r="F81" s="183">
        <v>2941</v>
      </c>
      <c r="H81" s="189"/>
    </row>
    <row r="82" spans="3:6" ht="15.75">
      <c r="C82" s="188"/>
      <c r="D82" s="93">
        <v>2007</v>
      </c>
      <c r="F82" s="189"/>
    </row>
    <row r="83" spans="3:6" ht="15.75">
      <c r="C83" s="188"/>
      <c r="D83" s="89"/>
      <c r="F83" s="189"/>
    </row>
  </sheetData>
  <printOptions/>
  <pageMargins left="0.75" right="0.75" top="0.72" bottom="0.69" header="0.5" footer="0.5"/>
  <pageSetup fitToHeight="1" fitToWidth="1" horizontalDpi="600" verticalDpi="600" orientation="portrait" paperSize="9" scale="49" r:id="rId2"/>
  <headerFooter alignWithMargins="0">
    <oddFooter>&amp;L&amp;F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3.140625" style="0" customWidth="1"/>
  </cols>
  <sheetData>
    <row r="1" spans="1:10" ht="23.2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8" t="s">
        <v>8</v>
      </c>
      <c r="C4" s="18" t="s">
        <v>1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8" t="s">
        <v>9</v>
      </c>
      <c r="C5" s="18" t="s">
        <v>10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8"/>
      <c r="C6" s="18" t="s">
        <v>11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8"/>
      <c r="C7" s="18" t="s">
        <v>12</v>
      </c>
      <c r="D7" s="17"/>
      <c r="E7" s="17"/>
      <c r="F7" s="17"/>
      <c r="G7" s="17"/>
      <c r="H7" s="17"/>
      <c r="I7" s="17"/>
      <c r="J7" s="17"/>
    </row>
    <row r="36" ht="12.75">
      <c r="O36" s="19"/>
    </row>
    <row r="76" ht="18.75">
      <c r="A76" s="20"/>
    </row>
    <row r="77" ht="18.75">
      <c r="A77" s="20"/>
    </row>
    <row r="78" ht="18.75" customHeight="1">
      <c r="A78" s="2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17" customWidth="1"/>
    <col min="2" max="2" width="1.8515625" style="17" customWidth="1"/>
    <col min="3" max="3" width="7.28125" style="17" customWidth="1"/>
    <col min="4" max="4" width="9.140625" style="17" hidden="1" customWidth="1"/>
    <col min="5" max="5" width="10.00390625" style="17" hidden="1" customWidth="1"/>
    <col min="6" max="6" width="9.140625" style="17" hidden="1" customWidth="1"/>
    <col min="7" max="7" width="10.00390625" style="17" hidden="1" customWidth="1"/>
    <col min="8" max="8" width="6.7109375" style="17" hidden="1" customWidth="1"/>
    <col min="9" max="9" width="7.57421875" style="17" customWidth="1"/>
    <col min="10" max="10" width="9.57421875" style="17" customWidth="1"/>
    <col min="11" max="11" width="10.421875" style="17" customWidth="1"/>
    <col min="12" max="12" width="10.140625" style="17" customWidth="1"/>
    <col min="13" max="13" width="11.28125" style="17" customWidth="1"/>
    <col min="14" max="14" width="2.140625" style="17" customWidth="1"/>
    <col min="15" max="15" width="7.8515625" style="17" customWidth="1"/>
    <col min="16" max="16" width="7.140625" style="17" customWidth="1"/>
    <col min="17" max="17" width="5.421875" style="17" customWidth="1"/>
    <col min="18" max="18" width="5.7109375" style="17" customWidth="1"/>
    <col min="19" max="19" width="5.8515625" style="17" customWidth="1"/>
    <col min="20" max="20" width="6.28125" style="17" customWidth="1"/>
    <col min="21" max="21" width="4.8515625" style="17" customWidth="1"/>
    <col min="22" max="22" width="5.00390625" style="17" customWidth="1"/>
    <col min="23" max="23" width="1.421875" style="17" customWidth="1"/>
    <col min="24" max="24" width="7.8515625" style="17" customWidth="1"/>
    <col min="25" max="25" width="7.140625" style="17" customWidth="1"/>
    <col min="26" max="26" width="6.7109375" style="17" customWidth="1"/>
    <col min="27" max="27" width="6.00390625" style="17" customWidth="1"/>
    <col min="28" max="28" width="5.7109375" style="17" customWidth="1"/>
    <col min="29" max="31" width="5.57421875" style="17" customWidth="1"/>
    <col min="32" max="32" width="1.28515625" style="17" customWidth="1"/>
    <col min="33" max="33" width="55.57421875" style="17" customWidth="1"/>
    <col min="34" max="16384" width="9.140625" style="17" customWidth="1"/>
  </cols>
  <sheetData>
    <row r="1" spans="1:13" ht="18">
      <c r="A1" s="21" t="s">
        <v>13</v>
      </c>
      <c r="B1" s="21"/>
      <c r="M1" s="22" t="s">
        <v>0</v>
      </c>
    </row>
    <row r="2" spans="1:15" ht="18">
      <c r="A2" s="23"/>
      <c r="B2" s="23"/>
      <c r="G2" s="24"/>
      <c r="M2" s="22" t="s">
        <v>2</v>
      </c>
      <c r="O2" s="17" t="s">
        <v>14</v>
      </c>
    </row>
    <row r="3" spans="1:13" ht="18">
      <c r="A3" s="21" t="s">
        <v>15</v>
      </c>
      <c r="B3" s="21"/>
      <c r="M3" s="22"/>
    </row>
    <row r="4" spans="1:24" ht="18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16</v>
      </c>
      <c r="P4" s="24"/>
      <c r="X4" s="24" t="s">
        <v>17</v>
      </c>
    </row>
    <row r="5" spans="1:24" ht="15.75">
      <c r="A5" s="27"/>
      <c r="B5" s="27"/>
      <c r="C5" s="28"/>
      <c r="D5" s="28"/>
      <c r="E5" s="29" t="s">
        <v>0</v>
      </c>
      <c r="F5" s="28"/>
      <c r="G5" s="28"/>
      <c r="H5" s="30"/>
      <c r="I5" s="28"/>
      <c r="J5" s="28"/>
      <c r="K5" s="29" t="s">
        <v>2</v>
      </c>
      <c r="L5" s="28"/>
      <c r="M5" s="28"/>
      <c r="O5" s="17" t="s">
        <v>18</v>
      </c>
      <c r="P5" s="17" t="s">
        <v>19</v>
      </c>
      <c r="X5" s="17" t="s">
        <v>20</v>
      </c>
    </row>
    <row r="6" spans="1:29" ht="15.75">
      <c r="A6" s="27"/>
      <c r="B6" s="27"/>
      <c r="C6" s="23"/>
      <c r="D6" s="27"/>
      <c r="E6" s="27"/>
      <c r="F6" s="31" t="s">
        <v>21</v>
      </c>
      <c r="G6" s="31" t="s">
        <v>4</v>
      </c>
      <c r="H6" s="27"/>
      <c r="I6" s="27"/>
      <c r="J6" s="32" t="s">
        <v>22</v>
      </c>
      <c r="K6" s="32" t="s">
        <v>23</v>
      </c>
      <c r="L6" s="31" t="s">
        <v>24</v>
      </c>
      <c r="M6" s="31" t="s">
        <v>4</v>
      </c>
      <c r="O6" s="17" t="s">
        <v>20</v>
      </c>
      <c r="P6" s="17" t="s">
        <v>25</v>
      </c>
      <c r="R6" s="17" t="s">
        <v>26</v>
      </c>
      <c r="T6" s="17" t="s">
        <v>27</v>
      </c>
      <c r="X6" s="17" t="s">
        <v>28</v>
      </c>
      <c r="Y6" s="17" t="s">
        <v>19</v>
      </c>
      <c r="AA6" s="17" t="s">
        <v>26</v>
      </c>
      <c r="AC6" s="17" t="s">
        <v>27</v>
      </c>
    </row>
    <row r="7" spans="1:29" ht="16.5" thickBot="1">
      <c r="A7" s="33" t="s">
        <v>29</v>
      </c>
      <c r="B7" s="34"/>
      <c r="C7" s="34" t="s">
        <v>30</v>
      </c>
      <c r="D7" s="34" t="s">
        <v>22</v>
      </c>
      <c r="E7" s="34" t="s">
        <v>23</v>
      </c>
      <c r="F7" s="35" t="s">
        <v>22</v>
      </c>
      <c r="G7" s="33" t="s">
        <v>31</v>
      </c>
      <c r="H7" s="35"/>
      <c r="I7" s="34" t="s">
        <v>32</v>
      </c>
      <c r="J7" s="34" t="s">
        <v>33</v>
      </c>
      <c r="K7" s="34" t="s">
        <v>33</v>
      </c>
      <c r="L7" s="35" t="s">
        <v>22</v>
      </c>
      <c r="M7" s="35" t="s">
        <v>31</v>
      </c>
      <c r="O7" s="17" t="s">
        <v>28</v>
      </c>
      <c r="P7" s="17" t="s">
        <v>34</v>
      </c>
      <c r="R7" s="17" t="s">
        <v>35</v>
      </c>
      <c r="T7" s="17" t="s">
        <v>36</v>
      </c>
      <c r="X7" s="17" t="s">
        <v>37</v>
      </c>
      <c r="Y7" s="17" t="s">
        <v>25</v>
      </c>
      <c r="AA7" s="17" t="s">
        <v>35</v>
      </c>
      <c r="AC7" s="17" t="s">
        <v>38</v>
      </c>
    </row>
    <row r="8" spans="1:13" ht="13.5" customHeight="1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39</v>
      </c>
    </row>
    <row r="9" spans="1:23" ht="15">
      <c r="A9" s="39">
        <v>1938</v>
      </c>
      <c r="B9" s="27"/>
      <c r="C9" s="40" t="s">
        <v>40</v>
      </c>
      <c r="D9" s="40" t="s">
        <v>40</v>
      </c>
      <c r="E9" s="40" t="s">
        <v>40</v>
      </c>
      <c r="F9" s="40" t="s">
        <v>40</v>
      </c>
      <c r="G9" s="40" t="s">
        <v>40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">
      <c r="A10" s="39">
        <v>1947</v>
      </c>
      <c r="B10" s="27"/>
      <c r="C10" s="40" t="s">
        <v>40</v>
      </c>
      <c r="D10" s="40" t="s">
        <v>40</v>
      </c>
      <c r="E10" s="40" t="s">
        <v>40</v>
      </c>
      <c r="F10" s="40" t="s">
        <v>40</v>
      </c>
      <c r="G10" s="40" t="s">
        <v>40</v>
      </c>
      <c r="H10" s="40"/>
      <c r="I10" s="41">
        <v>554</v>
      </c>
      <c r="J10" s="40" t="s">
        <v>40</v>
      </c>
      <c r="K10" s="40" t="s">
        <v>40</v>
      </c>
      <c r="L10" s="44" t="s">
        <v>40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>
      <c r="A11" s="39">
        <v>1948</v>
      </c>
      <c r="B11" s="27"/>
      <c r="C11" s="40" t="s">
        <v>40</v>
      </c>
      <c r="D11" s="40" t="s">
        <v>40</v>
      </c>
      <c r="E11" s="40" t="s">
        <v>40</v>
      </c>
      <c r="F11" s="40" t="s">
        <v>40</v>
      </c>
      <c r="G11" s="40" t="s">
        <v>40</v>
      </c>
      <c r="H11" s="40"/>
      <c r="I11" s="41">
        <v>534</v>
      </c>
      <c r="J11" s="40" t="s">
        <v>40</v>
      </c>
      <c r="K11" s="40" t="s">
        <v>40</v>
      </c>
      <c r="L11" s="44" t="s">
        <v>40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7" t="s">
        <v>41</v>
      </c>
      <c r="AB11" s="17" t="s">
        <v>42</v>
      </c>
      <c r="AC11" s="17" t="s">
        <v>43</v>
      </c>
      <c r="AD11" s="17" t="s">
        <v>44</v>
      </c>
      <c r="AE11" s="17" t="s">
        <v>45</v>
      </c>
    </row>
    <row r="12" spans="1:31" ht="15">
      <c r="A12" s="39">
        <v>1949</v>
      </c>
      <c r="B12" s="27"/>
      <c r="C12" s="40" t="s">
        <v>40</v>
      </c>
      <c r="D12" s="40" t="s">
        <v>40</v>
      </c>
      <c r="E12" s="40" t="s">
        <v>40</v>
      </c>
      <c r="F12" s="40" t="s">
        <v>40</v>
      </c>
      <c r="G12" s="40" t="s">
        <v>40</v>
      </c>
      <c r="H12" s="40"/>
      <c r="I12" s="41">
        <v>535</v>
      </c>
      <c r="J12" s="40" t="s">
        <v>40</v>
      </c>
      <c r="K12" s="40" t="s">
        <v>40</v>
      </c>
      <c r="L12" s="44" t="s">
        <v>40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aca="true" t="shared" si="0" ref="X12:X43">AVERAGE(I10:I14)</f>
        <v>539.2</v>
      </c>
      <c r="Y12" s="46">
        <f>SQRT(X12)</f>
        <v>23.220680437919988</v>
      </c>
      <c r="Z12" s="45">
        <f>A12</f>
        <v>1949</v>
      </c>
      <c r="AA12" s="45">
        <f>X12-2*Y12</f>
        <v>492.7586391241601</v>
      </c>
      <c r="AB12" s="45">
        <f>X12+2*Y12</f>
        <v>585.6413608758401</v>
      </c>
      <c r="AC12" s="45">
        <f>I12</f>
        <v>535</v>
      </c>
      <c r="AD12" s="47" t="str">
        <f>IF(AC12&lt;AA12,"LOW","-")</f>
        <v>-</v>
      </c>
      <c r="AE12" s="47" t="str">
        <f>IF(AC12&gt;AB12,"HIGH","-")</f>
        <v>-</v>
      </c>
    </row>
    <row r="13" spans="1:31" s="53" customFormat="1" ht="15.75">
      <c r="A13" s="48">
        <v>1950</v>
      </c>
      <c r="B13" s="23"/>
      <c r="C13" s="49" t="s">
        <v>40</v>
      </c>
      <c r="D13" s="49" t="s">
        <v>40</v>
      </c>
      <c r="E13" s="49" t="s">
        <v>40</v>
      </c>
      <c r="F13" s="49" t="s">
        <v>40</v>
      </c>
      <c r="G13" s="49" t="s">
        <v>40</v>
      </c>
      <c r="H13" s="49"/>
      <c r="I13" s="50">
        <v>529</v>
      </c>
      <c r="J13" s="50">
        <v>4553</v>
      </c>
      <c r="K13" s="50">
        <v>10774</v>
      </c>
      <c r="L13" s="51">
        <f aca="true" t="shared" si="1" ref="L13:L25">SUM(I13:J13)</f>
        <v>5082</v>
      </c>
      <c r="M13" s="51">
        <f aca="true" t="shared" si="2" ref="M13:M25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aca="true" t="shared" si="3" ref="Y13:Y68">SQRT(X13)</f>
        <v>22.921605528409216</v>
      </c>
      <c r="Z13" s="45">
        <f aca="true" t="shared" si="4" ref="Z13:Z70">A13</f>
        <v>1950</v>
      </c>
      <c r="AA13" s="45">
        <f aca="true" t="shared" si="5" ref="AA13:AA62">X13-2*Y13</f>
        <v>479.5567889431816</v>
      </c>
      <c r="AB13" s="45">
        <f aca="true" t="shared" si="6" ref="AB13:AB62">X13+2*Y13</f>
        <v>571.2432110568184</v>
      </c>
      <c r="AC13" s="45">
        <f aca="true" t="shared" si="7" ref="AC13:AC70">I13</f>
        <v>529</v>
      </c>
      <c r="AD13" s="47" t="str">
        <f aca="true" t="shared" si="8" ref="AD13:AD64">IF(AC13&lt;AA13,"LOW","-")</f>
        <v>-</v>
      </c>
      <c r="AE13" s="47" t="str">
        <f aca="true" t="shared" si="9" ref="AE13:AE64">IF(AC13&gt;AB13,"HIGH","-")</f>
        <v>-</v>
      </c>
    </row>
    <row r="14" spans="1:31" ht="15">
      <c r="A14" s="39">
        <v>1951</v>
      </c>
      <c r="B14" s="27"/>
      <c r="C14" s="40" t="s">
        <v>40</v>
      </c>
      <c r="D14" s="40" t="s">
        <v>40</v>
      </c>
      <c r="E14" s="40" t="s">
        <v>40</v>
      </c>
      <c r="F14" s="40" t="s">
        <v>40</v>
      </c>
      <c r="G14" s="40" t="s">
        <v>40</v>
      </c>
      <c r="H14" s="40"/>
      <c r="I14" s="41">
        <v>544</v>
      </c>
      <c r="J14" s="41">
        <v>4545</v>
      </c>
      <c r="K14" s="41">
        <v>11806</v>
      </c>
      <c r="L14" s="42">
        <f t="shared" si="1"/>
        <v>5089</v>
      </c>
      <c r="M14" s="42">
        <f t="shared" si="2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3"/>
        <v>23.11709324287982</v>
      </c>
      <c r="Z14" s="45">
        <f t="shared" si="4"/>
        <v>1951</v>
      </c>
      <c r="AA14" s="45">
        <f t="shared" si="5"/>
        <v>488.1658135142403</v>
      </c>
      <c r="AB14" s="45">
        <f t="shared" si="6"/>
        <v>580.6341864857596</v>
      </c>
      <c r="AC14" s="45">
        <f t="shared" si="7"/>
        <v>544</v>
      </c>
      <c r="AD14" s="47" t="str">
        <f t="shared" si="8"/>
        <v>-</v>
      </c>
      <c r="AE14" s="47" t="str">
        <f t="shared" si="9"/>
        <v>-</v>
      </c>
    </row>
    <row r="15" spans="1:31" ht="15">
      <c r="A15" s="39">
        <v>1952</v>
      </c>
      <c r="B15" s="27"/>
      <c r="C15" s="40" t="s">
        <v>40</v>
      </c>
      <c r="D15" s="40" t="s">
        <v>40</v>
      </c>
      <c r="E15" s="40" t="s">
        <v>40</v>
      </c>
      <c r="F15" s="40" t="s">
        <v>40</v>
      </c>
      <c r="G15" s="40" t="s">
        <v>40</v>
      </c>
      <c r="H15" s="40"/>
      <c r="I15" s="41">
        <v>485</v>
      </c>
      <c r="J15" s="41">
        <v>4424</v>
      </c>
      <c r="K15" s="41">
        <v>11638</v>
      </c>
      <c r="L15" s="42">
        <f t="shared" si="1"/>
        <v>4909</v>
      </c>
      <c r="M15" s="42">
        <f t="shared" si="2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3"/>
        <v>23.16031087874254</v>
      </c>
      <c r="Z15" s="45">
        <f t="shared" si="4"/>
        <v>1952</v>
      </c>
      <c r="AA15" s="45">
        <f t="shared" si="5"/>
        <v>490.0793782425149</v>
      </c>
      <c r="AB15" s="45">
        <f t="shared" si="6"/>
        <v>582.7206217574851</v>
      </c>
      <c r="AC15" s="45">
        <f t="shared" si="7"/>
        <v>485</v>
      </c>
      <c r="AD15" s="47" t="str">
        <f t="shared" si="8"/>
        <v>LOW</v>
      </c>
      <c r="AE15" s="47" t="str">
        <f t="shared" si="9"/>
        <v>-</v>
      </c>
    </row>
    <row r="16" spans="1:31" ht="15">
      <c r="A16" s="39">
        <v>1953</v>
      </c>
      <c r="B16" s="27"/>
      <c r="C16" s="40" t="s">
        <v>40</v>
      </c>
      <c r="D16" s="40" t="s">
        <v>40</v>
      </c>
      <c r="E16" s="40" t="s">
        <v>40</v>
      </c>
      <c r="F16" s="40" t="s">
        <v>40</v>
      </c>
      <c r="G16" s="40" t="s">
        <v>40</v>
      </c>
      <c r="H16" s="40"/>
      <c r="I16" s="41">
        <v>579</v>
      </c>
      <c r="J16" s="41">
        <v>5170</v>
      </c>
      <c r="K16" s="41">
        <v>12594</v>
      </c>
      <c r="L16" s="42">
        <f t="shared" si="1"/>
        <v>5749</v>
      </c>
      <c r="M16" s="42">
        <f t="shared" si="2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3"/>
        <v>23.50744562899168</v>
      </c>
      <c r="Z16" s="45">
        <f t="shared" si="4"/>
        <v>1953</v>
      </c>
      <c r="AA16" s="45">
        <f t="shared" si="5"/>
        <v>505.58510874201664</v>
      </c>
      <c r="AB16" s="45">
        <f t="shared" si="6"/>
        <v>599.6148912579833</v>
      </c>
      <c r="AC16" s="45">
        <f t="shared" si="7"/>
        <v>579</v>
      </c>
      <c r="AD16" s="47" t="str">
        <f t="shared" si="8"/>
        <v>-</v>
      </c>
      <c r="AE16" s="47" t="str">
        <f t="shared" si="9"/>
        <v>-</v>
      </c>
    </row>
    <row r="17" spans="1:31" ht="15">
      <c r="A17" s="39">
        <v>1954</v>
      </c>
      <c r="B17" s="27"/>
      <c r="C17" s="40" t="s">
        <v>40</v>
      </c>
      <c r="D17" s="40" t="s">
        <v>40</v>
      </c>
      <c r="E17" s="40" t="s">
        <v>40</v>
      </c>
      <c r="F17" s="40" t="s">
        <v>40</v>
      </c>
      <c r="G17" s="40" t="s">
        <v>40</v>
      </c>
      <c r="H17" s="40"/>
      <c r="I17" s="41">
        <v>545</v>
      </c>
      <c r="J17" s="41">
        <v>4875</v>
      </c>
      <c r="K17" s="41">
        <v>13481</v>
      </c>
      <c r="L17" s="42">
        <f t="shared" si="1"/>
        <v>5420</v>
      </c>
      <c r="M17" s="42">
        <f t="shared" si="2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551.8</v>
      </c>
      <c r="Y17" s="46">
        <f t="shared" si="3"/>
        <v>23.490423580684958</v>
      </c>
      <c r="Z17" s="45">
        <f t="shared" si="4"/>
        <v>1954</v>
      </c>
      <c r="AA17" s="45">
        <f t="shared" si="5"/>
        <v>504.81915283863003</v>
      </c>
      <c r="AB17" s="45">
        <f t="shared" si="6"/>
        <v>598.7808471613698</v>
      </c>
      <c r="AC17" s="45">
        <f t="shared" si="7"/>
        <v>545</v>
      </c>
      <c r="AD17" s="47" t="str">
        <f t="shared" si="8"/>
        <v>-</v>
      </c>
      <c r="AE17" s="47" t="str">
        <f t="shared" si="9"/>
        <v>-</v>
      </c>
    </row>
    <row r="18" spans="1:31" s="53" customFormat="1" ht="15.75">
      <c r="A18" s="48">
        <v>1955</v>
      </c>
      <c r="B18" s="23"/>
      <c r="C18" s="49" t="s">
        <v>40</v>
      </c>
      <c r="D18" s="49" t="s">
        <v>40</v>
      </c>
      <c r="E18" s="49" t="s">
        <v>40</v>
      </c>
      <c r="F18" s="49" t="s">
        <v>40</v>
      </c>
      <c r="G18" s="49" t="s">
        <v>40</v>
      </c>
      <c r="H18" s="49"/>
      <c r="I18" s="50">
        <v>610</v>
      </c>
      <c r="J18" s="50">
        <v>5096</v>
      </c>
      <c r="K18" s="50">
        <v>15193</v>
      </c>
      <c r="L18" s="51">
        <f t="shared" si="1"/>
        <v>5706</v>
      </c>
      <c r="M18" s="51">
        <f t="shared" si="2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564.8</v>
      </c>
      <c r="Y18" s="46">
        <f t="shared" si="3"/>
        <v>23.765521244020714</v>
      </c>
      <c r="Z18" s="45">
        <f t="shared" si="4"/>
        <v>1955</v>
      </c>
      <c r="AA18" s="45">
        <f t="shared" si="5"/>
        <v>517.2689575119585</v>
      </c>
      <c r="AB18" s="45">
        <f t="shared" si="6"/>
        <v>612.3310424880414</v>
      </c>
      <c r="AC18" s="45">
        <f t="shared" si="7"/>
        <v>610</v>
      </c>
      <c r="AD18" s="47" t="str">
        <f t="shared" si="8"/>
        <v>-</v>
      </c>
      <c r="AE18" s="47" t="str">
        <f t="shared" si="9"/>
        <v>-</v>
      </c>
    </row>
    <row r="19" spans="1:31" ht="15">
      <c r="A19" s="39">
        <v>1956</v>
      </c>
      <c r="B19" s="27"/>
      <c r="C19" s="40" t="s">
        <v>40</v>
      </c>
      <c r="D19" s="40" t="s">
        <v>40</v>
      </c>
      <c r="E19" s="40" t="s">
        <v>40</v>
      </c>
      <c r="F19" s="40" t="s">
        <v>40</v>
      </c>
      <c r="G19" s="40" t="s">
        <v>40</v>
      </c>
      <c r="H19" s="40"/>
      <c r="I19" s="41">
        <v>540</v>
      </c>
      <c r="J19" s="41">
        <v>5049</v>
      </c>
      <c r="K19" s="41">
        <v>15870</v>
      </c>
      <c r="L19" s="42">
        <f t="shared" si="1"/>
        <v>5589</v>
      </c>
      <c r="M19" s="42">
        <f t="shared" si="2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3"/>
        <v>23.874672772626646</v>
      </c>
      <c r="Z19" s="45">
        <f t="shared" si="4"/>
        <v>1956</v>
      </c>
      <c r="AA19" s="45">
        <f t="shared" si="5"/>
        <v>522.2506544547467</v>
      </c>
      <c r="AB19" s="45">
        <f t="shared" si="6"/>
        <v>617.7493455452533</v>
      </c>
      <c r="AC19" s="45">
        <f t="shared" si="7"/>
        <v>540</v>
      </c>
      <c r="AD19" s="47" t="str">
        <f t="shared" si="8"/>
        <v>-</v>
      </c>
      <c r="AE19" s="47" t="str">
        <f t="shared" si="9"/>
        <v>-</v>
      </c>
    </row>
    <row r="20" spans="1:31" ht="15">
      <c r="A20" s="39">
        <v>1957</v>
      </c>
      <c r="B20" s="27"/>
      <c r="C20" s="40" t="s">
        <v>40</v>
      </c>
      <c r="D20" s="40" t="s">
        <v>40</v>
      </c>
      <c r="E20" s="40" t="s">
        <v>40</v>
      </c>
      <c r="F20" s="40" t="s">
        <v>40</v>
      </c>
      <c r="G20" s="40" t="s">
        <v>40</v>
      </c>
      <c r="H20" s="40"/>
      <c r="I20" s="41">
        <v>550</v>
      </c>
      <c r="J20" s="41">
        <v>5006</v>
      </c>
      <c r="K20" s="41">
        <v>15861</v>
      </c>
      <c r="L20" s="42">
        <f t="shared" si="1"/>
        <v>5556</v>
      </c>
      <c r="M20" s="42">
        <f t="shared" si="2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581.8</v>
      </c>
      <c r="Y20" s="46">
        <f t="shared" si="3"/>
        <v>24.120530674095875</v>
      </c>
      <c r="Z20" s="45">
        <f t="shared" si="4"/>
        <v>1957</v>
      </c>
      <c r="AA20" s="45">
        <f t="shared" si="5"/>
        <v>533.5589386518081</v>
      </c>
      <c r="AB20" s="45">
        <f t="shared" si="6"/>
        <v>630.0410613481918</v>
      </c>
      <c r="AC20" s="45">
        <f t="shared" si="7"/>
        <v>550</v>
      </c>
      <c r="AD20" s="47" t="str">
        <f t="shared" si="8"/>
        <v>-</v>
      </c>
      <c r="AE20" s="47" t="str">
        <f t="shared" si="9"/>
        <v>-</v>
      </c>
    </row>
    <row r="21" spans="1:31" ht="15">
      <c r="A21" s="39">
        <v>1958</v>
      </c>
      <c r="B21" s="27"/>
      <c r="C21" s="40" t="s">
        <v>40</v>
      </c>
      <c r="D21" s="40" t="s">
        <v>40</v>
      </c>
      <c r="E21" s="40" t="s">
        <v>40</v>
      </c>
      <c r="F21" s="40" t="s">
        <v>40</v>
      </c>
      <c r="G21" s="40" t="s">
        <v>40</v>
      </c>
      <c r="H21" s="40"/>
      <c r="I21" s="41">
        <v>605</v>
      </c>
      <c r="J21" s="41">
        <v>5302</v>
      </c>
      <c r="K21" s="41">
        <v>16923</v>
      </c>
      <c r="L21" s="42">
        <f t="shared" si="1"/>
        <v>5907</v>
      </c>
      <c r="M21" s="42">
        <f t="shared" si="2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3"/>
        <v>24.277561656805652</v>
      </c>
      <c r="Z21" s="45">
        <f t="shared" si="4"/>
        <v>1958</v>
      </c>
      <c r="AA21" s="45">
        <f t="shared" si="5"/>
        <v>540.8448766863887</v>
      </c>
      <c r="AB21" s="45">
        <f t="shared" si="6"/>
        <v>637.9551233136112</v>
      </c>
      <c r="AC21" s="45">
        <f t="shared" si="7"/>
        <v>605</v>
      </c>
      <c r="AD21" s="47" t="str">
        <f t="shared" si="8"/>
        <v>-</v>
      </c>
      <c r="AE21" s="47" t="str">
        <f t="shared" si="9"/>
        <v>-</v>
      </c>
    </row>
    <row r="22" spans="1:31" ht="15">
      <c r="A22" s="39">
        <v>1959</v>
      </c>
      <c r="B22" s="27"/>
      <c r="C22" s="40" t="s">
        <v>40</v>
      </c>
      <c r="D22" s="40" t="s">
        <v>40</v>
      </c>
      <c r="E22" s="40" t="s">
        <v>40</v>
      </c>
      <c r="F22" s="40" t="s">
        <v>40</v>
      </c>
      <c r="G22" s="40" t="s">
        <v>40</v>
      </c>
      <c r="H22" s="40"/>
      <c r="I22" s="41">
        <v>604</v>
      </c>
      <c r="J22" s="41">
        <v>6336</v>
      </c>
      <c r="K22" s="41">
        <v>18071</v>
      </c>
      <c r="L22" s="42">
        <f t="shared" si="1"/>
        <v>6940</v>
      </c>
      <c r="M22" s="42">
        <f t="shared" si="2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3"/>
        <v>24.8112877537624</v>
      </c>
      <c r="Z22" s="45">
        <f t="shared" si="4"/>
        <v>1959</v>
      </c>
      <c r="AA22" s="45">
        <f t="shared" si="5"/>
        <v>565.9774244924752</v>
      </c>
      <c r="AB22" s="45">
        <f t="shared" si="6"/>
        <v>665.2225755075249</v>
      </c>
      <c r="AC22" s="45">
        <f t="shared" si="7"/>
        <v>604</v>
      </c>
      <c r="AD22" s="47" t="str">
        <f t="shared" si="8"/>
        <v>-</v>
      </c>
      <c r="AE22" s="47" t="str">
        <f t="shared" si="9"/>
        <v>-</v>
      </c>
    </row>
    <row r="23" spans="1:31" s="53" customFormat="1" ht="15.75">
      <c r="A23" s="48">
        <v>1960</v>
      </c>
      <c r="B23" s="23"/>
      <c r="C23" s="49" t="s">
        <v>40</v>
      </c>
      <c r="D23" s="49" t="s">
        <v>40</v>
      </c>
      <c r="E23" s="49" t="s">
        <v>40</v>
      </c>
      <c r="F23" s="49" t="s">
        <v>40</v>
      </c>
      <c r="G23" s="49" t="s">
        <v>40</v>
      </c>
      <c r="H23" s="49"/>
      <c r="I23" s="50">
        <v>648</v>
      </c>
      <c r="J23" s="50">
        <v>6632</v>
      </c>
      <c r="K23" s="50">
        <v>19035</v>
      </c>
      <c r="L23" s="51">
        <f t="shared" si="1"/>
        <v>7280</v>
      </c>
      <c r="M23" s="51">
        <f t="shared" si="2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3"/>
        <v>25.26657871576601</v>
      </c>
      <c r="Z23" s="45">
        <f t="shared" si="4"/>
        <v>1960</v>
      </c>
      <c r="AA23" s="45">
        <f t="shared" si="5"/>
        <v>587.866842568468</v>
      </c>
      <c r="AB23" s="45">
        <f t="shared" si="6"/>
        <v>688.933157431532</v>
      </c>
      <c r="AC23" s="45">
        <f t="shared" si="7"/>
        <v>648</v>
      </c>
      <c r="AD23" s="47" t="str">
        <f t="shared" si="8"/>
        <v>-</v>
      </c>
      <c r="AE23" s="47" t="str">
        <f t="shared" si="9"/>
        <v>-</v>
      </c>
    </row>
    <row r="24" spans="1:31" ht="15">
      <c r="A24" s="39">
        <v>1961</v>
      </c>
      <c r="B24" s="27"/>
      <c r="C24" s="40" t="s">
        <v>40</v>
      </c>
      <c r="D24" s="40" t="s">
        <v>40</v>
      </c>
      <c r="E24" s="40" t="s">
        <v>40</v>
      </c>
      <c r="F24" s="40" t="s">
        <v>40</v>
      </c>
      <c r="G24" s="40" t="s">
        <v>40</v>
      </c>
      <c r="H24" s="40"/>
      <c r="I24" s="41">
        <v>671</v>
      </c>
      <c r="J24" s="41">
        <v>7228</v>
      </c>
      <c r="K24" s="41">
        <v>19463</v>
      </c>
      <c r="L24" s="42">
        <f t="shared" si="1"/>
        <v>7899</v>
      </c>
      <c r="M24" s="42">
        <f t="shared" si="2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3"/>
        <v>25.6865723676788</v>
      </c>
      <c r="Z24" s="45">
        <f t="shared" si="4"/>
        <v>1961</v>
      </c>
      <c r="AA24" s="45">
        <f t="shared" si="5"/>
        <v>608.4268552646423</v>
      </c>
      <c r="AB24" s="45">
        <f t="shared" si="6"/>
        <v>711.1731447353576</v>
      </c>
      <c r="AC24" s="45">
        <f t="shared" si="7"/>
        <v>671</v>
      </c>
      <c r="AD24" s="47" t="str">
        <f t="shared" si="8"/>
        <v>-</v>
      </c>
      <c r="AE24" s="47" t="str">
        <f t="shared" si="9"/>
        <v>-</v>
      </c>
    </row>
    <row r="25" spans="1:31" ht="15">
      <c r="A25" s="39">
        <v>1962</v>
      </c>
      <c r="B25" s="27"/>
      <c r="C25" s="40" t="s">
        <v>40</v>
      </c>
      <c r="D25" s="40" t="s">
        <v>40</v>
      </c>
      <c r="E25" s="40" t="s">
        <v>40</v>
      </c>
      <c r="F25" s="40" t="s">
        <v>40</v>
      </c>
      <c r="G25" s="40" t="s">
        <v>40</v>
      </c>
      <c r="H25" s="40"/>
      <c r="I25" s="41">
        <v>664</v>
      </c>
      <c r="J25" s="41">
        <v>7052</v>
      </c>
      <c r="K25" s="41">
        <v>18987</v>
      </c>
      <c r="L25" s="42">
        <f t="shared" si="1"/>
        <v>7716</v>
      </c>
      <c r="M25" s="42">
        <f t="shared" si="2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3"/>
        <v>26.26404386228442</v>
      </c>
      <c r="Z25" s="45">
        <f t="shared" si="4"/>
        <v>1962</v>
      </c>
      <c r="AA25" s="45">
        <f t="shared" si="5"/>
        <v>637.2719122754311</v>
      </c>
      <c r="AB25" s="45">
        <f t="shared" si="6"/>
        <v>742.3280877245688</v>
      </c>
      <c r="AC25" s="45">
        <f t="shared" si="7"/>
        <v>664</v>
      </c>
      <c r="AD25" s="47" t="str">
        <f t="shared" si="8"/>
        <v>-</v>
      </c>
      <c r="AE25" s="47" t="str">
        <f t="shared" si="9"/>
        <v>-</v>
      </c>
    </row>
    <row r="26" spans="1:31" ht="15">
      <c r="A26" s="39">
        <v>1963</v>
      </c>
      <c r="B26" s="27"/>
      <c r="C26" s="40" t="s">
        <v>40</v>
      </c>
      <c r="D26" s="40" t="s">
        <v>40</v>
      </c>
      <c r="E26" s="40" t="s">
        <v>40</v>
      </c>
      <c r="F26" s="40" t="s">
        <v>40</v>
      </c>
      <c r="G26" s="40" t="s">
        <v>40</v>
      </c>
      <c r="H26" s="40"/>
      <c r="I26" s="41">
        <v>712</v>
      </c>
      <c r="J26" s="41">
        <v>7227</v>
      </c>
      <c r="K26" s="41">
        <v>19789</v>
      </c>
      <c r="L26" s="42">
        <f aca="true" t="shared" si="10" ref="L26:L60">SUM(I26:J26)</f>
        <v>7939</v>
      </c>
      <c r="M26" s="42">
        <f aca="true" t="shared" si="11" ref="M26:M42">SUM(I26:K26)</f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3"/>
        <v>26.623298067669978</v>
      </c>
      <c r="Z26" s="45">
        <f t="shared" si="4"/>
        <v>1963</v>
      </c>
      <c r="AA26" s="45">
        <f t="shared" si="5"/>
        <v>655.55340386466</v>
      </c>
      <c r="AB26" s="45">
        <f t="shared" si="6"/>
        <v>762.0465961353399</v>
      </c>
      <c r="AC26" s="45">
        <f t="shared" si="7"/>
        <v>712</v>
      </c>
      <c r="AD26" s="47" t="str">
        <f t="shared" si="8"/>
        <v>-</v>
      </c>
      <c r="AE26" s="47" t="str">
        <f t="shared" si="9"/>
        <v>-</v>
      </c>
    </row>
    <row r="27" spans="1:31" ht="15">
      <c r="A27" s="39">
        <v>1964</v>
      </c>
      <c r="B27" s="27"/>
      <c r="C27" s="40" t="s">
        <v>40</v>
      </c>
      <c r="D27" s="40" t="s">
        <v>40</v>
      </c>
      <c r="E27" s="40" t="s">
        <v>40</v>
      </c>
      <c r="F27" s="40" t="s">
        <v>40</v>
      </c>
      <c r="G27" s="40" t="s">
        <v>40</v>
      </c>
      <c r="H27" s="40"/>
      <c r="I27" s="41">
        <v>754</v>
      </c>
      <c r="J27" s="41">
        <v>8136</v>
      </c>
      <c r="K27" s="41">
        <v>21637</v>
      </c>
      <c r="L27" s="42">
        <f t="shared" si="10"/>
        <v>8890</v>
      </c>
      <c r="M27" s="42">
        <f t="shared" si="11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3"/>
        <v>27.066584564735905</v>
      </c>
      <c r="Z27" s="45">
        <f t="shared" si="4"/>
        <v>1964</v>
      </c>
      <c r="AA27" s="45">
        <f t="shared" si="5"/>
        <v>678.4668308705282</v>
      </c>
      <c r="AB27" s="45">
        <f t="shared" si="6"/>
        <v>786.7331691294719</v>
      </c>
      <c r="AC27" s="45">
        <f t="shared" si="7"/>
        <v>754</v>
      </c>
      <c r="AD27" s="47" t="str">
        <f t="shared" si="8"/>
        <v>-</v>
      </c>
      <c r="AE27" s="47" t="str">
        <f t="shared" si="9"/>
        <v>-</v>
      </c>
    </row>
    <row r="28" spans="1:31" s="53" customFormat="1" ht="15.75">
      <c r="A28" s="48">
        <v>1965</v>
      </c>
      <c r="B28" s="23"/>
      <c r="C28" s="49" t="s">
        <v>40</v>
      </c>
      <c r="D28" s="49" t="s">
        <v>40</v>
      </c>
      <c r="E28" s="49" t="s">
        <v>40</v>
      </c>
      <c r="F28" s="49" t="s">
        <v>40</v>
      </c>
      <c r="G28" s="49" t="s">
        <v>40</v>
      </c>
      <c r="H28" s="49"/>
      <c r="I28" s="50">
        <v>743</v>
      </c>
      <c r="J28" s="50">
        <v>8744</v>
      </c>
      <c r="K28" s="50">
        <v>22340</v>
      </c>
      <c r="L28" s="51">
        <f t="shared" si="10"/>
        <v>9487</v>
      </c>
      <c r="M28" s="51">
        <f t="shared" si="11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3"/>
        <v>27.48454110950372</v>
      </c>
      <c r="Z28" s="45">
        <f t="shared" si="4"/>
        <v>1965</v>
      </c>
      <c r="AA28" s="45">
        <f t="shared" si="5"/>
        <v>700.4309177809926</v>
      </c>
      <c r="AB28" s="45">
        <f t="shared" si="6"/>
        <v>810.3690822190074</v>
      </c>
      <c r="AC28" s="45">
        <f t="shared" si="7"/>
        <v>743</v>
      </c>
      <c r="AD28" s="47" t="str">
        <f t="shared" si="8"/>
        <v>-</v>
      </c>
      <c r="AE28" s="47" t="str">
        <f t="shared" si="9"/>
        <v>-</v>
      </c>
    </row>
    <row r="29" spans="1:31" ht="15">
      <c r="A29" s="39">
        <v>1966</v>
      </c>
      <c r="B29" s="27"/>
      <c r="C29" s="40" t="s">
        <v>40</v>
      </c>
      <c r="D29" s="40" t="s">
        <v>40</v>
      </c>
      <c r="E29" s="40" t="s">
        <v>40</v>
      </c>
      <c r="F29" s="40" t="s">
        <v>40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10"/>
        <v>10043</v>
      </c>
      <c r="M29" s="42">
        <f t="shared" si="11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3"/>
        <v>27.691153822114384</v>
      </c>
      <c r="Z29" s="45">
        <f t="shared" si="4"/>
        <v>1966</v>
      </c>
      <c r="AA29" s="45">
        <f t="shared" si="5"/>
        <v>711.4176923557712</v>
      </c>
      <c r="AB29" s="45">
        <f t="shared" si="6"/>
        <v>822.1823076442287</v>
      </c>
      <c r="AC29" s="45">
        <f t="shared" si="7"/>
        <v>790</v>
      </c>
      <c r="AD29" s="47" t="str">
        <f t="shared" si="8"/>
        <v>-</v>
      </c>
      <c r="AE29" s="47" t="str">
        <f t="shared" si="9"/>
        <v>-</v>
      </c>
    </row>
    <row r="30" spans="1:31" ht="15">
      <c r="A30" s="39">
        <v>1967</v>
      </c>
      <c r="B30" s="27"/>
      <c r="C30" s="40" t="s">
        <v>40</v>
      </c>
      <c r="D30" s="40" t="s">
        <v>40</v>
      </c>
      <c r="E30" s="40" t="s">
        <v>40</v>
      </c>
      <c r="F30" s="40" t="s">
        <v>40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10"/>
        <v>10036</v>
      </c>
      <c r="M30" s="42">
        <f t="shared" si="11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3"/>
        <v>28.185102447924507</v>
      </c>
      <c r="Z30" s="45">
        <f t="shared" si="4"/>
        <v>1967</v>
      </c>
      <c r="AA30" s="45">
        <f t="shared" si="5"/>
        <v>738.0297951041509</v>
      </c>
      <c r="AB30" s="45">
        <f t="shared" si="6"/>
        <v>850.770204895849</v>
      </c>
      <c r="AC30" s="45">
        <f t="shared" si="7"/>
        <v>778</v>
      </c>
      <c r="AD30" s="47" t="str">
        <f t="shared" si="8"/>
        <v>-</v>
      </c>
      <c r="AE30" s="47" t="str">
        <f t="shared" si="9"/>
        <v>-</v>
      </c>
    </row>
    <row r="31" spans="1:31" ht="15">
      <c r="A31" s="39">
        <v>1968</v>
      </c>
      <c r="B31" s="27"/>
      <c r="C31" s="40" t="s">
        <v>40</v>
      </c>
      <c r="D31" s="40" t="s">
        <v>40</v>
      </c>
      <c r="E31" s="40" t="s">
        <v>40</v>
      </c>
      <c r="F31" s="40" t="s">
        <v>40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10"/>
        <v>10262</v>
      </c>
      <c r="M31" s="42">
        <f t="shared" si="11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3"/>
        <v>28.439409276565502</v>
      </c>
      <c r="Z31" s="45">
        <f t="shared" si="4"/>
        <v>1968</v>
      </c>
      <c r="AA31" s="45">
        <f t="shared" si="5"/>
        <v>751.9211814468689</v>
      </c>
      <c r="AB31" s="45">
        <f t="shared" si="6"/>
        <v>865.678818553131</v>
      </c>
      <c r="AC31" s="45">
        <f t="shared" si="7"/>
        <v>769</v>
      </c>
      <c r="AD31" s="47" t="str">
        <f t="shared" si="8"/>
        <v>-</v>
      </c>
      <c r="AE31" s="47" t="str">
        <f t="shared" si="9"/>
        <v>-</v>
      </c>
    </row>
    <row r="32" spans="1:31" ht="15">
      <c r="A32" s="39">
        <v>1969</v>
      </c>
      <c r="B32" s="27"/>
      <c r="C32" s="40" t="s">
        <v>40</v>
      </c>
      <c r="D32" s="40" t="s">
        <v>40</v>
      </c>
      <c r="E32" s="40" t="s">
        <v>40</v>
      </c>
      <c r="F32" s="40" t="s">
        <v>40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10"/>
        <v>10723</v>
      </c>
      <c r="M32" s="42">
        <f t="shared" si="11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3"/>
        <v>28.705400188814647</v>
      </c>
      <c r="Z32" s="45">
        <f t="shared" si="4"/>
        <v>1969</v>
      </c>
      <c r="AA32" s="45">
        <f t="shared" si="5"/>
        <v>766.5891996223708</v>
      </c>
      <c r="AB32" s="45">
        <f t="shared" si="6"/>
        <v>881.4108003776292</v>
      </c>
      <c r="AC32" s="45">
        <f t="shared" si="7"/>
        <v>892</v>
      </c>
      <c r="AD32" s="47" t="str">
        <f t="shared" si="8"/>
        <v>-</v>
      </c>
      <c r="AE32" s="47" t="str">
        <f t="shared" si="9"/>
        <v>HIGH</v>
      </c>
    </row>
    <row r="33" spans="1:31" s="53" customFormat="1" ht="15.7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aca="true" t="shared" si="12" ref="F33:F54">SUM(C33:D33)</f>
        <v>8618</v>
      </c>
      <c r="G33" s="50">
        <f aca="true" t="shared" si="13" ref="G33:G4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10"/>
        <v>10842</v>
      </c>
      <c r="M33" s="51">
        <f t="shared" si="11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3"/>
        <v>28.972400659938415</v>
      </c>
      <c r="Z33" s="45">
        <f t="shared" si="4"/>
        <v>1970</v>
      </c>
      <c r="AA33" s="45">
        <f t="shared" si="5"/>
        <v>781.4551986801232</v>
      </c>
      <c r="AB33" s="45">
        <f t="shared" si="6"/>
        <v>897.3448013198768</v>
      </c>
      <c r="AC33" s="45">
        <f t="shared" si="7"/>
        <v>815</v>
      </c>
      <c r="AD33" s="47" t="str">
        <f t="shared" si="8"/>
        <v>-</v>
      </c>
      <c r="AE33" s="47" t="str">
        <f t="shared" si="9"/>
        <v>-</v>
      </c>
    </row>
    <row r="34" spans="1:31" ht="15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2"/>
        <v>8652</v>
      </c>
      <c r="G34" s="41">
        <f t="shared" si="13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10"/>
        <v>10813</v>
      </c>
      <c r="M34" s="42">
        <f t="shared" si="11"/>
        <v>31194</v>
      </c>
      <c r="N34" s="43"/>
      <c r="O34" s="43"/>
      <c r="P34" s="43"/>
      <c r="Q34" s="43"/>
      <c r="R34" s="43" t="s">
        <v>41</v>
      </c>
      <c r="S34" s="43" t="s">
        <v>42</v>
      </c>
      <c r="T34" s="43" t="s">
        <v>16</v>
      </c>
      <c r="U34" s="43" t="s">
        <v>44</v>
      </c>
      <c r="V34" s="43" t="s">
        <v>45</v>
      </c>
      <c r="W34" s="43"/>
      <c r="X34" s="45">
        <f t="shared" si="0"/>
        <v>856.6</v>
      </c>
      <c r="Y34" s="46">
        <f t="shared" si="3"/>
        <v>29.267729669381602</v>
      </c>
      <c r="Z34" s="45">
        <f t="shared" si="4"/>
        <v>1971</v>
      </c>
      <c r="AA34" s="45">
        <f t="shared" si="5"/>
        <v>798.0645406612368</v>
      </c>
      <c r="AB34" s="45">
        <f t="shared" si="6"/>
        <v>915.1354593387632</v>
      </c>
      <c r="AC34" s="45">
        <f t="shared" si="7"/>
        <v>866</v>
      </c>
      <c r="AD34" s="47" t="str">
        <f t="shared" si="8"/>
        <v>-</v>
      </c>
      <c r="AE34" s="47" t="str">
        <f t="shared" si="9"/>
        <v>-</v>
      </c>
    </row>
    <row r="35" spans="1:31" ht="15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2"/>
        <v>8735</v>
      </c>
      <c r="G35" s="41">
        <f t="shared" si="13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10"/>
        <v>10855</v>
      </c>
      <c r="M35" s="42">
        <f t="shared" si="11"/>
        <v>31762</v>
      </c>
      <c r="N35" s="43"/>
      <c r="O35" s="45">
        <f>AVERAGE(C33:C37)</f>
        <v>771.8</v>
      </c>
      <c r="P35" s="46">
        <f aca="true" t="shared" si="14" ref="P35:P64">SQRT(O35)</f>
        <v>27.78128866701471</v>
      </c>
      <c r="Q35" s="45">
        <f aca="true" t="shared" si="15" ref="Q35:Q70">A35</f>
        <v>1972</v>
      </c>
      <c r="R35" s="45">
        <f aca="true" t="shared" si="16" ref="R35:R63">O35-2*P35</f>
        <v>716.2374226659705</v>
      </c>
      <c r="S35" s="45">
        <f aca="true" t="shared" si="17" ref="S35:S63">O35+2*P35</f>
        <v>827.3625773340294</v>
      </c>
      <c r="T35" s="45">
        <f>C35</f>
        <v>770</v>
      </c>
      <c r="U35" s="47" t="str">
        <f>IF(T35&lt;R35,"LOW","-")</f>
        <v>-</v>
      </c>
      <c r="V35" s="47" t="str">
        <f>IF(T35&gt;S35,"HIGH","-")</f>
        <v>-</v>
      </c>
      <c r="W35" s="43"/>
      <c r="X35" s="45">
        <f t="shared" si="0"/>
        <v>843.2</v>
      </c>
      <c r="Y35" s="46">
        <f t="shared" si="3"/>
        <v>29.03790626061046</v>
      </c>
      <c r="Z35" s="45">
        <f t="shared" si="4"/>
        <v>1972</v>
      </c>
      <c r="AA35" s="45">
        <f t="shared" si="5"/>
        <v>785.1241874787792</v>
      </c>
      <c r="AB35" s="45">
        <f t="shared" si="6"/>
        <v>901.2758125212209</v>
      </c>
      <c r="AC35" s="45">
        <f t="shared" si="7"/>
        <v>855</v>
      </c>
      <c r="AD35" s="47" t="str">
        <f t="shared" si="8"/>
        <v>-</v>
      </c>
      <c r="AE35" s="47" t="str">
        <f t="shared" si="9"/>
        <v>-</v>
      </c>
    </row>
    <row r="36" spans="1:31" ht="15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2"/>
        <v>8839</v>
      </c>
      <c r="G36" s="41">
        <f t="shared" si="13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10"/>
        <v>10949</v>
      </c>
      <c r="M36" s="42">
        <f t="shared" si="11"/>
        <v>31404</v>
      </c>
      <c r="N36" s="43"/>
      <c r="O36" s="45">
        <f aca="true" t="shared" si="18" ref="O36:O63">AVERAGE(C34:C38)</f>
        <v>760</v>
      </c>
      <c r="P36" s="46">
        <f t="shared" si="14"/>
        <v>27.568097504180443</v>
      </c>
      <c r="Q36" s="45">
        <f t="shared" si="15"/>
        <v>1973</v>
      </c>
      <c r="R36" s="45">
        <f t="shared" si="16"/>
        <v>704.8638049916391</v>
      </c>
      <c r="S36" s="45">
        <f t="shared" si="17"/>
        <v>815.1361950083609</v>
      </c>
      <c r="T36" s="45">
        <f aca="true" t="shared" si="19" ref="T36:T63">C36</f>
        <v>783</v>
      </c>
      <c r="U36" s="47" t="str">
        <f aca="true" t="shared" si="20" ref="U36:U64">IF(T36&lt;R36,"LOW","-")</f>
        <v>-</v>
      </c>
      <c r="V36" s="47" t="str">
        <f aca="true" t="shared" si="21" ref="V36:V64">IF(T36&gt;S36,"HIGH","-")</f>
        <v>-</v>
      </c>
      <c r="W36" s="43"/>
      <c r="X36" s="45">
        <f t="shared" si="0"/>
        <v>834</v>
      </c>
      <c r="Y36" s="46">
        <f t="shared" si="3"/>
        <v>28.879058156387302</v>
      </c>
      <c r="Z36" s="45">
        <f t="shared" si="4"/>
        <v>1973</v>
      </c>
      <c r="AA36" s="45">
        <f t="shared" si="5"/>
        <v>776.2418836872254</v>
      </c>
      <c r="AB36" s="45">
        <f t="shared" si="6"/>
        <v>891.7581163127746</v>
      </c>
      <c r="AC36" s="45">
        <f t="shared" si="7"/>
        <v>855</v>
      </c>
      <c r="AD36" s="47" t="str">
        <f t="shared" si="8"/>
        <v>-</v>
      </c>
      <c r="AE36" s="47" t="str">
        <f t="shared" si="9"/>
        <v>-</v>
      </c>
    </row>
    <row r="37" spans="1:31" ht="15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2"/>
        <v>8311</v>
      </c>
      <c r="G37" s="41">
        <f t="shared" si="13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10"/>
        <v>10347</v>
      </c>
      <c r="M37" s="42">
        <f t="shared" si="11"/>
        <v>28783</v>
      </c>
      <c r="N37" s="43"/>
      <c r="O37" s="45">
        <f t="shared" si="18"/>
        <v>740.4</v>
      </c>
      <c r="P37" s="46">
        <f t="shared" si="14"/>
        <v>27.210292170426982</v>
      </c>
      <c r="Q37" s="45">
        <f t="shared" si="15"/>
        <v>1974</v>
      </c>
      <c r="R37" s="45">
        <f t="shared" si="16"/>
        <v>685.9794156591461</v>
      </c>
      <c r="S37" s="45">
        <f t="shared" si="17"/>
        <v>794.8205843408539</v>
      </c>
      <c r="T37" s="45">
        <f t="shared" si="19"/>
        <v>763</v>
      </c>
      <c r="U37" s="47" t="str">
        <f t="shared" si="20"/>
        <v>-</v>
      </c>
      <c r="V37" s="47" t="str">
        <f t="shared" si="21"/>
        <v>-</v>
      </c>
      <c r="W37" s="43"/>
      <c r="X37" s="45">
        <f t="shared" si="0"/>
        <v>817.4</v>
      </c>
      <c r="Y37" s="46">
        <f t="shared" si="3"/>
        <v>28.59020811396797</v>
      </c>
      <c r="Z37" s="45">
        <f t="shared" si="4"/>
        <v>1974</v>
      </c>
      <c r="AA37" s="45">
        <f t="shared" si="5"/>
        <v>760.2195837720641</v>
      </c>
      <c r="AB37" s="45">
        <f t="shared" si="6"/>
        <v>874.5804162279359</v>
      </c>
      <c r="AC37" s="45">
        <f t="shared" si="7"/>
        <v>825</v>
      </c>
      <c r="AD37" s="47" t="str">
        <f t="shared" si="8"/>
        <v>-</v>
      </c>
      <c r="AE37" s="47" t="str">
        <f t="shared" si="9"/>
        <v>-</v>
      </c>
    </row>
    <row r="38" spans="1:31" s="53" customFormat="1" ht="15.7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2"/>
        <v>7611</v>
      </c>
      <c r="G38" s="50">
        <f t="shared" si="13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10"/>
        <v>9548</v>
      </c>
      <c r="M38" s="51">
        <f t="shared" si="11"/>
        <v>28621</v>
      </c>
      <c r="N38" s="52"/>
      <c r="O38" s="45">
        <f t="shared" si="18"/>
        <v>731.8</v>
      </c>
      <c r="P38" s="46">
        <f t="shared" si="14"/>
        <v>27.051802158081816</v>
      </c>
      <c r="Q38" s="45">
        <f t="shared" si="15"/>
        <v>1975</v>
      </c>
      <c r="R38" s="45">
        <f t="shared" si="16"/>
        <v>677.6963956838363</v>
      </c>
      <c r="S38" s="45">
        <f t="shared" si="17"/>
        <v>785.9036043161636</v>
      </c>
      <c r="T38" s="45">
        <f t="shared" si="19"/>
        <v>699</v>
      </c>
      <c r="U38" s="47" t="str">
        <f t="shared" si="20"/>
        <v>-</v>
      </c>
      <c r="V38" s="47" t="str">
        <f t="shared" si="21"/>
        <v>-</v>
      </c>
      <c r="W38" s="52"/>
      <c r="X38" s="45">
        <f t="shared" si="0"/>
        <v>808.6</v>
      </c>
      <c r="Y38" s="46">
        <f t="shared" si="3"/>
        <v>28.43589281172652</v>
      </c>
      <c r="Z38" s="45">
        <f t="shared" si="4"/>
        <v>1975</v>
      </c>
      <c r="AA38" s="45">
        <f t="shared" si="5"/>
        <v>751.7282143765469</v>
      </c>
      <c r="AB38" s="45">
        <f t="shared" si="6"/>
        <v>865.4717856234531</v>
      </c>
      <c r="AC38" s="45">
        <f t="shared" si="7"/>
        <v>769</v>
      </c>
      <c r="AD38" s="47" t="str">
        <f t="shared" si="8"/>
        <v>-</v>
      </c>
      <c r="AE38" s="47" t="str">
        <f t="shared" si="9"/>
        <v>-</v>
      </c>
    </row>
    <row r="39" spans="1:31" ht="15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2"/>
        <v>7610</v>
      </c>
      <c r="G39" s="41">
        <f t="shared" si="13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10"/>
        <v>9503</v>
      </c>
      <c r="M39" s="42">
        <f t="shared" si="11"/>
        <v>29933</v>
      </c>
      <c r="N39" s="43"/>
      <c r="O39" s="45">
        <f t="shared" si="18"/>
        <v>723</v>
      </c>
      <c r="P39" s="46">
        <f t="shared" si="14"/>
        <v>26.888659319497503</v>
      </c>
      <c r="Q39" s="45">
        <f t="shared" si="15"/>
        <v>1976</v>
      </c>
      <c r="R39" s="45">
        <f t="shared" si="16"/>
        <v>669.222681361005</v>
      </c>
      <c r="S39" s="45">
        <f t="shared" si="17"/>
        <v>776.777318638995</v>
      </c>
      <c r="T39" s="45">
        <f t="shared" si="19"/>
        <v>687</v>
      </c>
      <c r="U39" s="47" t="str">
        <f t="shared" si="20"/>
        <v>-</v>
      </c>
      <c r="V39" s="47" t="str">
        <f t="shared" si="21"/>
        <v>-</v>
      </c>
      <c r="W39" s="43"/>
      <c r="X39" s="45">
        <f t="shared" si="0"/>
        <v>801.6</v>
      </c>
      <c r="Y39" s="46">
        <f t="shared" si="3"/>
        <v>28.31254139069822</v>
      </c>
      <c r="Z39" s="45">
        <f t="shared" si="4"/>
        <v>1976</v>
      </c>
      <c r="AA39" s="45">
        <f t="shared" si="5"/>
        <v>744.9749172186035</v>
      </c>
      <c r="AB39" s="45">
        <f t="shared" si="6"/>
        <v>858.2250827813965</v>
      </c>
      <c r="AC39" s="45">
        <f t="shared" si="7"/>
        <v>783</v>
      </c>
      <c r="AD39" s="47" t="str">
        <f t="shared" si="8"/>
        <v>-</v>
      </c>
      <c r="AE39" s="47" t="str">
        <f t="shared" si="9"/>
        <v>-</v>
      </c>
    </row>
    <row r="40" spans="1:31" ht="15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2"/>
        <v>7790</v>
      </c>
      <c r="G40" s="41">
        <f t="shared" si="13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10"/>
        <v>9661</v>
      </c>
      <c r="M40" s="42">
        <f t="shared" si="11"/>
        <v>29783</v>
      </c>
      <c r="N40" s="43"/>
      <c r="O40" s="45">
        <f t="shared" si="18"/>
        <v>716</v>
      </c>
      <c r="P40" s="46">
        <f t="shared" si="14"/>
        <v>26.758176320519304</v>
      </c>
      <c r="Q40" s="45">
        <f t="shared" si="15"/>
        <v>1977</v>
      </c>
      <c r="R40" s="45">
        <f t="shared" si="16"/>
        <v>662.4836473589614</v>
      </c>
      <c r="S40" s="45">
        <f t="shared" si="17"/>
        <v>769.5163526410386</v>
      </c>
      <c r="T40" s="45">
        <f t="shared" si="19"/>
        <v>727</v>
      </c>
      <c r="U40" s="47" t="str">
        <f t="shared" si="20"/>
        <v>-</v>
      </c>
      <c r="V40" s="47" t="str">
        <f t="shared" si="21"/>
        <v>-</v>
      </c>
      <c r="W40" s="43"/>
      <c r="X40" s="45">
        <f t="shared" si="0"/>
        <v>798.6</v>
      </c>
      <c r="Y40" s="46">
        <f t="shared" si="3"/>
        <v>28.259511673063283</v>
      </c>
      <c r="Z40" s="45">
        <f t="shared" si="4"/>
        <v>1977</v>
      </c>
      <c r="AA40" s="45">
        <f t="shared" si="5"/>
        <v>742.0809766538734</v>
      </c>
      <c r="AB40" s="45">
        <f t="shared" si="6"/>
        <v>855.1190233461266</v>
      </c>
      <c r="AC40" s="45">
        <f t="shared" si="7"/>
        <v>811</v>
      </c>
      <c r="AD40" s="47" t="str">
        <f t="shared" si="8"/>
        <v>-</v>
      </c>
      <c r="AE40" s="47" t="str">
        <f t="shared" si="9"/>
        <v>-</v>
      </c>
    </row>
    <row r="41" spans="1:31" ht="15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2"/>
        <v>8181</v>
      </c>
      <c r="G41" s="41">
        <f t="shared" si="13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10"/>
        <v>10169</v>
      </c>
      <c r="M41" s="42">
        <f t="shared" si="11"/>
        <v>30506</v>
      </c>
      <c r="N41" s="43"/>
      <c r="O41" s="45">
        <f t="shared" si="18"/>
        <v>705</v>
      </c>
      <c r="P41" s="46">
        <f t="shared" si="14"/>
        <v>26.551836094703507</v>
      </c>
      <c r="Q41" s="45">
        <f t="shared" si="15"/>
        <v>1978</v>
      </c>
      <c r="R41" s="45">
        <f t="shared" si="16"/>
        <v>651.896327810593</v>
      </c>
      <c r="S41" s="45">
        <f t="shared" si="17"/>
        <v>758.103672189407</v>
      </c>
      <c r="T41" s="45">
        <f t="shared" si="19"/>
        <v>739</v>
      </c>
      <c r="U41" s="47" t="str">
        <f t="shared" si="20"/>
        <v>-</v>
      </c>
      <c r="V41" s="47" t="str">
        <f t="shared" si="21"/>
        <v>-</v>
      </c>
      <c r="W41" s="43"/>
      <c r="X41" s="45">
        <f t="shared" si="0"/>
        <v>784.8</v>
      </c>
      <c r="Y41" s="46">
        <f t="shared" si="3"/>
        <v>28.014282071829005</v>
      </c>
      <c r="Z41" s="45">
        <f t="shared" si="4"/>
        <v>1978</v>
      </c>
      <c r="AA41" s="45">
        <f t="shared" si="5"/>
        <v>728.7714358563419</v>
      </c>
      <c r="AB41" s="45">
        <f t="shared" si="6"/>
        <v>840.828564143658</v>
      </c>
      <c r="AC41" s="45">
        <f t="shared" si="7"/>
        <v>820</v>
      </c>
      <c r="AD41" s="47" t="str">
        <f t="shared" si="8"/>
        <v>-</v>
      </c>
      <c r="AE41" s="47" t="str">
        <f t="shared" si="9"/>
        <v>-</v>
      </c>
    </row>
    <row r="42" spans="1:31" ht="15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2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10"/>
        <v>10051</v>
      </c>
      <c r="M42" s="42">
        <f t="shared" si="11"/>
        <v>31387</v>
      </c>
      <c r="N42" s="43"/>
      <c r="O42" s="45">
        <f t="shared" si="18"/>
        <v>689.6</v>
      </c>
      <c r="P42" s="46">
        <f t="shared" si="14"/>
        <v>26.260236099471765</v>
      </c>
      <c r="Q42" s="45">
        <f t="shared" si="15"/>
        <v>1979</v>
      </c>
      <c r="R42" s="45">
        <f t="shared" si="16"/>
        <v>637.0795278010565</v>
      </c>
      <c r="S42" s="45">
        <f t="shared" si="17"/>
        <v>742.1204721989435</v>
      </c>
      <c r="T42" s="45">
        <f t="shared" si="19"/>
        <v>728</v>
      </c>
      <c r="U42" s="47" t="str">
        <f t="shared" si="20"/>
        <v>-</v>
      </c>
      <c r="V42" s="47" t="str">
        <f t="shared" si="21"/>
        <v>-</v>
      </c>
      <c r="W42" s="43"/>
      <c r="X42" s="45">
        <f t="shared" si="0"/>
        <v>763.6</v>
      </c>
      <c r="Y42" s="46">
        <f t="shared" si="3"/>
        <v>27.633313228782395</v>
      </c>
      <c r="Z42" s="45">
        <f t="shared" si="4"/>
        <v>1979</v>
      </c>
      <c r="AA42" s="45">
        <f t="shared" si="5"/>
        <v>708.3333735424352</v>
      </c>
      <c r="AB42" s="45">
        <f t="shared" si="6"/>
        <v>818.8666264575648</v>
      </c>
      <c r="AC42" s="45">
        <f t="shared" si="7"/>
        <v>810</v>
      </c>
      <c r="AD42" s="47" t="str">
        <f t="shared" si="8"/>
        <v>-</v>
      </c>
      <c r="AE42" s="47" t="str">
        <f t="shared" si="9"/>
        <v>-</v>
      </c>
    </row>
    <row r="43" spans="1:31" s="53" customFormat="1" ht="15.7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2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10"/>
        <v>9539</v>
      </c>
      <c r="M43" s="50">
        <v>29286</v>
      </c>
      <c r="N43" s="52"/>
      <c r="O43" s="45">
        <f t="shared" si="18"/>
        <v>672.2</v>
      </c>
      <c r="P43" s="46">
        <f t="shared" si="14"/>
        <v>25.926820090400597</v>
      </c>
      <c r="Q43" s="45">
        <f t="shared" si="15"/>
        <v>1980</v>
      </c>
      <c r="R43" s="45">
        <f t="shared" si="16"/>
        <v>620.3463598191988</v>
      </c>
      <c r="S43" s="45">
        <f t="shared" si="17"/>
        <v>724.0536401808013</v>
      </c>
      <c r="T43" s="45">
        <f t="shared" si="19"/>
        <v>644</v>
      </c>
      <c r="U43" s="47" t="str">
        <f t="shared" si="20"/>
        <v>-</v>
      </c>
      <c r="V43" s="47" t="str">
        <f t="shared" si="21"/>
        <v>-</v>
      </c>
      <c r="W43" s="52"/>
      <c r="X43" s="45">
        <f t="shared" si="0"/>
        <v>741.6</v>
      </c>
      <c r="Y43" s="46">
        <f t="shared" si="3"/>
        <v>27.23233372298452</v>
      </c>
      <c r="Z43" s="45">
        <f t="shared" si="4"/>
        <v>1980</v>
      </c>
      <c r="AA43" s="45">
        <f t="shared" si="5"/>
        <v>687.135332554031</v>
      </c>
      <c r="AB43" s="45">
        <f t="shared" si="6"/>
        <v>796.064667445969</v>
      </c>
      <c r="AC43" s="45">
        <f t="shared" si="7"/>
        <v>700</v>
      </c>
      <c r="AD43" s="47" t="str">
        <f t="shared" si="8"/>
        <v>-</v>
      </c>
      <c r="AE43" s="47" t="str">
        <f t="shared" si="9"/>
        <v>-</v>
      </c>
    </row>
    <row r="44" spans="1:31" ht="15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2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10"/>
        <v>9517</v>
      </c>
      <c r="M44" s="41">
        <v>28766</v>
      </c>
      <c r="N44" s="43"/>
      <c r="O44" s="45">
        <f t="shared" si="18"/>
        <v>638</v>
      </c>
      <c r="P44" s="46">
        <f t="shared" si="14"/>
        <v>25.25866188063018</v>
      </c>
      <c r="Q44" s="45">
        <f t="shared" si="15"/>
        <v>1981</v>
      </c>
      <c r="R44" s="45">
        <f t="shared" si="16"/>
        <v>587.4826762387396</v>
      </c>
      <c r="S44" s="45">
        <f t="shared" si="17"/>
        <v>688.5173237612604</v>
      </c>
      <c r="T44" s="45">
        <f t="shared" si="19"/>
        <v>610</v>
      </c>
      <c r="U44" s="47" t="str">
        <f t="shared" si="20"/>
        <v>-</v>
      </c>
      <c r="V44" s="47" t="str">
        <f t="shared" si="21"/>
        <v>-</v>
      </c>
      <c r="W44" s="43"/>
      <c r="X44" s="45">
        <f aca="true" t="shared" si="22" ref="X44:X62">AVERAGE(I42:I46)</f>
        <v>702.4</v>
      </c>
      <c r="Y44" s="46">
        <f t="shared" si="3"/>
        <v>26.502830037563914</v>
      </c>
      <c r="Z44" s="45">
        <f t="shared" si="4"/>
        <v>1981</v>
      </c>
      <c r="AA44" s="45">
        <f t="shared" si="5"/>
        <v>649.3943399248722</v>
      </c>
      <c r="AB44" s="45">
        <f t="shared" si="6"/>
        <v>755.4056600751278</v>
      </c>
      <c r="AC44" s="45">
        <f t="shared" si="7"/>
        <v>677</v>
      </c>
      <c r="AD44" s="47" t="str">
        <f t="shared" si="8"/>
        <v>-</v>
      </c>
      <c r="AE44" s="47" t="str">
        <f t="shared" si="9"/>
        <v>-</v>
      </c>
    </row>
    <row r="45" spans="1:31" ht="15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2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t="shared" si="10"/>
        <v>9961</v>
      </c>
      <c r="M45" s="41">
        <v>28273</v>
      </c>
      <c r="N45" s="43"/>
      <c r="O45" s="45">
        <f t="shared" si="18"/>
        <v>599.8</v>
      </c>
      <c r="P45" s="46">
        <f t="shared" si="14"/>
        <v>24.49081460466352</v>
      </c>
      <c r="Q45" s="45">
        <f t="shared" si="15"/>
        <v>1982</v>
      </c>
      <c r="R45" s="45">
        <f t="shared" si="16"/>
        <v>550.8183707906729</v>
      </c>
      <c r="S45" s="45">
        <f t="shared" si="17"/>
        <v>648.781629209327</v>
      </c>
      <c r="T45" s="45">
        <f t="shared" si="19"/>
        <v>640</v>
      </c>
      <c r="U45" s="47" t="str">
        <f t="shared" si="20"/>
        <v>-</v>
      </c>
      <c r="V45" s="47" t="str">
        <f t="shared" si="21"/>
        <v>-</v>
      </c>
      <c r="W45" s="43"/>
      <c r="X45" s="45">
        <f t="shared" si="22"/>
        <v>660.2</v>
      </c>
      <c r="Y45" s="46">
        <f t="shared" si="3"/>
        <v>25.694357357209775</v>
      </c>
      <c r="Z45" s="45">
        <f t="shared" si="4"/>
        <v>1982</v>
      </c>
      <c r="AA45" s="45">
        <f t="shared" si="5"/>
        <v>608.8112852855805</v>
      </c>
      <c r="AB45" s="45">
        <f t="shared" si="6"/>
        <v>711.5887147144196</v>
      </c>
      <c r="AC45" s="45">
        <f t="shared" si="7"/>
        <v>701</v>
      </c>
      <c r="AD45" s="47" t="str">
        <f t="shared" si="8"/>
        <v>-</v>
      </c>
      <c r="AE45" s="47" t="str">
        <f t="shared" si="9"/>
        <v>-</v>
      </c>
    </row>
    <row r="46" spans="1:31" ht="15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2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10"/>
        <v>8257</v>
      </c>
      <c r="M46" s="41">
        <v>25224</v>
      </c>
      <c r="N46" s="43"/>
      <c r="O46" s="45">
        <f t="shared" si="18"/>
        <v>581</v>
      </c>
      <c r="P46" s="46">
        <f t="shared" si="14"/>
        <v>24.1039415863879</v>
      </c>
      <c r="Q46" s="45">
        <f t="shared" si="15"/>
        <v>1983</v>
      </c>
      <c r="R46" s="45">
        <f t="shared" si="16"/>
        <v>532.7921168272242</v>
      </c>
      <c r="S46" s="45">
        <f t="shared" si="17"/>
        <v>629.2078831727758</v>
      </c>
      <c r="T46" s="45">
        <f t="shared" si="19"/>
        <v>568</v>
      </c>
      <c r="U46" s="47" t="str">
        <f t="shared" si="20"/>
        <v>-</v>
      </c>
      <c r="V46" s="47" t="str">
        <f t="shared" si="21"/>
        <v>-</v>
      </c>
      <c r="W46" s="43"/>
      <c r="X46" s="45">
        <f t="shared" si="22"/>
        <v>640.6</v>
      </c>
      <c r="Y46" s="46">
        <f t="shared" si="3"/>
        <v>25.310077044529123</v>
      </c>
      <c r="Z46" s="45">
        <f t="shared" si="4"/>
        <v>1983</v>
      </c>
      <c r="AA46" s="45">
        <f t="shared" si="5"/>
        <v>589.9798459109418</v>
      </c>
      <c r="AB46" s="45">
        <f t="shared" si="6"/>
        <v>691.2201540890583</v>
      </c>
      <c r="AC46" s="45">
        <f t="shared" si="7"/>
        <v>624</v>
      </c>
      <c r="AD46" s="47" t="str">
        <f t="shared" si="8"/>
        <v>-</v>
      </c>
      <c r="AE46" s="47" t="str">
        <f t="shared" si="9"/>
        <v>-</v>
      </c>
    </row>
    <row r="47" spans="1:31" ht="15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2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10"/>
        <v>8326</v>
      </c>
      <c r="M47" s="41">
        <v>26158</v>
      </c>
      <c r="N47" s="43"/>
      <c r="O47" s="45">
        <f t="shared" si="18"/>
        <v>566.4</v>
      </c>
      <c r="P47" s="46">
        <f t="shared" si="14"/>
        <v>23.799159649029626</v>
      </c>
      <c r="Q47" s="45">
        <f t="shared" si="15"/>
        <v>1984</v>
      </c>
      <c r="R47" s="45">
        <f t="shared" si="16"/>
        <v>518.8016807019408</v>
      </c>
      <c r="S47" s="45">
        <f t="shared" si="17"/>
        <v>613.9983192980592</v>
      </c>
      <c r="T47" s="45">
        <f t="shared" si="19"/>
        <v>537</v>
      </c>
      <c r="U47" s="47" t="str">
        <f t="shared" si="20"/>
        <v>-</v>
      </c>
      <c r="V47" s="47" t="str">
        <f t="shared" si="21"/>
        <v>-</v>
      </c>
      <c r="W47" s="43"/>
      <c r="X47" s="45">
        <f t="shared" si="22"/>
        <v>625.4</v>
      </c>
      <c r="Y47" s="46">
        <f t="shared" si="3"/>
        <v>25.007998720409436</v>
      </c>
      <c r="Z47" s="45">
        <f t="shared" si="4"/>
        <v>1984</v>
      </c>
      <c r="AA47" s="45">
        <f t="shared" si="5"/>
        <v>575.3840025591811</v>
      </c>
      <c r="AB47" s="45">
        <f t="shared" si="6"/>
        <v>675.4159974408188</v>
      </c>
      <c r="AC47" s="45">
        <f t="shared" si="7"/>
        <v>599</v>
      </c>
      <c r="AD47" s="47" t="str">
        <f t="shared" si="8"/>
        <v>-</v>
      </c>
      <c r="AE47" s="47" t="str">
        <f t="shared" si="9"/>
        <v>-</v>
      </c>
    </row>
    <row r="48" spans="1:31" s="53" customFormat="1" ht="15.7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2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10"/>
        <v>8388</v>
      </c>
      <c r="M48" s="50">
        <v>27287</v>
      </c>
      <c r="N48" s="52"/>
      <c r="O48" s="45">
        <f t="shared" si="18"/>
        <v>541.8</v>
      </c>
      <c r="P48" s="46">
        <f t="shared" si="14"/>
        <v>23.276597689524987</v>
      </c>
      <c r="Q48" s="45">
        <f t="shared" si="15"/>
        <v>1985</v>
      </c>
      <c r="R48" s="45">
        <f t="shared" si="16"/>
        <v>495.24680462095</v>
      </c>
      <c r="S48" s="45">
        <f t="shared" si="17"/>
        <v>588.3531953790499</v>
      </c>
      <c r="T48" s="45">
        <f t="shared" si="19"/>
        <v>550</v>
      </c>
      <c r="U48" s="47" t="str">
        <f t="shared" si="20"/>
        <v>-</v>
      </c>
      <c r="V48" s="47" t="str">
        <f t="shared" si="21"/>
        <v>-</v>
      </c>
      <c r="W48" s="52"/>
      <c r="X48" s="45">
        <f t="shared" si="22"/>
        <v>596.4</v>
      </c>
      <c r="Y48" s="46">
        <f t="shared" si="3"/>
        <v>24.42130217658346</v>
      </c>
      <c r="Z48" s="45">
        <f t="shared" si="4"/>
        <v>1985</v>
      </c>
      <c r="AA48" s="45">
        <f t="shared" si="5"/>
        <v>547.557395646833</v>
      </c>
      <c r="AB48" s="45">
        <f t="shared" si="6"/>
        <v>645.2426043531669</v>
      </c>
      <c r="AC48" s="45">
        <f t="shared" si="7"/>
        <v>602</v>
      </c>
      <c r="AD48" s="47" t="str">
        <f t="shared" si="8"/>
        <v>-</v>
      </c>
      <c r="AE48" s="47" t="str">
        <f t="shared" si="9"/>
        <v>-</v>
      </c>
    </row>
    <row r="49" spans="1:31" ht="15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2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10"/>
        <v>8023</v>
      </c>
      <c r="M49" s="41">
        <v>26117</v>
      </c>
      <c r="N49" s="43"/>
      <c r="O49" s="45">
        <f t="shared" si="18"/>
        <v>528</v>
      </c>
      <c r="P49" s="46">
        <f t="shared" si="14"/>
        <v>22.978250586152114</v>
      </c>
      <c r="Q49" s="45">
        <f t="shared" si="15"/>
        <v>1986</v>
      </c>
      <c r="R49" s="45">
        <f t="shared" si="16"/>
        <v>482.04349882769577</v>
      </c>
      <c r="S49" s="45">
        <f t="shared" si="17"/>
        <v>573.9565011723042</v>
      </c>
      <c r="T49" s="45">
        <f t="shared" si="19"/>
        <v>537</v>
      </c>
      <c r="U49" s="47" t="str">
        <f t="shared" si="20"/>
        <v>-</v>
      </c>
      <c r="V49" s="47" t="str">
        <f t="shared" si="21"/>
        <v>-</v>
      </c>
      <c r="W49" s="43"/>
      <c r="X49" s="45">
        <f t="shared" si="22"/>
        <v>582.4</v>
      </c>
      <c r="Y49" s="46">
        <f t="shared" si="3"/>
        <v>24.13296500639737</v>
      </c>
      <c r="Z49" s="45">
        <f t="shared" si="4"/>
        <v>1986</v>
      </c>
      <c r="AA49" s="45">
        <f t="shared" si="5"/>
        <v>534.1340699872053</v>
      </c>
      <c r="AB49" s="45">
        <f t="shared" si="6"/>
        <v>630.6659300127947</v>
      </c>
      <c r="AC49" s="45">
        <f t="shared" si="7"/>
        <v>601</v>
      </c>
      <c r="AD49" s="47" t="str">
        <f t="shared" si="8"/>
        <v>-</v>
      </c>
      <c r="AE49" s="47" t="str">
        <f t="shared" si="9"/>
        <v>-</v>
      </c>
    </row>
    <row r="50" spans="1:31" ht="15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2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10"/>
        <v>7263</v>
      </c>
      <c r="M50" s="41">
        <v>24748</v>
      </c>
      <c r="N50" s="43"/>
      <c r="O50" s="45">
        <f t="shared" si="18"/>
        <v>519.8</v>
      </c>
      <c r="P50" s="46">
        <f t="shared" si="14"/>
        <v>22.799122790142604</v>
      </c>
      <c r="Q50" s="45">
        <f t="shared" si="15"/>
        <v>1987</v>
      </c>
      <c r="R50" s="45">
        <f t="shared" si="16"/>
        <v>474.20175441971475</v>
      </c>
      <c r="S50" s="45">
        <f t="shared" si="17"/>
        <v>565.3982455802852</v>
      </c>
      <c r="T50" s="45">
        <f t="shared" si="19"/>
        <v>517</v>
      </c>
      <c r="U50" s="47" t="str">
        <f t="shared" si="20"/>
        <v>-</v>
      </c>
      <c r="V50" s="47" t="str">
        <f t="shared" si="21"/>
        <v>-</v>
      </c>
      <c r="W50" s="43"/>
      <c r="X50" s="45">
        <f t="shared" si="22"/>
        <v>573.2</v>
      </c>
      <c r="Y50" s="46">
        <f t="shared" si="3"/>
        <v>23.94159560263267</v>
      </c>
      <c r="Z50" s="45">
        <f t="shared" si="4"/>
        <v>1987</v>
      </c>
      <c r="AA50" s="45">
        <f t="shared" si="5"/>
        <v>525.3168087947347</v>
      </c>
      <c r="AB50" s="45">
        <f t="shared" si="6"/>
        <v>621.0831912052654</v>
      </c>
      <c r="AC50" s="45">
        <f t="shared" si="7"/>
        <v>556</v>
      </c>
      <c r="AD50" s="47" t="str">
        <f t="shared" si="8"/>
        <v>-</v>
      </c>
      <c r="AE50" s="47" t="str">
        <f t="shared" si="9"/>
        <v>-</v>
      </c>
    </row>
    <row r="51" spans="1:31" ht="15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2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10"/>
        <v>7286</v>
      </c>
      <c r="M51" s="41">
        <v>25425</v>
      </c>
      <c r="N51" s="43"/>
      <c r="O51" s="45">
        <f t="shared" si="18"/>
        <v>508</v>
      </c>
      <c r="P51" s="46">
        <f t="shared" si="14"/>
        <v>22.538855339169288</v>
      </c>
      <c r="Q51" s="45">
        <f t="shared" si="15"/>
        <v>1988</v>
      </c>
      <c r="R51" s="45">
        <f t="shared" si="16"/>
        <v>462.9222893216614</v>
      </c>
      <c r="S51" s="45">
        <f t="shared" si="17"/>
        <v>553.0777106783386</v>
      </c>
      <c r="T51" s="45">
        <f t="shared" si="19"/>
        <v>499</v>
      </c>
      <c r="U51" s="47" t="str">
        <f t="shared" si="20"/>
        <v>-</v>
      </c>
      <c r="V51" s="47" t="str">
        <f t="shared" si="21"/>
        <v>-</v>
      </c>
      <c r="W51" s="43"/>
      <c r="X51" s="45">
        <f t="shared" si="22"/>
        <v>562</v>
      </c>
      <c r="Y51" s="46">
        <f t="shared" si="3"/>
        <v>23.706539182259394</v>
      </c>
      <c r="Z51" s="45">
        <f t="shared" si="4"/>
        <v>1988</v>
      </c>
      <c r="AA51" s="45">
        <f t="shared" si="5"/>
        <v>514.5869216354812</v>
      </c>
      <c r="AB51" s="45">
        <f t="shared" si="6"/>
        <v>609.4130783645188</v>
      </c>
      <c r="AC51" s="45">
        <f t="shared" si="7"/>
        <v>554</v>
      </c>
      <c r="AD51" s="47" t="str">
        <f t="shared" si="8"/>
        <v>-</v>
      </c>
      <c r="AE51" s="47" t="str">
        <f t="shared" si="9"/>
        <v>-</v>
      </c>
    </row>
    <row r="52" spans="1:31" ht="15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2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10"/>
        <v>7551</v>
      </c>
      <c r="M52" s="41">
        <v>27532</v>
      </c>
      <c r="N52" s="43"/>
      <c r="O52" s="45">
        <f t="shared" si="18"/>
        <v>489.2</v>
      </c>
      <c r="P52" s="46">
        <f t="shared" si="14"/>
        <v>22.117866081518805</v>
      </c>
      <c r="Q52" s="45">
        <f t="shared" si="15"/>
        <v>1989</v>
      </c>
      <c r="R52" s="45">
        <f t="shared" si="16"/>
        <v>444.9642678369624</v>
      </c>
      <c r="S52" s="45">
        <f t="shared" si="17"/>
        <v>533.4357321630376</v>
      </c>
      <c r="T52" s="45">
        <f t="shared" si="19"/>
        <v>496</v>
      </c>
      <c r="U52" s="47" t="str">
        <f t="shared" si="20"/>
        <v>-</v>
      </c>
      <c r="V52" s="47" t="str">
        <f t="shared" si="21"/>
        <v>-</v>
      </c>
      <c r="W52" s="43"/>
      <c r="X52" s="45">
        <f t="shared" si="22"/>
        <v>540</v>
      </c>
      <c r="Y52" s="46">
        <f t="shared" si="3"/>
        <v>23.2379000772445</v>
      </c>
      <c r="Z52" s="45">
        <f t="shared" si="4"/>
        <v>1989</v>
      </c>
      <c r="AA52" s="45">
        <f t="shared" si="5"/>
        <v>493.524199845511</v>
      </c>
      <c r="AB52" s="45">
        <f t="shared" si="6"/>
        <v>586.475800154489</v>
      </c>
      <c r="AC52" s="45">
        <f t="shared" si="7"/>
        <v>553</v>
      </c>
      <c r="AD52" s="47" t="str">
        <f t="shared" si="8"/>
        <v>-</v>
      </c>
      <c r="AE52" s="47" t="str">
        <f t="shared" si="9"/>
        <v>-</v>
      </c>
    </row>
    <row r="53" spans="1:31" s="53" customFormat="1" ht="15.7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2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10"/>
        <v>6798</v>
      </c>
      <c r="M53" s="50">
        <v>27228</v>
      </c>
      <c r="N53" s="52"/>
      <c r="O53" s="45">
        <f t="shared" si="18"/>
        <v>471</v>
      </c>
      <c r="P53" s="46">
        <f t="shared" si="14"/>
        <v>21.702534414210707</v>
      </c>
      <c r="Q53" s="45">
        <f t="shared" si="15"/>
        <v>1990</v>
      </c>
      <c r="R53" s="45">
        <f t="shared" si="16"/>
        <v>427.5949311715786</v>
      </c>
      <c r="S53" s="45">
        <f t="shared" si="17"/>
        <v>514.4050688284215</v>
      </c>
      <c r="T53" s="45">
        <f t="shared" si="19"/>
        <v>491</v>
      </c>
      <c r="U53" s="47" t="str">
        <f t="shared" si="20"/>
        <v>-</v>
      </c>
      <c r="V53" s="47" t="str">
        <f t="shared" si="21"/>
        <v>-</v>
      </c>
      <c r="W53" s="52"/>
      <c r="X53" s="45">
        <f t="shared" si="22"/>
        <v>521.4</v>
      </c>
      <c r="Y53" s="46">
        <f t="shared" si="3"/>
        <v>22.834184898962345</v>
      </c>
      <c r="Z53" s="45">
        <f t="shared" si="4"/>
        <v>1990</v>
      </c>
      <c r="AA53" s="45">
        <f t="shared" si="5"/>
        <v>475.7316302020753</v>
      </c>
      <c r="AB53" s="45">
        <f t="shared" si="6"/>
        <v>567.0683697979247</v>
      </c>
      <c r="AC53" s="45">
        <f t="shared" si="7"/>
        <v>546</v>
      </c>
      <c r="AD53" s="47" t="str">
        <f t="shared" si="8"/>
        <v>-</v>
      </c>
      <c r="AE53" s="47" t="str">
        <f t="shared" si="9"/>
        <v>-</v>
      </c>
    </row>
    <row r="54" spans="1:31" ht="15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2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10"/>
        <v>6129</v>
      </c>
      <c r="M54" s="41">
        <v>25346</v>
      </c>
      <c r="N54" s="43"/>
      <c r="O54" s="45">
        <f t="shared" si="18"/>
        <v>443</v>
      </c>
      <c r="P54" s="46">
        <f t="shared" si="14"/>
        <v>21.047565179849187</v>
      </c>
      <c r="Q54" s="45">
        <f t="shared" si="15"/>
        <v>1991</v>
      </c>
      <c r="R54" s="45">
        <f t="shared" si="16"/>
        <v>400.9048696403016</v>
      </c>
      <c r="S54" s="45">
        <f t="shared" si="17"/>
        <v>485.0951303596984</v>
      </c>
      <c r="T54" s="45">
        <f t="shared" si="19"/>
        <v>443</v>
      </c>
      <c r="U54" s="47" t="str">
        <f t="shared" si="20"/>
        <v>-</v>
      </c>
      <c r="V54" s="47" t="str">
        <f t="shared" si="21"/>
        <v>-</v>
      </c>
      <c r="W54" s="43"/>
      <c r="X54" s="45">
        <f t="shared" si="22"/>
        <v>490.4</v>
      </c>
      <c r="Y54" s="46">
        <f t="shared" si="3"/>
        <v>22.144976857066254</v>
      </c>
      <c r="Z54" s="45">
        <f t="shared" si="4"/>
        <v>1991</v>
      </c>
      <c r="AA54" s="45">
        <f t="shared" si="5"/>
        <v>446.1100462858675</v>
      </c>
      <c r="AB54" s="45">
        <f t="shared" si="6"/>
        <v>534.6899537141325</v>
      </c>
      <c r="AC54" s="45">
        <f t="shared" si="7"/>
        <v>491</v>
      </c>
      <c r="AD54" s="47" t="str">
        <f t="shared" si="8"/>
        <v>-</v>
      </c>
      <c r="AE54" s="47" t="str">
        <f t="shared" si="9"/>
        <v>-</v>
      </c>
    </row>
    <row r="55" spans="1:31" ht="15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aca="true" t="shared" si="23" ref="F55:F65">SUM(C55:D55)</f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10"/>
        <v>5639</v>
      </c>
      <c r="M55" s="41">
        <v>24173</v>
      </c>
      <c r="N55" s="43"/>
      <c r="O55" s="45">
        <f t="shared" si="18"/>
        <v>407.6</v>
      </c>
      <c r="P55" s="46">
        <f t="shared" si="14"/>
        <v>20.189105973271822</v>
      </c>
      <c r="Q55" s="45">
        <f t="shared" si="15"/>
        <v>1992</v>
      </c>
      <c r="R55" s="45">
        <f t="shared" si="16"/>
        <v>367.2217880534564</v>
      </c>
      <c r="S55" s="45">
        <f t="shared" si="17"/>
        <v>447.97821194654364</v>
      </c>
      <c r="T55" s="45">
        <f t="shared" si="19"/>
        <v>426</v>
      </c>
      <c r="U55" s="47" t="str">
        <f t="shared" si="20"/>
        <v>-</v>
      </c>
      <c r="V55" s="47" t="str">
        <f t="shared" si="21"/>
        <v>-</v>
      </c>
      <c r="W55" s="43"/>
      <c r="X55" s="45">
        <f t="shared" si="22"/>
        <v>452.4</v>
      </c>
      <c r="Y55" s="46">
        <f t="shared" si="3"/>
        <v>21.26969675383267</v>
      </c>
      <c r="Z55" s="45">
        <f t="shared" si="4"/>
        <v>1992</v>
      </c>
      <c r="AA55" s="45">
        <f t="shared" si="5"/>
        <v>409.8606064923346</v>
      </c>
      <c r="AB55" s="45">
        <f t="shared" si="6"/>
        <v>494.93939350766533</v>
      </c>
      <c r="AC55" s="45">
        <f t="shared" si="7"/>
        <v>463</v>
      </c>
      <c r="AD55" s="47" t="str">
        <f t="shared" si="8"/>
        <v>-</v>
      </c>
      <c r="AE55" s="47" t="str">
        <f t="shared" si="9"/>
        <v>-</v>
      </c>
    </row>
    <row r="56" spans="1:31" ht="15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23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10"/>
        <v>4853</v>
      </c>
      <c r="M56" s="41">
        <v>22415</v>
      </c>
      <c r="N56" s="43"/>
      <c r="O56" s="45">
        <f t="shared" si="18"/>
        <v>381.6</v>
      </c>
      <c r="P56" s="46">
        <f t="shared" si="14"/>
        <v>19.53458471531965</v>
      </c>
      <c r="Q56" s="45">
        <f t="shared" si="15"/>
        <v>1993</v>
      </c>
      <c r="R56" s="45">
        <f t="shared" si="16"/>
        <v>342.5308305693607</v>
      </c>
      <c r="S56" s="45">
        <f t="shared" si="17"/>
        <v>420.66916943063933</v>
      </c>
      <c r="T56" s="45">
        <f t="shared" si="19"/>
        <v>359</v>
      </c>
      <c r="U56" s="47" t="str">
        <f t="shared" si="20"/>
        <v>-</v>
      </c>
      <c r="V56" s="47" t="str">
        <f t="shared" si="21"/>
        <v>-</v>
      </c>
      <c r="W56" s="43"/>
      <c r="X56" s="45">
        <f t="shared" si="22"/>
        <v>425</v>
      </c>
      <c r="Y56" s="46">
        <f t="shared" si="3"/>
        <v>20.615528128088304</v>
      </c>
      <c r="Z56" s="45">
        <f t="shared" si="4"/>
        <v>1993</v>
      </c>
      <c r="AA56" s="45">
        <f t="shared" si="5"/>
        <v>383.7689437438234</v>
      </c>
      <c r="AB56" s="45">
        <f t="shared" si="6"/>
        <v>466.2310562561766</v>
      </c>
      <c r="AC56" s="45">
        <f t="shared" si="7"/>
        <v>399</v>
      </c>
      <c r="AD56" s="47" t="str">
        <f t="shared" si="8"/>
        <v>-</v>
      </c>
      <c r="AE56" s="47" t="str">
        <f t="shared" si="9"/>
        <v>-</v>
      </c>
    </row>
    <row r="57" spans="1:31" ht="15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23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10"/>
        <v>5571</v>
      </c>
      <c r="M57" s="41">
        <v>22573</v>
      </c>
      <c r="N57" s="43"/>
      <c r="O57" s="45">
        <f t="shared" si="18"/>
        <v>356.2</v>
      </c>
      <c r="P57" s="46">
        <f t="shared" si="14"/>
        <v>18.873261509341727</v>
      </c>
      <c r="Q57" s="45">
        <f t="shared" si="15"/>
        <v>1994</v>
      </c>
      <c r="R57" s="45">
        <f t="shared" si="16"/>
        <v>318.45347698131656</v>
      </c>
      <c r="S57" s="45">
        <f t="shared" si="17"/>
        <v>393.9465230186834</v>
      </c>
      <c r="T57" s="45">
        <f t="shared" si="19"/>
        <v>319</v>
      </c>
      <c r="U57" s="47" t="str">
        <f t="shared" si="20"/>
        <v>-</v>
      </c>
      <c r="V57" s="47" t="str">
        <f t="shared" si="21"/>
        <v>-</v>
      </c>
      <c r="W57" s="43"/>
      <c r="X57" s="45">
        <f t="shared" si="22"/>
        <v>398.2</v>
      </c>
      <c r="Y57" s="46">
        <f t="shared" si="3"/>
        <v>19.954949260772377</v>
      </c>
      <c r="Z57" s="45">
        <f t="shared" si="4"/>
        <v>1994</v>
      </c>
      <c r="AA57" s="45">
        <f t="shared" si="5"/>
        <v>358.29010147845526</v>
      </c>
      <c r="AB57" s="45">
        <f t="shared" si="6"/>
        <v>438.1098985215447</v>
      </c>
      <c r="AC57" s="45">
        <f t="shared" si="7"/>
        <v>363</v>
      </c>
      <c r="AD57" s="47" t="str">
        <f t="shared" si="8"/>
        <v>-</v>
      </c>
      <c r="AE57" s="47" t="str">
        <f t="shared" si="9"/>
        <v>-</v>
      </c>
    </row>
    <row r="58" spans="1:31" s="53" customFormat="1" ht="15.7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23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10"/>
        <v>5339</v>
      </c>
      <c r="M58" s="50">
        <v>22194</v>
      </c>
      <c r="N58" s="52"/>
      <c r="O58" s="45">
        <f t="shared" si="18"/>
        <v>339</v>
      </c>
      <c r="P58" s="46">
        <f t="shared" si="14"/>
        <v>18.411952639521967</v>
      </c>
      <c r="Q58" s="45">
        <f t="shared" si="15"/>
        <v>1995</v>
      </c>
      <c r="R58" s="45">
        <f t="shared" si="16"/>
        <v>302.1760947209561</v>
      </c>
      <c r="S58" s="45">
        <f t="shared" si="17"/>
        <v>375.8239052790439</v>
      </c>
      <c r="T58" s="45">
        <f t="shared" si="19"/>
        <v>361</v>
      </c>
      <c r="U58" s="47" t="str">
        <f t="shared" si="20"/>
        <v>-</v>
      </c>
      <c r="V58" s="47" t="str">
        <f t="shared" si="21"/>
        <v>-</v>
      </c>
      <c r="W58" s="52"/>
      <c r="X58" s="45">
        <f t="shared" si="22"/>
        <v>381</v>
      </c>
      <c r="Y58" s="46">
        <f t="shared" si="3"/>
        <v>19.519221295943137</v>
      </c>
      <c r="Z58" s="45">
        <f t="shared" si="4"/>
        <v>1995</v>
      </c>
      <c r="AA58" s="45">
        <f t="shared" si="5"/>
        <v>341.9615574081137</v>
      </c>
      <c r="AB58" s="45">
        <f t="shared" si="6"/>
        <v>420.0384425918863</v>
      </c>
      <c r="AC58" s="45">
        <f t="shared" si="7"/>
        <v>409</v>
      </c>
      <c r="AD58" s="47" t="str">
        <f t="shared" si="8"/>
        <v>-</v>
      </c>
      <c r="AE58" s="47" t="str">
        <f t="shared" si="9"/>
        <v>-</v>
      </c>
    </row>
    <row r="59" spans="1:31" ht="15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23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10"/>
        <v>4398</v>
      </c>
      <c r="M59" s="41">
        <v>21716</v>
      </c>
      <c r="O59" s="45">
        <f t="shared" si="18"/>
        <v>335</v>
      </c>
      <c r="P59" s="46">
        <f t="shared" si="14"/>
        <v>18.303005217723125</v>
      </c>
      <c r="Q59" s="45">
        <f t="shared" si="15"/>
        <v>1996</v>
      </c>
      <c r="R59" s="45">
        <f t="shared" si="16"/>
        <v>298.39398956455375</v>
      </c>
      <c r="S59" s="45">
        <f t="shared" si="17"/>
        <v>371.60601043544625</v>
      </c>
      <c r="T59" s="45">
        <f t="shared" si="19"/>
        <v>316</v>
      </c>
      <c r="U59" s="47" t="str">
        <f t="shared" si="20"/>
        <v>-</v>
      </c>
      <c r="V59" s="47" t="str">
        <f t="shared" si="21"/>
        <v>-</v>
      </c>
      <c r="X59" s="45">
        <f t="shared" si="22"/>
        <v>378.2</v>
      </c>
      <c r="Y59" s="46">
        <f t="shared" si="3"/>
        <v>19.447364860052378</v>
      </c>
      <c r="Z59" s="45">
        <f t="shared" si="4"/>
        <v>1996</v>
      </c>
      <c r="AA59" s="45">
        <f t="shared" si="5"/>
        <v>339.30527027989524</v>
      </c>
      <c r="AB59" s="45">
        <f t="shared" si="6"/>
        <v>417.09472972010474</v>
      </c>
      <c r="AC59" s="45">
        <f t="shared" si="7"/>
        <v>357</v>
      </c>
      <c r="AD59" s="47" t="str">
        <f t="shared" si="8"/>
        <v>-</v>
      </c>
      <c r="AE59" s="47" t="str">
        <f t="shared" si="9"/>
        <v>-</v>
      </c>
    </row>
    <row r="60" spans="1:31" ht="15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23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10"/>
        <v>4424</v>
      </c>
      <c r="M60" s="41">
        <v>22629</v>
      </c>
      <c r="O60" s="45">
        <f t="shared" si="18"/>
        <v>328.2</v>
      </c>
      <c r="P60" s="46">
        <f t="shared" si="14"/>
        <v>18.11629101113139</v>
      </c>
      <c r="Q60" s="45">
        <f t="shared" si="15"/>
        <v>1997</v>
      </c>
      <c r="R60" s="45">
        <f t="shared" si="16"/>
        <v>291.9674179777372</v>
      </c>
      <c r="S60" s="45">
        <f t="shared" si="17"/>
        <v>364.43258202226275</v>
      </c>
      <c r="T60" s="45">
        <f t="shared" si="19"/>
        <v>340</v>
      </c>
      <c r="U60" s="47" t="str">
        <f t="shared" si="20"/>
        <v>-</v>
      </c>
      <c r="V60" s="47" t="str">
        <f t="shared" si="21"/>
        <v>-</v>
      </c>
      <c r="X60" s="45">
        <f t="shared" si="22"/>
        <v>367.6</v>
      </c>
      <c r="Y60" s="46">
        <f t="shared" si="3"/>
        <v>19.172897537930986</v>
      </c>
      <c r="Z60" s="45">
        <f t="shared" si="4"/>
        <v>1997</v>
      </c>
      <c r="AA60" s="45">
        <f t="shared" si="5"/>
        <v>329.25420492413804</v>
      </c>
      <c r="AB60" s="45">
        <f t="shared" si="6"/>
        <v>405.945795075862</v>
      </c>
      <c r="AC60" s="45">
        <f t="shared" si="7"/>
        <v>377</v>
      </c>
      <c r="AD60" s="47" t="str">
        <f t="shared" si="8"/>
        <v>-</v>
      </c>
      <c r="AE60" s="47" t="str">
        <f t="shared" si="9"/>
        <v>-</v>
      </c>
    </row>
    <row r="61" spans="1:31" ht="15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23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>SUM(I61:J61)</f>
        <v>4457</v>
      </c>
      <c r="M61" s="41">
        <v>22467</v>
      </c>
      <c r="O61" s="45">
        <f t="shared" si="18"/>
        <v>315.4</v>
      </c>
      <c r="P61" s="46">
        <f t="shared" si="14"/>
        <v>17.759504497592268</v>
      </c>
      <c r="Q61" s="45">
        <f t="shared" si="15"/>
        <v>1998</v>
      </c>
      <c r="R61" s="45">
        <f t="shared" si="16"/>
        <v>279.8809910048154</v>
      </c>
      <c r="S61" s="45">
        <f t="shared" si="17"/>
        <v>350.9190089951845</v>
      </c>
      <c r="T61" s="45">
        <f t="shared" si="19"/>
        <v>339</v>
      </c>
      <c r="U61" s="47" t="str">
        <f t="shared" si="20"/>
        <v>-</v>
      </c>
      <c r="V61" s="47" t="str">
        <f t="shared" si="21"/>
        <v>-</v>
      </c>
      <c r="X61" s="45">
        <f t="shared" si="22"/>
        <v>351</v>
      </c>
      <c r="Y61" s="46">
        <f t="shared" si="3"/>
        <v>18.734993995195193</v>
      </c>
      <c r="Z61" s="45">
        <f t="shared" si="4"/>
        <v>1998</v>
      </c>
      <c r="AA61" s="45">
        <f t="shared" si="5"/>
        <v>313.5300120096096</v>
      </c>
      <c r="AB61" s="45">
        <f t="shared" si="6"/>
        <v>388.4699879903904</v>
      </c>
      <c r="AC61" s="45">
        <f t="shared" si="7"/>
        <v>385</v>
      </c>
      <c r="AD61" s="47" t="str">
        <f t="shared" si="8"/>
        <v>-</v>
      </c>
      <c r="AE61" s="47" t="str">
        <f t="shared" si="9"/>
        <v>-</v>
      </c>
    </row>
    <row r="62" spans="1:31" s="57" customFormat="1" ht="15">
      <c r="A62" s="54">
        <v>1999</v>
      </c>
      <c r="C62" s="27">
        <v>285</v>
      </c>
      <c r="D62" s="41">
        <v>3209</v>
      </c>
      <c r="E62" s="41">
        <v>11922</v>
      </c>
      <c r="F62" s="55">
        <f t="shared" si="23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>SUM(I62:J62)</f>
        <v>4075</v>
      </c>
      <c r="M62" s="41">
        <v>21003</v>
      </c>
      <c r="O62" s="45">
        <f t="shared" si="18"/>
        <v>314</v>
      </c>
      <c r="P62" s="46">
        <f t="shared" si="14"/>
        <v>17.72004514666935</v>
      </c>
      <c r="Q62" s="45">
        <f t="shared" si="15"/>
        <v>1999</v>
      </c>
      <c r="R62" s="45">
        <f t="shared" si="16"/>
        <v>278.5599097066613</v>
      </c>
      <c r="S62" s="45">
        <f t="shared" si="17"/>
        <v>349.4400902933387</v>
      </c>
      <c r="T62" s="45">
        <f t="shared" si="19"/>
        <v>285</v>
      </c>
      <c r="U62" s="47" t="str">
        <f t="shared" si="20"/>
        <v>-</v>
      </c>
      <c r="V62" s="47" t="str">
        <f t="shared" si="21"/>
        <v>-</v>
      </c>
      <c r="X62" s="45">
        <f t="shared" si="22"/>
        <v>349.2</v>
      </c>
      <c r="Y62" s="46">
        <f t="shared" si="3"/>
        <v>18.686893802876924</v>
      </c>
      <c r="Z62" s="45">
        <f t="shared" si="4"/>
        <v>1999</v>
      </c>
      <c r="AA62" s="45">
        <f t="shared" si="5"/>
        <v>311.8262123942461</v>
      </c>
      <c r="AB62" s="45">
        <f t="shared" si="6"/>
        <v>386.57378760575386</v>
      </c>
      <c r="AC62" s="45">
        <f t="shared" si="7"/>
        <v>310</v>
      </c>
      <c r="AD62" s="47" t="str">
        <f t="shared" si="8"/>
        <v>LOW</v>
      </c>
      <c r="AE62" s="47" t="str">
        <f t="shared" si="9"/>
        <v>-</v>
      </c>
    </row>
    <row r="63" spans="1:31" s="58" customFormat="1" ht="15.75">
      <c r="A63" s="36">
        <v>2000</v>
      </c>
      <c r="C63" s="59">
        <v>297</v>
      </c>
      <c r="D63" s="60">
        <v>3006</v>
      </c>
      <c r="E63" s="60">
        <v>11817</v>
      </c>
      <c r="F63" s="61">
        <f t="shared" si="23"/>
        <v>3303</v>
      </c>
      <c r="G63" s="60">
        <v>15120</v>
      </c>
      <c r="H63" s="59"/>
      <c r="I63" s="59">
        <v>326</v>
      </c>
      <c r="J63" s="60">
        <v>3567</v>
      </c>
      <c r="K63" s="60">
        <v>16615</v>
      </c>
      <c r="L63" s="61">
        <f>SUM(I63:J63)</f>
        <v>3893</v>
      </c>
      <c r="M63" s="60">
        <v>20508</v>
      </c>
      <c r="O63" s="45">
        <f t="shared" si="18"/>
        <v>300.8</v>
      </c>
      <c r="P63" s="46">
        <f t="shared" si="14"/>
        <v>17.34358671094304</v>
      </c>
      <c r="Q63" s="45">
        <f t="shared" si="15"/>
        <v>2000</v>
      </c>
      <c r="R63" s="45">
        <f t="shared" si="16"/>
        <v>266.1128265781139</v>
      </c>
      <c r="S63" s="45">
        <f t="shared" si="17"/>
        <v>335.4871734218861</v>
      </c>
      <c r="T63" s="45">
        <f t="shared" si="19"/>
        <v>297</v>
      </c>
      <c r="U63" s="47" t="str">
        <f t="shared" si="20"/>
        <v>-</v>
      </c>
      <c r="V63" s="47" t="str">
        <f t="shared" si="21"/>
        <v>-</v>
      </c>
      <c r="X63" s="45">
        <f aca="true" t="shared" si="24" ref="X63:X68">AVERAGE(I61:I65)</f>
        <v>334.6</v>
      </c>
      <c r="Y63" s="46">
        <f t="shared" si="3"/>
        <v>18.29207478663916</v>
      </c>
      <c r="Z63" s="45">
        <f>A63</f>
        <v>2000</v>
      </c>
      <c r="AA63" s="45">
        <f aca="true" t="shared" si="25" ref="AA63:AA68">X63-2*Y63</f>
        <v>298.0158504267217</v>
      </c>
      <c r="AB63" s="45">
        <f aca="true" t="shared" si="26" ref="AB63:AB68">X63+2*Y63</f>
        <v>371.1841495732783</v>
      </c>
      <c r="AC63" s="45">
        <f>I63</f>
        <v>326</v>
      </c>
      <c r="AD63" s="47" t="str">
        <f t="shared" si="8"/>
        <v>-</v>
      </c>
      <c r="AE63" s="47" t="str">
        <f t="shared" si="9"/>
        <v>-</v>
      </c>
    </row>
    <row r="64" spans="1:31" s="53" customFormat="1" ht="15.75">
      <c r="A64" s="54">
        <v>2001</v>
      </c>
      <c r="B64" s="58"/>
      <c r="C64" s="30">
        <v>309</v>
      </c>
      <c r="D64" s="56">
        <v>2837</v>
      </c>
      <c r="E64" s="56">
        <v>11576</v>
      </c>
      <c r="F64" s="55">
        <f t="shared" si="23"/>
        <v>3146</v>
      </c>
      <c r="G64" s="56">
        <v>14722</v>
      </c>
      <c r="H64" s="59"/>
      <c r="I64" s="30">
        <v>348</v>
      </c>
      <c r="J64" s="56">
        <v>3407</v>
      </c>
      <c r="K64" s="56">
        <v>16151</v>
      </c>
      <c r="L64" s="55">
        <f>SUM(I64:J64)</f>
        <v>3755</v>
      </c>
      <c r="M64" s="56">
        <v>19906</v>
      </c>
      <c r="N64" s="58"/>
      <c r="O64" s="45">
        <f>AVERAGE(C62:C66)</f>
        <v>293.2</v>
      </c>
      <c r="P64" s="46">
        <f t="shared" si="14"/>
        <v>17.123083834403193</v>
      </c>
      <c r="Q64" s="45">
        <f t="shared" si="15"/>
        <v>2001</v>
      </c>
      <c r="R64" s="45">
        <f>O64-2*P64</f>
        <v>258.9538323311936</v>
      </c>
      <c r="S64" s="45">
        <f>O64+2*P64</f>
        <v>327.44616766880637</v>
      </c>
      <c r="T64" s="45">
        <f aca="true" t="shared" si="27" ref="T64:T70">C64</f>
        <v>309</v>
      </c>
      <c r="U64" s="47" t="str">
        <f t="shared" si="20"/>
        <v>-</v>
      </c>
      <c r="V64" s="47" t="str">
        <f t="shared" si="21"/>
        <v>-</v>
      </c>
      <c r="W64" s="58"/>
      <c r="X64" s="45">
        <f t="shared" si="24"/>
        <v>324.8</v>
      </c>
      <c r="Y64" s="46">
        <f t="shared" si="3"/>
        <v>18.022208521710095</v>
      </c>
      <c r="Z64" s="45">
        <f>A64</f>
        <v>2001</v>
      </c>
      <c r="AA64" s="45">
        <f t="shared" si="25"/>
        <v>288.7555829565798</v>
      </c>
      <c r="AB64" s="45">
        <f t="shared" si="26"/>
        <v>360.8444170434202</v>
      </c>
      <c r="AC64" s="45">
        <f>I64</f>
        <v>348</v>
      </c>
      <c r="AD64" s="47" t="str">
        <f t="shared" si="8"/>
        <v>-</v>
      </c>
      <c r="AE64" s="47" t="str">
        <f t="shared" si="9"/>
        <v>-</v>
      </c>
    </row>
    <row r="65" spans="1:31" s="53" customFormat="1" ht="15.75">
      <c r="A65" s="54">
        <v>2002</v>
      </c>
      <c r="B65" s="58"/>
      <c r="C65" s="62">
        <v>274</v>
      </c>
      <c r="D65" s="63">
        <v>2669</v>
      </c>
      <c r="E65" s="63">
        <v>11373</v>
      </c>
      <c r="F65" s="64">
        <f t="shared" si="23"/>
        <v>2943</v>
      </c>
      <c r="G65" s="63">
        <v>14317</v>
      </c>
      <c r="H65" s="65"/>
      <c r="I65" s="62">
        <v>304</v>
      </c>
      <c r="J65" s="56">
        <v>3213</v>
      </c>
      <c r="K65" s="56">
        <v>15730</v>
      </c>
      <c r="L65" s="55">
        <f>SUM(I65:J65)</f>
        <v>3517</v>
      </c>
      <c r="M65" s="56">
        <v>19248</v>
      </c>
      <c r="N65" s="58"/>
      <c r="O65" s="45">
        <f>AVERAGE(C63:C67)</f>
        <v>292.8</v>
      </c>
      <c r="P65" s="46">
        <f>SQRT(O65)</f>
        <v>17.11139970896595</v>
      </c>
      <c r="Q65" s="45">
        <f t="shared" si="15"/>
        <v>2002</v>
      </c>
      <c r="R65" s="45">
        <f>O65-2*P65</f>
        <v>258.5772005820681</v>
      </c>
      <c r="S65" s="45">
        <f>O65+2*P65</f>
        <v>327.02279941793194</v>
      </c>
      <c r="T65" s="45">
        <f t="shared" si="27"/>
        <v>274</v>
      </c>
      <c r="U65" s="47" t="str">
        <f>IF(T65&lt;R65,"LOW","-")</f>
        <v>-</v>
      </c>
      <c r="V65" s="47" t="str">
        <f>IF(T65&gt;S65,"HIGH","-")</f>
        <v>-</v>
      </c>
      <c r="W65" s="58"/>
      <c r="X65" s="45">
        <f t="shared" si="24"/>
        <v>324.4</v>
      </c>
      <c r="Y65" s="46">
        <f t="shared" si="3"/>
        <v>18.01110768387108</v>
      </c>
      <c r="Z65" s="45">
        <f>A65</f>
        <v>2002</v>
      </c>
      <c r="AA65" s="45">
        <f t="shared" si="25"/>
        <v>288.37778463225783</v>
      </c>
      <c r="AB65" s="45">
        <f t="shared" si="26"/>
        <v>360.4222153677421</v>
      </c>
      <c r="AC65" s="45">
        <f>I65</f>
        <v>304</v>
      </c>
      <c r="AD65" s="47" t="str">
        <f>IF(AC65&lt;AA65,"LOW","-")</f>
        <v>-</v>
      </c>
      <c r="AE65" s="47" t="str">
        <f>IF(AC65&gt;AB65,"HIGH","-")</f>
        <v>-</v>
      </c>
    </row>
    <row r="66" spans="1:31" s="53" customFormat="1" ht="15.75">
      <c r="A66" s="54">
        <v>2003</v>
      </c>
      <c r="B66" s="58"/>
      <c r="C66" s="62">
        <v>301</v>
      </c>
      <c r="D66" s="63"/>
      <c r="E66" s="63"/>
      <c r="F66" s="64"/>
      <c r="G66" s="63"/>
      <c r="H66" s="65"/>
      <c r="I66" s="62">
        <v>336</v>
      </c>
      <c r="J66" s="56"/>
      <c r="K66" s="56"/>
      <c r="L66" s="55"/>
      <c r="M66" s="56"/>
      <c r="N66" s="58"/>
      <c r="O66" s="45">
        <f>AVERAGE(C64:C68)</f>
        <v>286.2</v>
      </c>
      <c r="P66" s="46">
        <f>SQRT(O66)</f>
        <v>16.91744661584602</v>
      </c>
      <c r="Q66" s="45">
        <f t="shared" si="15"/>
        <v>2003</v>
      </c>
      <c r="R66" s="45">
        <f>O66-2*P66</f>
        <v>252.36510676830795</v>
      </c>
      <c r="S66" s="45">
        <f>O66+2*P66</f>
        <v>320.034893231692</v>
      </c>
      <c r="T66" s="45">
        <f t="shared" si="27"/>
        <v>301</v>
      </c>
      <c r="U66" s="47" t="str">
        <f>IF(T66&lt;R66,"LOW","-")</f>
        <v>-</v>
      </c>
      <c r="V66" s="47" t="str">
        <f>IF(T66&gt;S66,"HIGH","-")</f>
        <v>-</v>
      </c>
      <c r="W66" s="58"/>
      <c r="X66" s="45">
        <f t="shared" si="24"/>
        <v>316.4</v>
      </c>
      <c r="Y66" s="46">
        <f t="shared" si="3"/>
        <v>17.787636155487327</v>
      </c>
      <c r="Z66" s="45">
        <f t="shared" si="4"/>
        <v>2003</v>
      </c>
      <c r="AA66" s="45">
        <f t="shared" si="25"/>
        <v>280.82472768902534</v>
      </c>
      <c r="AB66" s="45">
        <f t="shared" si="26"/>
        <v>351.9752723109746</v>
      </c>
      <c r="AC66" s="45">
        <f t="shared" si="7"/>
        <v>336</v>
      </c>
      <c r="AD66" s="47" t="str">
        <f>IF(AC66&lt;AA66,"LOW","-")</f>
        <v>-</v>
      </c>
      <c r="AE66" s="47" t="str">
        <f>IF(AC66&gt;AB66,"HIGH","-")</f>
        <v>-</v>
      </c>
    </row>
    <row r="67" spans="1:31" s="53" customFormat="1" ht="15.75">
      <c r="A67" s="54">
        <v>2004</v>
      </c>
      <c r="B67" s="58"/>
      <c r="C67" s="62">
        <v>283</v>
      </c>
      <c r="D67" s="63"/>
      <c r="E67" s="63"/>
      <c r="F67" s="64"/>
      <c r="G67" s="63"/>
      <c r="H67" s="65"/>
      <c r="I67" s="62">
        <v>308</v>
      </c>
      <c r="J67" s="56"/>
      <c r="K67" s="56"/>
      <c r="L67" s="55"/>
      <c r="M67" s="56"/>
      <c r="N67" s="58"/>
      <c r="O67" s="45">
        <f>AVERAGE(C65:C69)</f>
        <v>283</v>
      </c>
      <c r="P67" s="46">
        <f>SQRT(O67)</f>
        <v>16.822603841260722</v>
      </c>
      <c r="Q67" s="45">
        <f t="shared" si="15"/>
        <v>2004</v>
      </c>
      <c r="R67" s="45">
        <f>O67-2*P67</f>
        <v>249.35479231747854</v>
      </c>
      <c r="S67" s="45">
        <f>O67+2*P67</f>
        <v>316.64520768252146</v>
      </c>
      <c r="T67" s="45">
        <f t="shared" si="27"/>
        <v>283</v>
      </c>
      <c r="U67" s="17" t="str">
        <f>IF(T67&lt;R67,"LOW"," ")</f>
        <v> </v>
      </c>
      <c r="V67" s="17"/>
      <c r="W67" s="58"/>
      <c r="X67" s="45">
        <f t="shared" si="24"/>
        <v>309.6</v>
      </c>
      <c r="Y67" s="46">
        <f t="shared" si="3"/>
        <v>17.59545395833822</v>
      </c>
      <c r="Z67" s="45">
        <f t="shared" si="4"/>
        <v>2004</v>
      </c>
      <c r="AA67" s="45">
        <f t="shared" si="25"/>
        <v>274.40909208332357</v>
      </c>
      <c r="AB67" s="45">
        <f t="shared" si="26"/>
        <v>344.7909079166765</v>
      </c>
      <c r="AC67" s="45">
        <f t="shared" si="7"/>
        <v>308</v>
      </c>
      <c r="AD67" s="47" t="str">
        <f>IF(AC67&lt;AA67,"LOW","-")</f>
        <v>-</v>
      </c>
      <c r="AE67" s="47" t="str">
        <f>IF(AC67&gt;AB67,"HIGH","-")</f>
        <v>-</v>
      </c>
    </row>
    <row r="68" spans="1:29" s="53" customFormat="1" ht="15.75">
      <c r="A68" s="54">
        <v>2005</v>
      </c>
      <c r="B68" s="58"/>
      <c r="C68" s="62">
        <v>264</v>
      </c>
      <c r="D68" s="63"/>
      <c r="E68" s="63"/>
      <c r="F68" s="64"/>
      <c r="G68" s="63"/>
      <c r="H68" s="65"/>
      <c r="I68" s="62">
        <v>286</v>
      </c>
      <c r="J68" s="56"/>
      <c r="K68" s="56"/>
      <c r="L68" s="55"/>
      <c r="M68" s="56"/>
      <c r="N68" s="58"/>
      <c r="O68" s="45">
        <f>AVERAGE(C66:C70)</f>
        <v>279.2</v>
      </c>
      <c r="P68" s="46">
        <f>SQRT(O68)</f>
        <v>16.70927885936434</v>
      </c>
      <c r="Q68" s="45">
        <f t="shared" si="15"/>
        <v>2005</v>
      </c>
      <c r="R68" s="45">
        <f>O68-2*P68</f>
        <v>245.78144228127132</v>
      </c>
      <c r="S68" s="45">
        <f>O68+2*P68</f>
        <v>312.61855771872865</v>
      </c>
      <c r="T68" s="45">
        <f t="shared" si="27"/>
        <v>264</v>
      </c>
      <c r="U68" s="17"/>
      <c r="V68" s="17"/>
      <c r="W68" s="58"/>
      <c r="X68" s="45">
        <f t="shared" si="24"/>
        <v>305</v>
      </c>
      <c r="Y68" s="46">
        <f t="shared" si="3"/>
        <v>17.46424919657298</v>
      </c>
      <c r="Z68" s="45">
        <f t="shared" si="4"/>
        <v>2005</v>
      </c>
      <c r="AA68" s="45">
        <f t="shared" si="25"/>
        <v>270.07150160685404</v>
      </c>
      <c r="AB68" s="45">
        <f t="shared" si="26"/>
        <v>339.92849839314596</v>
      </c>
      <c r="AC68" s="45">
        <f t="shared" si="7"/>
        <v>286</v>
      </c>
    </row>
    <row r="69" spans="1:29" s="53" customFormat="1" ht="15.75">
      <c r="A69" s="54">
        <v>2006</v>
      </c>
      <c r="B69" s="58"/>
      <c r="C69" s="30">
        <v>293</v>
      </c>
      <c r="D69" s="56"/>
      <c r="E69" s="56"/>
      <c r="F69" s="55"/>
      <c r="G69" s="56"/>
      <c r="H69" s="59"/>
      <c r="I69" s="30">
        <v>314</v>
      </c>
      <c r="J69" s="56"/>
      <c r="K69" s="56"/>
      <c r="L69" s="55"/>
      <c r="M69" s="56"/>
      <c r="N69" s="58"/>
      <c r="O69" s="45"/>
      <c r="P69" s="45"/>
      <c r="Q69" s="45">
        <f t="shared" si="15"/>
        <v>2006</v>
      </c>
      <c r="R69" s="45"/>
      <c r="S69" s="45"/>
      <c r="T69" s="45">
        <f t="shared" si="27"/>
        <v>293</v>
      </c>
      <c r="U69" s="45"/>
      <c r="V69" s="45"/>
      <c r="W69" s="58"/>
      <c r="X69" s="45"/>
      <c r="Y69" s="46"/>
      <c r="Z69" s="45">
        <f t="shared" si="4"/>
        <v>2006</v>
      </c>
      <c r="AA69" s="45"/>
      <c r="AB69" s="45"/>
      <c r="AC69" s="45">
        <f t="shared" si="7"/>
        <v>314</v>
      </c>
    </row>
    <row r="70" spans="1:29" s="53" customFormat="1" ht="15.75">
      <c r="A70" s="54">
        <v>2007</v>
      </c>
      <c r="B70" s="58"/>
      <c r="C70" s="30">
        <v>255</v>
      </c>
      <c r="D70" s="56"/>
      <c r="E70" s="56"/>
      <c r="F70" s="55"/>
      <c r="G70" s="56"/>
      <c r="H70" s="59"/>
      <c r="I70" s="30">
        <v>281</v>
      </c>
      <c r="J70" s="56"/>
      <c r="K70" s="56"/>
      <c r="L70" s="55"/>
      <c r="M70" s="56"/>
      <c r="N70" s="58"/>
      <c r="O70" s="45"/>
      <c r="P70" s="45"/>
      <c r="Q70" s="45">
        <f t="shared" si="15"/>
        <v>2007</v>
      </c>
      <c r="R70" s="45"/>
      <c r="S70" s="45"/>
      <c r="T70" s="45">
        <f t="shared" si="27"/>
        <v>255</v>
      </c>
      <c r="U70" s="45"/>
      <c r="V70" s="45"/>
      <c r="W70" s="58"/>
      <c r="X70" s="45"/>
      <c r="Y70" s="46"/>
      <c r="Z70" s="45">
        <f t="shared" si="4"/>
        <v>2007</v>
      </c>
      <c r="AA70" s="45"/>
      <c r="AB70" s="45"/>
      <c r="AC70" s="45">
        <f t="shared" si="7"/>
        <v>281</v>
      </c>
    </row>
    <row r="71" spans="1:13" ht="6.75" customHeight="1">
      <c r="A71" s="3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77.75" customHeight="1">
      <c r="A72" s="3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">
      <c r="A73" s="3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5">
      <c r="A74" s="3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>
      <c r="A75" s="3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ht="12.75">
      <c r="A76" s="66"/>
    </row>
    <row r="77" ht="12.75">
      <c r="A77" s="66"/>
    </row>
    <row r="78" ht="12.75">
      <c r="A78" s="66"/>
    </row>
    <row r="79" ht="12.75">
      <c r="A79" s="66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37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67" t="s">
        <v>46</v>
      </c>
    </row>
    <row r="37" ht="26.25">
      <c r="B37" s="67" t="s">
        <v>47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6" activePane="bottomRight" state="frozen"/>
      <selection pane="topLeft" activeCell="C41" sqref="C41:C45"/>
      <selection pane="topRight" activeCell="C41" sqref="C41:C45"/>
      <selection pane="bottomLeft" activeCell="C41" sqref="C41:C45"/>
      <selection pane="bottomRight" activeCell="A1" sqref="A1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31" width="9.140625" style="17" customWidth="1"/>
    <col min="32" max="34" width="9.57421875" style="17" bestFit="1" customWidth="1"/>
    <col min="35" max="37" width="9.140625" style="17" customWidth="1"/>
    <col min="38" max="38" width="9.7109375" style="17" bestFit="1" customWidth="1"/>
    <col min="39" max="39" width="9.140625" style="17" customWidth="1"/>
    <col min="40" max="40" width="11.421875" style="17" customWidth="1"/>
    <col min="41" max="16384" width="9.140625" style="17" customWidth="1"/>
  </cols>
  <sheetData>
    <row r="1" spans="1:2" ht="18">
      <c r="A1" s="21" t="s">
        <v>48</v>
      </c>
      <c r="B1" s="21"/>
    </row>
    <row r="2" ht="16.5" thickBot="1">
      <c r="B2" s="23"/>
    </row>
    <row r="3" spans="1:9" ht="15">
      <c r="A3" s="27"/>
      <c r="B3" s="27"/>
      <c r="C3" s="28"/>
      <c r="I3" s="17" t="s">
        <v>26</v>
      </c>
    </row>
    <row r="4" spans="1:28" ht="18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190" t="s">
        <v>49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44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53</v>
      </c>
      <c r="AI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50</v>
      </c>
      <c r="AR5" s="17" t="s">
        <v>51</v>
      </c>
    </row>
    <row r="6" spans="1:46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aca="true" t="shared" si="6" ref="AJ24:AJ61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aca="true" t="shared" si="7" ref="AD28:AD58">AVERAGE(AC26:AC30)</f>
        <v>8631</v>
      </c>
      <c r="AE28" s="43"/>
      <c r="AF28" s="45">
        <f aca="true" t="shared" si="8" ref="AF28:AF58">SQRT(AD28)</f>
        <v>92.90317540321213</v>
      </c>
      <c r="AG28" s="68">
        <f aca="true" t="shared" si="9" ref="AG28:AG58">AD28-2*AF28</f>
        <v>8445.193649193576</v>
      </c>
      <c r="AH28" s="68">
        <f aca="true" t="shared" si="10" ref="AH28:AH58">AD28+2*AF28</f>
        <v>8816.806350806424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</v>
      </c>
      <c r="AG29" s="69">
        <f t="shared" si="9"/>
        <v>8245.974293738594</v>
      </c>
      <c r="AH29" s="69">
        <f t="shared" si="10"/>
        <v>8613.225706261406</v>
      </c>
      <c r="AI29" s="41">
        <v>22580</v>
      </c>
      <c r="AJ29" s="43">
        <f t="shared" si="6"/>
        <v>21769.6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</v>
      </c>
      <c r="AE30" s="43"/>
      <c r="AF30" s="45">
        <f t="shared" si="8"/>
        <v>90.67083323759631</v>
      </c>
      <c r="AG30" s="68">
        <f t="shared" si="9"/>
        <v>8039.858333524808</v>
      </c>
      <c r="AH30" s="68">
        <f t="shared" si="10"/>
        <v>8402.541666475194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</v>
      </c>
      <c r="AG31" s="70">
        <f t="shared" si="9"/>
        <v>7852.9549163854135</v>
      </c>
      <c r="AH31" s="70">
        <f t="shared" si="10"/>
        <v>8211.445083614586</v>
      </c>
      <c r="AI31" s="50">
        <v>20652</v>
      </c>
      <c r="AJ31" s="43">
        <f t="shared" si="6"/>
        <v>21448.4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</v>
      </c>
      <c r="AG32" s="70">
        <f t="shared" si="9"/>
        <v>7722.829361254453</v>
      </c>
      <c r="AH32" s="70">
        <f t="shared" si="10"/>
        <v>8078.370638745548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</v>
      </c>
      <c r="AG33" s="68">
        <f t="shared" si="9"/>
        <v>7713.535146976111</v>
      </c>
      <c r="AH33" s="68">
        <f t="shared" si="10"/>
        <v>8068.864853023889</v>
      </c>
      <c r="AI33" s="41">
        <v>21678</v>
      </c>
      <c r="AJ33" s="43">
        <f t="shared" si="6"/>
        <v>21850.4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71">
        <f t="shared" si="4"/>
        <v>9586.765725921923</v>
      </c>
      <c r="J34" s="71">
        <f t="shared" si="5"/>
        <v>9982.434274078078</v>
      </c>
      <c r="K34" s="43">
        <f t="shared" si="1"/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89.11453304596282</v>
      </c>
      <c r="AG34" s="69">
        <f t="shared" si="9"/>
        <v>7763.170933908074</v>
      </c>
      <c r="AH34" s="69">
        <f t="shared" si="10"/>
        <v>8119.629066091925</v>
      </c>
      <c r="AI34" s="41">
        <v>22107</v>
      </c>
      <c r="AJ34" s="43">
        <f t="shared" si="6"/>
        <v>22077.6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72">
        <f t="shared" si="4"/>
        <v>9589.537421425879</v>
      </c>
      <c r="J35" s="72">
        <f t="shared" si="5"/>
        <v>9985.26257857412</v>
      </c>
      <c r="K35" s="43">
        <f t="shared" si="1"/>
        <v>10051</v>
      </c>
      <c r="L35" s="43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3">
        <f t="shared" si="7"/>
        <v>7994.4</v>
      </c>
      <c r="AE35" s="73">
        <f aca="true" t="shared" si="11" ref="AE35:AE58">K35/AC35</f>
        <v>1.216239109390126</v>
      </c>
      <c r="AF35" s="45">
        <f t="shared" si="8"/>
        <v>89.41140866802178</v>
      </c>
      <c r="AG35" s="69">
        <f t="shared" si="9"/>
        <v>7815.577182663956</v>
      </c>
      <c r="AH35" s="69">
        <f t="shared" si="10"/>
        <v>8173.222817336044</v>
      </c>
      <c r="AI35" s="41">
        <v>23064</v>
      </c>
      <c r="AJ35" s="43">
        <f t="shared" si="6"/>
        <v>22024.4</v>
      </c>
      <c r="AK35" s="43">
        <f aca="true" t="shared" si="12" ref="AK35:AK59">1*M35+4*N35+9*O35+16*P35+25*Q35+36*R35+49*S35+64*T35+81*U35+100*V35+121*W35+144*X35+169*Y35+196*Z35+225*AA35+256*AB35</f>
        <v>15709</v>
      </c>
      <c r="AL35" s="43">
        <f aca="true" t="shared" si="13" ref="AL35:AL59">(E35^2)/AJ35</f>
        <v>4349.412413505021</v>
      </c>
      <c r="AM35" s="43">
        <f aca="true" t="shared" si="14" ref="AM35:AM59">(AJ35^2)*(AK35-AL35)/(AJ35*(AJ35-1))</f>
        <v>11360.103382765605</v>
      </c>
      <c r="AN35" s="43">
        <f aca="true" t="shared" si="15" ref="AN35:AN59">SQRT(AJ35)</f>
        <v>148.40619933142955</v>
      </c>
      <c r="AO35" s="43">
        <f aca="true" t="shared" si="16" ref="AO35:AO59">SQRT(AM35)</f>
        <v>106.58378574044742</v>
      </c>
      <c r="AP35" s="43">
        <f aca="true" t="shared" si="17" ref="AP35:AP59">SQRT(AN35^2+AO35^2)</f>
        <v>182.71426704766546</v>
      </c>
      <c r="AQ35" s="71">
        <f aca="true" t="shared" si="18" ref="AQ35:AQ59">E35-2*AP35</f>
        <v>9421.97146590467</v>
      </c>
      <c r="AR35" s="71">
        <f aca="true" t="shared" si="19" ref="AR35:AR59">E35+2*AP35</f>
        <v>10152.82853409533</v>
      </c>
      <c r="AS35" s="71"/>
      <c r="AT35" s="71"/>
    </row>
    <row r="36" spans="1:46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74">
        <f t="shared" si="4"/>
        <v>9648.931866537723</v>
      </c>
      <c r="J36" s="74">
        <f t="shared" si="5"/>
        <v>10045.868133462276</v>
      </c>
      <c r="K36" s="43">
        <f t="shared" si="1"/>
        <v>9539</v>
      </c>
      <c r="L36" s="43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3">
        <f t="shared" si="7"/>
        <v>8048.6</v>
      </c>
      <c r="AE36" s="73">
        <f t="shared" si="11"/>
        <v>1.213304502671076</v>
      </c>
      <c r="AF36" s="45">
        <f t="shared" si="8"/>
        <v>89.71398999041342</v>
      </c>
      <c r="AG36" s="70">
        <f t="shared" si="9"/>
        <v>7869.172020019174</v>
      </c>
      <c r="AH36" s="70">
        <f t="shared" si="10"/>
        <v>8228.027979980827</v>
      </c>
      <c r="AI36" s="50">
        <v>21788</v>
      </c>
      <c r="AJ36" s="43">
        <f t="shared" si="6"/>
        <v>21858.8</v>
      </c>
      <c r="AK36" s="43">
        <f t="shared" si="12"/>
        <v>14637</v>
      </c>
      <c r="AL36" s="43">
        <f t="shared" si="13"/>
        <v>4436.25847530514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1">
        <f t="shared" si="18"/>
        <v>9489.29382462037</v>
      </c>
      <c r="AR36" s="71">
        <f t="shared" si="19"/>
        <v>10205.506175379629</v>
      </c>
      <c r="AS36" s="71"/>
      <c r="AT36" s="71"/>
    </row>
    <row r="37" spans="1:46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L37" s="43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3">
        <f t="shared" si="7"/>
        <v>7811.8</v>
      </c>
      <c r="AE37" s="73">
        <f t="shared" si="11"/>
        <v>1.2085079365079365</v>
      </c>
      <c r="AF37" s="45">
        <f t="shared" si="8"/>
        <v>88.38438776164035</v>
      </c>
      <c r="AG37" s="45">
        <f t="shared" si="9"/>
        <v>7635.031224476719</v>
      </c>
      <c r="AH37" s="45">
        <f t="shared" si="10"/>
        <v>7988.568775523281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</v>
      </c>
      <c r="AP37" s="43">
        <f t="shared" si="17"/>
        <v>177.48950503575972</v>
      </c>
      <c r="AQ37" s="71">
        <f t="shared" si="18"/>
        <v>9110.02098992848</v>
      </c>
      <c r="AR37" s="71">
        <f t="shared" si="19"/>
        <v>9819.97901007152</v>
      </c>
      <c r="AS37" s="71"/>
      <c r="AT37" s="71"/>
    </row>
    <row r="38" spans="1:46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20" ref="H38:H63">A38</f>
        <v>1982</v>
      </c>
      <c r="I38" s="75">
        <f t="shared" si="4"/>
        <v>8929.002617818987</v>
      </c>
      <c r="J38" s="75">
        <f t="shared" si="5"/>
        <v>9310.997382181013</v>
      </c>
      <c r="K38" s="43">
        <f aca="true" t="shared" si="21" ref="K38:K63">C38</f>
        <v>9961</v>
      </c>
      <c r="L38" s="43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3">
        <f t="shared" si="7"/>
        <v>7575.8</v>
      </c>
      <c r="AE38" s="73">
        <f t="shared" si="11"/>
        <v>1.235702766406153</v>
      </c>
      <c r="AF38" s="45">
        <f t="shared" si="8"/>
        <v>87.03907168622607</v>
      </c>
      <c r="AG38" s="76">
        <f t="shared" si="9"/>
        <v>7401.721856627548</v>
      </c>
      <c r="AH38" s="76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5">
        <f t="shared" si="18"/>
        <v>8758.033713964813</v>
      </c>
      <c r="AR38" s="75">
        <f t="shared" si="19"/>
        <v>9481.966286035187</v>
      </c>
      <c r="AS38" s="71"/>
      <c r="AT38" s="71"/>
    </row>
    <row r="39" spans="1:46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20"/>
        <v>1983</v>
      </c>
      <c r="I39" s="74">
        <f t="shared" si="4"/>
        <v>8701.228528138532</v>
      </c>
      <c r="J39" s="74">
        <f t="shared" si="5"/>
        <v>9078.371471861466</v>
      </c>
      <c r="K39" s="43">
        <f t="shared" si="21"/>
        <v>8257</v>
      </c>
      <c r="L39" s="43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3">
        <f t="shared" si="7"/>
        <v>7414.8</v>
      </c>
      <c r="AE39" s="73">
        <f t="shared" si="11"/>
        <v>1.1800771759325426</v>
      </c>
      <c r="AF39" s="45">
        <f t="shared" si="8"/>
        <v>86.1092329544283</v>
      </c>
      <c r="AG39" s="70">
        <f t="shared" si="9"/>
        <v>7242.581534091144</v>
      </c>
      <c r="AH39" s="70">
        <f t="shared" si="10"/>
        <v>7587.018465908856</v>
      </c>
      <c r="AI39" s="41">
        <v>19434</v>
      </c>
      <c r="AJ39" s="43">
        <f t="shared" si="6"/>
        <v>20477.4</v>
      </c>
      <c r="AK39" s="43">
        <f t="shared" si="12"/>
        <v>12271</v>
      </c>
      <c r="AL39" s="43">
        <f t="shared" si="13"/>
        <v>3859.305577856563</v>
      </c>
      <c r="AM39" s="43">
        <f t="shared" si="14"/>
        <v>8412.105221620988</v>
      </c>
      <c r="AN39" s="43">
        <f t="shared" si="15"/>
        <v>143.09926624549828</v>
      </c>
      <c r="AO39" s="43">
        <f t="shared" si="16"/>
        <v>91.71752952201116</v>
      </c>
      <c r="AP39" s="43">
        <f t="shared" si="17"/>
        <v>169.9691302019899</v>
      </c>
      <c r="AQ39" s="74">
        <f t="shared" si="18"/>
        <v>8549.86173959602</v>
      </c>
      <c r="AR39" s="74">
        <f t="shared" si="19"/>
        <v>9229.73826040398</v>
      </c>
      <c r="AS39" s="71"/>
      <c r="AT39" s="71"/>
    </row>
    <row r="40" spans="1:46" ht="15">
      <c r="A40" s="39">
        <v>1984</v>
      </c>
      <c r="B40" s="27"/>
      <c r="C40" s="41">
        <v>8326</v>
      </c>
      <c r="D40" s="43"/>
      <c r="E40" s="43">
        <f aca="true" t="shared" si="22" ref="E40:E58">AVERAGE(C38:C42)</f>
        <v>8591</v>
      </c>
      <c r="F40" s="43">
        <f aca="true" t="shared" si="23" ref="F40:F61">SQRT(E40)</f>
        <v>92.68764750493995</v>
      </c>
      <c r="G40" s="43"/>
      <c r="H40" s="45">
        <f t="shared" si="20"/>
        <v>1984</v>
      </c>
      <c r="I40" s="74">
        <f aca="true" t="shared" si="24" ref="I40:I58">E40-2*F40</f>
        <v>8405.62470499012</v>
      </c>
      <c r="J40" s="74">
        <f aca="true" t="shared" si="25" ref="J40:J58">E40+2*F40</f>
        <v>8776.37529500988</v>
      </c>
      <c r="K40" s="43">
        <f t="shared" si="21"/>
        <v>8326</v>
      </c>
      <c r="L40" s="43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3">
        <f t="shared" si="7"/>
        <v>7183.6</v>
      </c>
      <c r="AE40" s="73">
        <f t="shared" si="11"/>
        <v>1.1753246753246753</v>
      </c>
      <c r="AF40" s="45">
        <f t="shared" si="8"/>
        <v>84.75612072293069</v>
      </c>
      <c r="AG40" s="45">
        <f t="shared" si="9"/>
        <v>7014.087758554139</v>
      </c>
      <c r="AH40" s="45">
        <f t="shared" si="10"/>
        <v>7353.112241445861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</v>
      </c>
      <c r="AN40" s="43">
        <f t="shared" si="15"/>
        <v>141.9302645667935</v>
      </c>
      <c r="AO40" s="43">
        <f t="shared" si="16"/>
        <v>91.06351603195948</v>
      </c>
      <c r="AP40" s="43">
        <f t="shared" si="17"/>
        <v>168.6320371462758</v>
      </c>
      <c r="AQ40" s="71">
        <f t="shared" si="18"/>
        <v>8253.735925707448</v>
      </c>
      <c r="AR40" s="71">
        <f t="shared" si="19"/>
        <v>8928.264074292552</v>
      </c>
      <c r="AS40" s="71"/>
      <c r="AT40" s="71"/>
    </row>
    <row r="41" spans="1:46" s="53" customFormat="1" ht="15.75">
      <c r="A41" s="48">
        <v>1985</v>
      </c>
      <c r="B41" s="23"/>
      <c r="C41" s="50">
        <v>8388</v>
      </c>
      <c r="D41" s="52"/>
      <c r="E41" s="43">
        <f t="shared" si="22"/>
        <v>8051.4</v>
      </c>
      <c r="F41" s="43">
        <f t="shared" si="23"/>
        <v>89.72959378042452</v>
      </c>
      <c r="G41" s="52"/>
      <c r="H41" s="45">
        <f t="shared" si="20"/>
        <v>1985</v>
      </c>
      <c r="I41" s="75">
        <f t="shared" si="24"/>
        <v>7871.94081243915</v>
      </c>
      <c r="J41" s="75">
        <f t="shared" si="25"/>
        <v>8230.859187560849</v>
      </c>
      <c r="K41" s="43">
        <f t="shared" si="21"/>
        <v>8388</v>
      </c>
      <c r="L41" s="43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3">
        <f t="shared" si="7"/>
        <v>6788.4</v>
      </c>
      <c r="AE41" s="73">
        <f t="shared" si="11"/>
        <v>1.1886070568230127</v>
      </c>
      <c r="AF41" s="45">
        <f t="shared" si="8"/>
        <v>82.39174715953048</v>
      </c>
      <c r="AG41" s="76">
        <f t="shared" si="9"/>
        <v>6623.616505680939</v>
      </c>
      <c r="AH41" s="76">
        <f t="shared" si="10"/>
        <v>6953.183494319061</v>
      </c>
      <c r="AI41" s="50">
        <v>20644</v>
      </c>
      <c r="AJ41" s="43">
        <f t="shared" si="6"/>
        <v>19705.6</v>
      </c>
      <c r="AK41" s="43">
        <f t="shared" si="12"/>
        <v>12456</v>
      </c>
      <c r="AL41" s="43">
        <f t="shared" si="13"/>
        <v>3289.676130643066</v>
      </c>
      <c r="AM41" s="43">
        <f t="shared" si="14"/>
        <v>9166.789056362475</v>
      </c>
      <c r="AN41" s="43">
        <f t="shared" si="15"/>
        <v>140.37663623267227</v>
      </c>
      <c r="AO41" s="43">
        <f t="shared" si="16"/>
        <v>95.74334993284116</v>
      </c>
      <c r="AP41" s="43">
        <f t="shared" si="17"/>
        <v>169.91877193636515</v>
      </c>
      <c r="AQ41" s="71">
        <f t="shared" si="18"/>
        <v>7711.562456127269</v>
      </c>
      <c r="AR41" s="71">
        <f t="shared" si="19"/>
        <v>8391.23754387273</v>
      </c>
      <c r="AS41" s="71"/>
      <c r="AT41" s="71"/>
    </row>
    <row r="42" spans="1:46" ht="15">
      <c r="A42" s="39">
        <v>1986</v>
      </c>
      <c r="B42" s="27"/>
      <c r="C42" s="41">
        <v>8023</v>
      </c>
      <c r="D42" s="43"/>
      <c r="E42" s="43">
        <f t="shared" si="22"/>
        <v>7857.2</v>
      </c>
      <c r="F42" s="43">
        <f t="shared" si="23"/>
        <v>88.64084837139139</v>
      </c>
      <c r="G42" s="43"/>
      <c r="H42" s="45">
        <f t="shared" si="20"/>
        <v>1986</v>
      </c>
      <c r="I42" s="43">
        <f t="shared" si="24"/>
        <v>7679.918303257217</v>
      </c>
      <c r="J42" s="43">
        <f t="shared" si="25"/>
        <v>8034.481696742782</v>
      </c>
      <c r="K42" s="43">
        <f t="shared" si="21"/>
        <v>8023</v>
      </c>
      <c r="L42" s="43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3">
        <f t="shared" si="7"/>
        <v>6609.2</v>
      </c>
      <c r="AE42" s="73">
        <f t="shared" si="11"/>
        <v>1.1940764994790891</v>
      </c>
      <c r="AF42" s="45">
        <f t="shared" si="8"/>
        <v>81.29698641401168</v>
      </c>
      <c r="AG42" s="45">
        <f t="shared" si="9"/>
        <v>6446.606027171976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9095.814981769296</v>
      </c>
      <c r="AN42" s="43">
        <f t="shared" si="15"/>
        <v>140.13636216200277</v>
      </c>
      <c r="AO42" s="43">
        <f t="shared" si="16"/>
        <v>95.37198216336544</v>
      </c>
      <c r="AP42" s="43">
        <f t="shared" si="17"/>
        <v>169.51110577708263</v>
      </c>
      <c r="AQ42" s="71">
        <f t="shared" si="18"/>
        <v>7518.177788445834</v>
      </c>
      <c r="AR42" s="71">
        <f t="shared" si="19"/>
        <v>8196.222211554164</v>
      </c>
      <c r="AS42" s="71"/>
      <c r="AT42" s="71"/>
    </row>
    <row r="43" spans="1:46" ht="15">
      <c r="A43" s="39">
        <v>1987</v>
      </c>
      <c r="B43" s="27"/>
      <c r="C43" s="41">
        <v>7263</v>
      </c>
      <c r="D43" s="43"/>
      <c r="E43" s="43">
        <f t="shared" si="22"/>
        <v>7702.2</v>
      </c>
      <c r="F43" s="43">
        <f t="shared" si="23"/>
        <v>87.76217864205515</v>
      </c>
      <c r="G43" s="43"/>
      <c r="H43" s="45">
        <f t="shared" si="20"/>
        <v>1987</v>
      </c>
      <c r="I43" s="77">
        <f t="shared" si="24"/>
        <v>7526.67564271589</v>
      </c>
      <c r="J43" s="77">
        <f t="shared" si="25"/>
        <v>7877.72435728411</v>
      </c>
      <c r="K43" s="43">
        <f t="shared" si="21"/>
        <v>7263</v>
      </c>
      <c r="L43" s="43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3">
        <f t="shared" si="7"/>
        <v>6454.4</v>
      </c>
      <c r="AE43" s="73">
        <f t="shared" si="11"/>
        <v>1.1935907970419064</v>
      </c>
      <c r="AF43" s="45">
        <f t="shared" si="8"/>
        <v>80.33928055440875</v>
      </c>
      <c r="AG43" s="70">
        <f t="shared" si="9"/>
        <v>6293.7214388911825</v>
      </c>
      <c r="AH43" s="70">
        <f t="shared" si="10"/>
        <v>6615.078561108817</v>
      </c>
      <c r="AI43" s="41">
        <v>18657</v>
      </c>
      <c r="AJ43" s="43">
        <f t="shared" si="6"/>
        <v>19764.4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</v>
      </c>
      <c r="AN43" s="43">
        <f t="shared" si="15"/>
        <v>140.585916791121</v>
      </c>
      <c r="AO43" s="43">
        <f t="shared" si="16"/>
        <v>88.1240057521869</v>
      </c>
      <c r="AP43" s="43">
        <f t="shared" si="17"/>
        <v>165.9223926714278</v>
      </c>
      <c r="AQ43" s="74">
        <f t="shared" si="18"/>
        <v>7370.355214657145</v>
      </c>
      <c r="AR43" s="74">
        <f t="shared" si="19"/>
        <v>8034.044785342855</v>
      </c>
      <c r="AS43" s="71"/>
      <c r="AT43" s="71"/>
    </row>
    <row r="44" spans="1:46" ht="15">
      <c r="A44" s="39">
        <v>1988</v>
      </c>
      <c r="B44" s="27"/>
      <c r="C44" s="41">
        <v>7286</v>
      </c>
      <c r="D44" s="43"/>
      <c r="E44" s="43">
        <f t="shared" si="22"/>
        <v>7384.2</v>
      </c>
      <c r="F44" s="43">
        <f t="shared" si="23"/>
        <v>85.93136796304363</v>
      </c>
      <c r="G44" s="43"/>
      <c r="H44" s="45">
        <f t="shared" si="20"/>
        <v>1988</v>
      </c>
      <c r="I44" s="43">
        <f t="shared" si="24"/>
        <v>7212.337264073913</v>
      </c>
      <c r="J44" s="43">
        <f t="shared" si="25"/>
        <v>7556.062735926087</v>
      </c>
      <c r="K44" s="43">
        <f t="shared" si="21"/>
        <v>7286</v>
      </c>
      <c r="L44" s="43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3">
        <f t="shared" si="7"/>
        <v>6188.6</v>
      </c>
      <c r="AE44" s="73">
        <f t="shared" si="11"/>
        <v>1.1942304540239306</v>
      </c>
      <c r="AF44" s="45">
        <f t="shared" si="8"/>
        <v>78.66765536101862</v>
      </c>
      <c r="AG44" s="45">
        <f t="shared" si="9"/>
        <v>6031.264689277963</v>
      </c>
      <c r="AH44" s="45">
        <f t="shared" si="10"/>
        <v>6345.935310722038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</v>
      </c>
      <c r="AM44" s="43">
        <f t="shared" si="14"/>
        <v>8180.328233547547</v>
      </c>
      <c r="AN44" s="43">
        <f t="shared" si="15"/>
        <v>140.24906416800079</v>
      </c>
      <c r="AO44" s="43">
        <f t="shared" si="16"/>
        <v>90.44516699939001</v>
      </c>
      <c r="AP44" s="43">
        <f t="shared" si="17"/>
        <v>166.88357688384903</v>
      </c>
      <c r="AQ44" s="71">
        <f t="shared" si="18"/>
        <v>7050.432846232302</v>
      </c>
      <c r="AR44" s="71">
        <f t="shared" si="19"/>
        <v>7717.967153767698</v>
      </c>
      <c r="AS44" s="71"/>
      <c r="AT44" s="71"/>
    </row>
    <row r="45" spans="1:46" ht="15">
      <c r="A45" s="39">
        <v>1989</v>
      </c>
      <c r="B45" s="27"/>
      <c r="C45" s="41">
        <v>7551</v>
      </c>
      <c r="D45" s="43"/>
      <c r="E45" s="43">
        <f t="shared" si="22"/>
        <v>7005.4</v>
      </c>
      <c r="F45" s="43">
        <f t="shared" si="23"/>
        <v>83.69826760453289</v>
      </c>
      <c r="G45" s="43"/>
      <c r="H45" s="45">
        <f t="shared" si="20"/>
        <v>1989</v>
      </c>
      <c r="I45" s="75">
        <f t="shared" si="24"/>
        <v>6838.003464790934</v>
      </c>
      <c r="J45" s="75">
        <f t="shared" si="25"/>
        <v>7172.796535209065</v>
      </c>
      <c r="K45" s="43">
        <f t="shared" si="21"/>
        <v>7551</v>
      </c>
      <c r="L45" s="43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3">
        <f t="shared" si="7"/>
        <v>5878.2</v>
      </c>
      <c r="AE45" s="73">
        <f t="shared" si="11"/>
        <v>1.1966719492868463</v>
      </c>
      <c r="AF45" s="45">
        <f t="shared" si="8"/>
        <v>76.66942024040615</v>
      </c>
      <c r="AG45" s="76">
        <f t="shared" si="9"/>
        <v>5724.861159519188</v>
      </c>
      <c r="AH45" s="76">
        <f t="shared" si="10"/>
        <v>6031.538840480812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2515.821619127689</v>
      </c>
      <c r="AM45" s="43">
        <f t="shared" si="14"/>
        <v>8959.637689302668</v>
      </c>
      <c r="AN45" s="43">
        <f t="shared" si="15"/>
        <v>139.66674622113882</v>
      </c>
      <c r="AO45" s="43">
        <f t="shared" si="16"/>
        <v>94.65536270757546</v>
      </c>
      <c r="AP45" s="43">
        <f t="shared" si="17"/>
        <v>168.71999789385566</v>
      </c>
      <c r="AQ45" s="72">
        <f t="shared" si="18"/>
        <v>6667.960004212288</v>
      </c>
      <c r="AR45" s="72">
        <f t="shared" si="19"/>
        <v>7342.839995787711</v>
      </c>
      <c r="AS45" s="71"/>
      <c r="AT45" s="71"/>
    </row>
    <row r="46" spans="1:46" s="53" customFormat="1" ht="15.75">
      <c r="A46" s="48">
        <v>1990</v>
      </c>
      <c r="B46" s="23"/>
      <c r="C46" s="50">
        <v>6798</v>
      </c>
      <c r="D46" s="52"/>
      <c r="E46" s="43">
        <f t="shared" si="22"/>
        <v>6680.6</v>
      </c>
      <c r="F46" s="43">
        <f t="shared" si="23"/>
        <v>81.73493745027275</v>
      </c>
      <c r="G46" s="52"/>
      <c r="H46" s="45">
        <f t="shared" si="20"/>
        <v>1990</v>
      </c>
      <c r="I46" s="43">
        <f t="shared" si="24"/>
        <v>6517.130125099455</v>
      </c>
      <c r="J46" s="43">
        <f t="shared" si="25"/>
        <v>6844.069874900546</v>
      </c>
      <c r="K46" s="43">
        <f t="shared" si="21"/>
        <v>6798</v>
      </c>
      <c r="L46" s="43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3">
        <f t="shared" si="7"/>
        <v>5600</v>
      </c>
      <c r="AE46" s="73">
        <f t="shared" si="11"/>
        <v>1.1868016759776536</v>
      </c>
      <c r="AF46" s="45">
        <f t="shared" si="8"/>
        <v>74.83314773547883</v>
      </c>
      <c r="AG46" s="45">
        <f t="shared" si="9"/>
        <v>5450.333704529043</v>
      </c>
      <c r="AH46" s="45">
        <f t="shared" si="10"/>
        <v>5749.666295470957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</v>
      </c>
      <c r="AM46" s="43">
        <f t="shared" si="14"/>
        <v>7777.133755161023</v>
      </c>
      <c r="AN46" s="43">
        <f t="shared" si="15"/>
        <v>139.20129309744217</v>
      </c>
      <c r="AO46" s="43">
        <f t="shared" si="16"/>
        <v>88.1880590281985</v>
      </c>
      <c r="AP46" s="43">
        <f t="shared" si="17"/>
        <v>164.7851138761054</v>
      </c>
      <c r="AQ46" s="71">
        <f t="shared" si="18"/>
        <v>6351.02977224779</v>
      </c>
      <c r="AR46" s="71">
        <f t="shared" si="19"/>
        <v>7010.170227752211</v>
      </c>
      <c r="AS46" s="71"/>
      <c r="AT46" s="71"/>
    </row>
    <row r="47" spans="1:46" ht="15">
      <c r="A47" s="39">
        <v>1991</v>
      </c>
      <c r="B47" s="27"/>
      <c r="C47" s="41">
        <v>6129</v>
      </c>
      <c r="D47" s="43"/>
      <c r="E47" s="43">
        <f t="shared" si="22"/>
        <v>6194</v>
      </c>
      <c r="F47" s="43">
        <f t="shared" si="23"/>
        <v>78.70196947980399</v>
      </c>
      <c r="G47" s="43"/>
      <c r="H47" s="45">
        <f t="shared" si="20"/>
        <v>1991</v>
      </c>
      <c r="I47" s="43">
        <f t="shared" si="24"/>
        <v>6036.596061040392</v>
      </c>
      <c r="J47" s="43">
        <f t="shared" si="25"/>
        <v>6351.403938959608</v>
      </c>
      <c r="K47" s="43">
        <f t="shared" si="21"/>
        <v>6129</v>
      </c>
      <c r="L47" s="43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3">
        <f t="shared" si="7"/>
        <v>5181.8</v>
      </c>
      <c r="AE47" s="73">
        <f t="shared" si="11"/>
        <v>1.1861815366750532</v>
      </c>
      <c r="AF47" s="45">
        <f t="shared" si="8"/>
        <v>71.98472060097198</v>
      </c>
      <c r="AG47" s="45">
        <f t="shared" si="9"/>
        <v>5037.830558798056</v>
      </c>
      <c r="AH47" s="45">
        <f t="shared" si="10"/>
        <v>5325.769441201945</v>
      </c>
      <c r="AI47" s="41">
        <v>19004</v>
      </c>
      <c r="AJ47" s="43">
        <f t="shared" si="6"/>
        <v>18894.6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</v>
      </c>
      <c r="AN47" s="43">
        <f t="shared" si="15"/>
        <v>137.45762983552422</v>
      </c>
      <c r="AO47" s="43">
        <f t="shared" si="16"/>
        <v>83.9575195357162</v>
      </c>
      <c r="AP47" s="43">
        <f t="shared" si="17"/>
        <v>161.0697522397988</v>
      </c>
      <c r="AQ47" s="71">
        <f t="shared" si="18"/>
        <v>5871.860495520403</v>
      </c>
      <c r="AR47" s="71">
        <f t="shared" si="19"/>
        <v>6516.139504479597</v>
      </c>
      <c r="AS47" s="71"/>
      <c r="AT47" s="71"/>
    </row>
    <row r="48" spans="1:46" ht="15">
      <c r="A48" s="39">
        <v>1992</v>
      </c>
      <c r="B48" s="27"/>
      <c r="C48" s="41">
        <v>5639</v>
      </c>
      <c r="D48" s="43"/>
      <c r="E48" s="43">
        <f t="shared" si="22"/>
        <v>5798</v>
      </c>
      <c r="F48" s="43">
        <f t="shared" si="23"/>
        <v>76.14459928320589</v>
      </c>
      <c r="G48" s="43"/>
      <c r="H48" s="45">
        <f t="shared" si="20"/>
        <v>1992</v>
      </c>
      <c r="I48" s="77">
        <f t="shared" si="24"/>
        <v>5645.710801433588</v>
      </c>
      <c r="J48" s="77">
        <f t="shared" si="25"/>
        <v>5950.289198566412</v>
      </c>
      <c r="K48" s="43">
        <f t="shared" si="21"/>
        <v>5639</v>
      </c>
      <c r="L48" s="43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3">
        <f t="shared" si="7"/>
        <v>4848.4</v>
      </c>
      <c r="AE48" s="73">
        <f t="shared" si="11"/>
        <v>1.2013208351086493</v>
      </c>
      <c r="AF48" s="45">
        <f t="shared" si="8"/>
        <v>69.6304531078177</v>
      </c>
      <c r="AG48" s="70">
        <f t="shared" si="9"/>
        <v>4709.139093784364</v>
      </c>
      <c r="AH48" s="70">
        <f t="shared" si="10"/>
        <v>4987.660906215635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</v>
      </c>
      <c r="AN48" s="43">
        <f t="shared" si="15"/>
        <v>134.63729052532216</v>
      </c>
      <c r="AO48" s="43">
        <f t="shared" si="16"/>
        <v>81.57739881511404</v>
      </c>
      <c r="AP48" s="43">
        <f t="shared" si="17"/>
        <v>157.42322572428813</v>
      </c>
      <c r="AQ48" s="71">
        <f t="shared" si="18"/>
        <v>5483.153548551424</v>
      </c>
      <c r="AR48" s="71">
        <f t="shared" si="19"/>
        <v>6112.846451448576</v>
      </c>
      <c r="AS48" s="71"/>
      <c r="AT48" s="71"/>
    </row>
    <row r="49" spans="1:46" ht="15">
      <c r="A49" s="39">
        <v>1993</v>
      </c>
      <c r="B49" s="27"/>
      <c r="C49" s="41">
        <v>4853</v>
      </c>
      <c r="D49" s="43"/>
      <c r="E49" s="43">
        <f t="shared" si="22"/>
        <v>5506.2</v>
      </c>
      <c r="F49" s="43">
        <f t="shared" si="23"/>
        <v>74.20377348895406</v>
      </c>
      <c r="G49" s="43"/>
      <c r="H49" s="45">
        <f t="shared" si="20"/>
        <v>1993</v>
      </c>
      <c r="I49" s="77">
        <f t="shared" si="24"/>
        <v>5357.792453022092</v>
      </c>
      <c r="J49" s="77">
        <f t="shared" si="25"/>
        <v>5654.607546977908</v>
      </c>
      <c r="K49" s="43">
        <f t="shared" si="21"/>
        <v>4853</v>
      </c>
      <c r="L49" s="43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3">
        <f t="shared" si="7"/>
        <v>4589.2</v>
      </c>
      <c r="AE49" s="73">
        <f t="shared" si="11"/>
        <v>1.2102244389027432</v>
      </c>
      <c r="AF49" s="45">
        <f t="shared" si="8"/>
        <v>67.74363438729871</v>
      </c>
      <c r="AG49" s="70">
        <f t="shared" si="9"/>
        <v>4453.712731225402</v>
      </c>
      <c r="AH49" s="70">
        <f t="shared" si="10"/>
        <v>4724.687268774597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</v>
      </c>
      <c r="AP49" s="43">
        <f t="shared" si="17"/>
        <v>152.33740908996793</v>
      </c>
      <c r="AQ49" s="74">
        <f t="shared" si="18"/>
        <v>5201.525181820064</v>
      </c>
      <c r="AR49" s="74">
        <f t="shared" si="19"/>
        <v>5810.874818179936</v>
      </c>
      <c r="AS49" s="78"/>
      <c r="AT49" s="78"/>
    </row>
    <row r="50" spans="1:46" ht="15">
      <c r="A50" s="39">
        <v>1994</v>
      </c>
      <c r="B50" s="27"/>
      <c r="C50" s="41">
        <v>5571</v>
      </c>
      <c r="D50" s="43"/>
      <c r="E50" s="43">
        <f t="shared" si="22"/>
        <v>5160</v>
      </c>
      <c r="F50" s="43">
        <f t="shared" si="23"/>
        <v>71.83313998427188</v>
      </c>
      <c r="G50" s="43"/>
      <c r="H50" s="45">
        <f t="shared" si="20"/>
        <v>1994</v>
      </c>
      <c r="I50" s="75">
        <f t="shared" si="24"/>
        <v>5016.333720031456</v>
      </c>
      <c r="J50" s="75">
        <f t="shared" si="25"/>
        <v>5303.666279968544</v>
      </c>
      <c r="K50" s="43">
        <f t="shared" si="21"/>
        <v>5571</v>
      </c>
      <c r="L50" s="43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3">
        <f t="shared" si="7"/>
        <v>4282</v>
      </c>
      <c r="AE50" s="73">
        <f t="shared" si="11"/>
        <v>1.1998707732069782</v>
      </c>
      <c r="AF50" s="45">
        <f t="shared" si="8"/>
        <v>65.43699259593154</v>
      </c>
      <c r="AG50" s="76">
        <f t="shared" si="9"/>
        <v>4151.1260148081365</v>
      </c>
      <c r="AH50" s="76">
        <f t="shared" si="10"/>
        <v>4412.8739851918635</v>
      </c>
      <c r="AI50" s="41">
        <v>16768</v>
      </c>
      <c r="AJ50" s="43">
        <f t="shared" si="6"/>
        <v>16813.6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6925.836717699821</v>
      </c>
      <c r="AN50" s="43">
        <f t="shared" si="15"/>
        <v>129.6672664938997</v>
      </c>
      <c r="AO50" s="43">
        <f t="shared" si="16"/>
        <v>83.22161208303899</v>
      </c>
      <c r="AP50" s="43">
        <f t="shared" si="17"/>
        <v>154.0760744492792</v>
      </c>
      <c r="AQ50" s="72">
        <f t="shared" si="18"/>
        <v>4851.847851101442</v>
      </c>
      <c r="AR50" s="72">
        <f t="shared" si="19"/>
        <v>5468.152148898558</v>
      </c>
      <c r="AS50" s="78"/>
      <c r="AT50" s="78"/>
    </row>
    <row r="51" spans="1:46" s="53" customFormat="1" ht="15.75">
      <c r="A51" s="48">
        <v>1995</v>
      </c>
      <c r="B51" s="23"/>
      <c r="C51" s="50">
        <v>5339</v>
      </c>
      <c r="D51" s="52"/>
      <c r="E51" s="43">
        <f t="shared" si="22"/>
        <v>4917</v>
      </c>
      <c r="F51" s="43">
        <f t="shared" si="23"/>
        <v>70.12132343303284</v>
      </c>
      <c r="G51" s="52"/>
      <c r="H51" s="45">
        <f t="shared" si="20"/>
        <v>1995</v>
      </c>
      <c r="I51" s="75">
        <f t="shared" si="24"/>
        <v>4776.757353133934</v>
      </c>
      <c r="J51" s="75">
        <f t="shared" si="25"/>
        <v>5057.242646866066</v>
      </c>
      <c r="K51" s="43">
        <f t="shared" si="21"/>
        <v>5339</v>
      </c>
      <c r="L51" s="43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3">
        <f t="shared" si="7"/>
        <v>4073.6</v>
      </c>
      <c r="AE51" s="73">
        <f t="shared" si="11"/>
        <v>1.2046480144404332</v>
      </c>
      <c r="AF51" s="45">
        <f t="shared" si="8"/>
        <v>63.82476008572222</v>
      </c>
      <c r="AG51" s="76">
        <f t="shared" si="9"/>
        <v>3945.9504798285557</v>
      </c>
      <c r="AH51" s="76">
        <f t="shared" si="10"/>
        <v>4201.249520171445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6657.786108995055</v>
      </c>
      <c r="AN51" s="43">
        <f t="shared" si="15"/>
        <v>128.61259658369394</v>
      </c>
      <c r="AO51" s="43">
        <f t="shared" si="16"/>
        <v>81.59525788301092</v>
      </c>
      <c r="AP51" s="43">
        <f t="shared" si="17"/>
        <v>152.3121338206351</v>
      </c>
      <c r="AQ51" s="72">
        <f t="shared" si="18"/>
        <v>4612.37573235873</v>
      </c>
      <c r="AR51" s="72">
        <f t="shared" si="19"/>
        <v>5221.62426764127</v>
      </c>
      <c r="AS51" s="79"/>
      <c r="AT51" s="79"/>
    </row>
    <row r="52" spans="1:46" ht="15">
      <c r="A52" s="39">
        <v>1996</v>
      </c>
      <c r="B52" s="27"/>
      <c r="C52" s="41">
        <v>4398</v>
      </c>
      <c r="E52" s="43">
        <f t="shared" si="22"/>
        <v>4837.8</v>
      </c>
      <c r="F52" s="43">
        <f t="shared" si="23"/>
        <v>69.55429533824636</v>
      </c>
      <c r="H52" s="45">
        <f t="shared" si="20"/>
        <v>1996</v>
      </c>
      <c r="I52" s="77">
        <f t="shared" si="24"/>
        <v>4698.691409323507</v>
      </c>
      <c r="J52" s="77">
        <f t="shared" si="25"/>
        <v>4976.908590676493</v>
      </c>
      <c r="K52" s="43">
        <f t="shared" si="21"/>
        <v>4398</v>
      </c>
      <c r="L52" s="43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3">
        <f t="shared" si="7"/>
        <v>4003</v>
      </c>
      <c r="AE52" s="73">
        <f t="shared" si="11"/>
        <v>1.2112365739465711</v>
      </c>
      <c r="AF52" s="45">
        <f t="shared" si="8"/>
        <v>63.26926584053272</v>
      </c>
      <c r="AG52" s="80">
        <f t="shared" si="9"/>
        <v>3876.4614683189347</v>
      </c>
      <c r="AH52" s="80">
        <f t="shared" si="10"/>
        <v>4129.538531681065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</v>
      </c>
      <c r="AN52" s="43">
        <f t="shared" si="15"/>
        <v>128.48346197079218</v>
      </c>
      <c r="AO52" s="43">
        <f t="shared" si="16"/>
        <v>72.96963054093578</v>
      </c>
      <c r="AP52" s="43">
        <f t="shared" si="17"/>
        <v>147.7584751588912</v>
      </c>
      <c r="AQ52" s="74">
        <f t="shared" si="18"/>
        <v>4542.283049682218</v>
      </c>
      <c r="AR52" s="74">
        <f t="shared" si="19"/>
        <v>5133.316950317782</v>
      </c>
      <c r="AS52" s="78"/>
      <c r="AT52" s="78"/>
    </row>
    <row r="53" spans="1:46" ht="15">
      <c r="A53" s="39">
        <v>1997</v>
      </c>
      <c r="B53" s="27"/>
      <c r="C53" s="41">
        <v>4424</v>
      </c>
      <c r="E53" s="43">
        <f t="shared" si="22"/>
        <v>4538.6</v>
      </c>
      <c r="F53" s="43">
        <f t="shared" si="23"/>
        <v>67.36913239756024</v>
      </c>
      <c r="H53" s="45">
        <f t="shared" si="20"/>
        <v>1997</v>
      </c>
      <c r="I53" s="43">
        <f t="shared" si="24"/>
        <v>4403.86173520488</v>
      </c>
      <c r="J53" s="43">
        <f t="shared" si="25"/>
        <v>4673.338264795121</v>
      </c>
      <c r="K53" s="43">
        <f t="shared" si="21"/>
        <v>4424</v>
      </c>
      <c r="L53" s="43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3">
        <f t="shared" si="7"/>
        <v>3773.2</v>
      </c>
      <c r="AE53" s="73">
        <f t="shared" si="11"/>
        <v>1.2113910186199344</v>
      </c>
      <c r="AF53" s="45">
        <f t="shared" si="8"/>
        <v>61.42637869840611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5457.72846443793</v>
      </c>
      <c r="AN53" s="43">
        <f t="shared" si="15"/>
        <v>127.42605698992651</v>
      </c>
      <c r="AO53" s="43">
        <f t="shared" si="16"/>
        <v>73.87644052360623</v>
      </c>
      <c r="AP53" s="43">
        <f t="shared" si="17"/>
        <v>147.292662629331</v>
      </c>
      <c r="AQ53" s="71">
        <f t="shared" si="18"/>
        <v>4244.014674741338</v>
      </c>
      <c r="AR53" s="71">
        <f t="shared" si="19"/>
        <v>4833.1853252586625</v>
      </c>
      <c r="AS53" s="78"/>
      <c r="AT53" s="78"/>
    </row>
    <row r="54" spans="1:46" ht="15">
      <c r="A54" s="54">
        <v>1998</v>
      </c>
      <c r="B54" s="30"/>
      <c r="C54" s="56">
        <v>4457</v>
      </c>
      <c r="E54" s="43">
        <f t="shared" si="22"/>
        <v>4249.6</v>
      </c>
      <c r="F54" s="43">
        <f t="shared" si="23"/>
        <v>65.18895611988276</v>
      </c>
      <c r="H54" s="45">
        <f t="shared" si="20"/>
        <v>1998</v>
      </c>
      <c r="I54" s="75">
        <f t="shared" si="24"/>
        <v>4119.222087760235</v>
      </c>
      <c r="J54" s="75">
        <f t="shared" si="25"/>
        <v>4379.977912239766</v>
      </c>
      <c r="K54" s="43">
        <f t="shared" si="21"/>
        <v>4457</v>
      </c>
      <c r="L54" s="43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3">
        <f t="shared" si="7"/>
        <v>3547.6</v>
      </c>
      <c r="AE54" s="73">
        <f t="shared" si="11"/>
        <v>1.218758545255674</v>
      </c>
      <c r="AF54" s="45">
        <f t="shared" si="8"/>
        <v>59.56173268131141</v>
      </c>
      <c r="AG54" s="45">
        <f t="shared" si="9"/>
        <v>3428.476534637377</v>
      </c>
      <c r="AH54" s="45">
        <f t="shared" si="10"/>
        <v>3666.723465362623</v>
      </c>
      <c r="AI54" s="41">
        <v>16519</v>
      </c>
      <c r="AJ54" s="43">
        <f t="shared" si="6"/>
        <v>15956.4</v>
      </c>
      <c r="AK54" s="43">
        <f t="shared" si="12"/>
        <v>6935</v>
      </c>
      <c r="AL54" s="43">
        <f t="shared" si="13"/>
        <v>1131.7778546539323</v>
      </c>
      <c r="AM54" s="43">
        <f t="shared" si="14"/>
        <v>5803.585860586384</v>
      </c>
      <c r="AN54" s="43">
        <f t="shared" si="15"/>
        <v>126.3186447045724</v>
      </c>
      <c r="AO54" s="43">
        <f t="shared" si="16"/>
        <v>76.18126974910817</v>
      </c>
      <c r="AP54" s="43">
        <f t="shared" si="17"/>
        <v>147.51266339059296</v>
      </c>
      <c r="AQ54" s="71">
        <f t="shared" si="18"/>
        <v>3954.5746732188145</v>
      </c>
      <c r="AR54" s="71">
        <f t="shared" si="19"/>
        <v>4544.625326781186</v>
      </c>
      <c r="AS54" s="81"/>
      <c r="AT54" s="81"/>
    </row>
    <row r="55" spans="1:46" s="57" customFormat="1" ht="15">
      <c r="A55" s="54">
        <v>1999</v>
      </c>
      <c r="C55" s="56">
        <v>4075</v>
      </c>
      <c r="E55" s="43">
        <f t="shared" si="22"/>
        <v>4121.6</v>
      </c>
      <c r="F55" s="43">
        <f t="shared" si="23"/>
        <v>64.19968847276442</v>
      </c>
      <c r="H55" s="45">
        <f t="shared" si="20"/>
        <v>1999</v>
      </c>
      <c r="I55" s="43">
        <f t="shared" si="24"/>
        <v>3993.2006230544716</v>
      </c>
      <c r="J55" s="43">
        <f t="shared" si="25"/>
        <v>4249.99937694553</v>
      </c>
      <c r="K55" s="43">
        <f t="shared" si="21"/>
        <v>4075</v>
      </c>
      <c r="L55" s="43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3">
        <f t="shared" si="7"/>
        <v>3451.2</v>
      </c>
      <c r="AE55" s="73">
        <f t="shared" si="11"/>
        <v>1.1662850601030337</v>
      </c>
      <c r="AF55" s="45">
        <f t="shared" si="8"/>
        <v>58.74691481260952</v>
      </c>
      <c r="AG55" s="45">
        <f t="shared" si="9"/>
        <v>3333.706170374781</v>
      </c>
      <c r="AH55" s="45">
        <f t="shared" si="10"/>
        <v>3568.6938296252188</v>
      </c>
      <c r="AI55" s="41">
        <v>15415</v>
      </c>
      <c r="AJ55" s="43">
        <f t="shared" si="6"/>
        <v>15687</v>
      </c>
      <c r="AK55" s="43">
        <f t="shared" si="12"/>
        <v>5697</v>
      </c>
      <c r="AL55" s="43">
        <f t="shared" si="13"/>
        <v>1082.9085586791612</v>
      </c>
      <c r="AM55" s="43">
        <f t="shared" si="14"/>
        <v>4614.385594797909</v>
      </c>
      <c r="AN55" s="43">
        <f t="shared" si="15"/>
        <v>125.24775447088862</v>
      </c>
      <c r="AO55" s="43">
        <f t="shared" si="16"/>
        <v>67.92926905832205</v>
      </c>
      <c r="AP55" s="43">
        <f t="shared" si="17"/>
        <v>142.48293088927497</v>
      </c>
      <c r="AQ55" s="71">
        <f t="shared" si="18"/>
        <v>3836.6341382214505</v>
      </c>
      <c r="AR55" s="71">
        <f t="shared" si="19"/>
        <v>4406.56586177855</v>
      </c>
      <c r="AS55" s="81"/>
      <c r="AT55" s="81"/>
    </row>
    <row r="56" spans="1:46" s="58" customFormat="1" ht="15.75">
      <c r="A56" s="36">
        <v>2000</v>
      </c>
      <c r="C56" s="60">
        <v>3894</v>
      </c>
      <c r="E56" s="43">
        <f t="shared" si="22"/>
        <v>3943.4</v>
      </c>
      <c r="F56" s="43">
        <f t="shared" si="23"/>
        <v>62.796496717571756</v>
      </c>
      <c r="H56" s="45">
        <f t="shared" si="20"/>
        <v>2000</v>
      </c>
      <c r="I56" s="43">
        <f t="shared" si="24"/>
        <v>3817.8070065648567</v>
      </c>
      <c r="J56" s="43">
        <f t="shared" si="25"/>
        <v>4068.9929934351435</v>
      </c>
      <c r="K56" s="43">
        <f t="shared" si="21"/>
        <v>3894</v>
      </c>
      <c r="L56" s="43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3">
        <f t="shared" si="7"/>
        <v>3312.4</v>
      </c>
      <c r="AE56" s="73">
        <f t="shared" si="11"/>
        <v>1.1785714285714286</v>
      </c>
      <c r="AF56" s="45">
        <f t="shared" si="8"/>
        <v>57.5534534150645</v>
      </c>
      <c r="AG56" s="45">
        <f t="shared" si="9"/>
        <v>3197.293093169871</v>
      </c>
      <c r="AH56" s="45">
        <f t="shared" si="10"/>
        <v>3427.506906830129</v>
      </c>
      <c r="AI56" s="60">
        <v>15129</v>
      </c>
      <c r="AJ56" s="43">
        <f t="shared" si="6"/>
        <v>15226.6</v>
      </c>
      <c r="AK56" s="43">
        <f t="shared" si="12"/>
        <v>5676</v>
      </c>
      <c r="AL56" s="43">
        <f t="shared" si="13"/>
        <v>1021.265650900398</v>
      </c>
      <c r="AM56" s="43">
        <f t="shared" si="14"/>
        <v>4655.040066729718</v>
      </c>
      <c r="AN56" s="43">
        <f t="shared" si="15"/>
        <v>123.39611014938842</v>
      </c>
      <c r="AO56" s="43">
        <f t="shared" si="16"/>
        <v>68.22785403872614</v>
      </c>
      <c r="AP56" s="43">
        <f t="shared" si="17"/>
        <v>141.0022697219081</v>
      </c>
      <c r="AQ56" s="71">
        <f t="shared" si="18"/>
        <v>3661.395460556184</v>
      </c>
      <c r="AR56" s="71">
        <f t="shared" si="19"/>
        <v>4225.404539443816</v>
      </c>
      <c r="AS56" s="82"/>
      <c r="AT56" s="82"/>
    </row>
    <row r="57" spans="1:46" s="53" customFormat="1" ht="15">
      <c r="A57" s="54">
        <v>2001</v>
      </c>
      <c r="B57" s="58"/>
      <c r="C57" s="56">
        <v>3758</v>
      </c>
      <c r="D57" s="58"/>
      <c r="E57" s="43">
        <f t="shared" si="22"/>
        <v>3710.8</v>
      </c>
      <c r="F57" s="43">
        <f t="shared" si="23"/>
        <v>60.91633606841436</v>
      </c>
      <c r="G57" s="58"/>
      <c r="H57" s="45">
        <f t="shared" si="20"/>
        <v>2001</v>
      </c>
      <c r="I57" s="43">
        <f t="shared" si="24"/>
        <v>3588.9673278631712</v>
      </c>
      <c r="J57" s="43">
        <f t="shared" si="25"/>
        <v>3832.632672136829</v>
      </c>
      <c r="K57" s="43">
        <f t="shared" si="21"/>
        <v>3758</v>
      </c>
      <c r="L57" s="43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3">
        <f t="shared" si="7"/>
        <v>3140.4</v>
      </c>
      <c r="AE57" s="73">
        <f t="shared" si="11"/>
        <v>1.1933947284852333</v>
      </c>
      <c r="AF57" s="45">
        <f t="shared" si="8"/>
        <v>56.03927194387879</v>
      </c>
      <c r="AG57" s="45">
        <f t="shared" si="9"/>
        <v>3028.3214561122427</v>
      </c>
      <c r="AH57" s="45">
        <f t="shared" si="10"/>
        <v>3252.4785438877575</v>
      </c>
      <c r="AI57" s="56">
        <v>14726</v>
      </c>
      <c r="AJ57" s="43">
        <f t="shared" si="6"/>
        <v>14706.2</v>
      </c>
      <c r="AK57" s="43">
        <f t="shared" si="12"/>
        <v>5686</v>
      </c>
      <c r="AL57" s="43">
        <f t="shared" si="13"/>
        <v>936.342266527043</v>
      </c>
      <c r="AM57" s="43">
        <f t="shared" si="14"/>
        <v>4749.980725185649</v>
      </c>
      <c r="AN57" s="43">
        <f t="shared" si="15"/>
        <v>121.26912220346942</v>
      </c>
      <c r="AO57" s="43">
        <f t="shared" si="16"/>
        <v>68.92010392610888</v>
      </c>
      <c r="AP57" s="43">
        <f t="shared" si="17"/>
        <v>139.48541402306424</v>
      </c>
      <c r="AQ57" s="71">
        <f t="shared" si="18"/>
        <v>3431.8291719538715</v>
      </c>
      <c r="AR57" s="71">
        <f t="shared" si="19"/>
        <v>3989.770828046129</v>
      </c>
      <c r="AS57" s="81"/>
      <c r="AT57" s="81"/>
    </row>
    <row r="58" spans="1:46" s="53" customFormat="1" ht="15">
      <c r="A58" s="54">
        <v>2002</v>
      </c>
      <c r="B58" s="58"/>
      <c r="C58" s="56">
        <v>3533</v>
      </c>
      <c r="D58" s="58"/>
      <c r="E58" s="43">
        <f t="shared" si="22"/>
        <v>3510.6</v>
      </c>
      <c r="F58" s="43">
        <f t="shared" si="23"/>
        <v>59.25031645485111</v>
      </c>
      <c r="G58" s="58"/>
      <c r="H58" s="45">
        <f t="shared" si="20"/>
        <v>2002</v>
      </c>
      <c r="I58" s="43">
        <f t="shared" si="24"/>
        <v>3392.0993670902976</v>
      </c>
      <c r="J58" s="43">
        <f t="shared" si="25"/>
        <v>3629.100632909702</v>
      </c>
      <c r="K58" s="43">
        <f t="shared" si="21"/>
        <v>3533</v>
      </c>
      <c r="L58" s="43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3">
        <f t="shared" si="7"/>
        <v>2964.4</v>
      </c>
      <c r="AE58" s="73">
        <f t="shared" si="11"/>
        <v>1.1943881000676133</v>
      </c>
      <c r="AF58" s="45">
        <f t="shared" si="8"/>
        <v>54.44630382312467</v>
      </c>
      <c r="AG58" s="45">
        <f t="shared" si="9"/>
        <v>2855.5073923537507</v>
      </c>
      <c r="AH58" s="45">
        <f t="shared" si="10"/>
        <v>3073.2926076462495</v>
      </c>
      <c r="AI58" s="56">
        <v>14344</v>
      </c>
      <c r="AJ58" s="43">
        <f t="shared" si="6"/>
        <v>14406.8</v>
      </c>
      <c r="AK58" s="43">
        <f t="shared" si="12"/>
        <v>5295</v>
      </c>
      <c r="AL58" s="43">
        <f t="shared" si="13"/>
        <v>855.4510619985007</v>
      </c>
      <c r="AM58" s="43">
        <f t="shared" si="14"/>
        <v>4439.85711588388</v>
      </c>
      <c r="AN58" s="43">
        <f t="shared" si="15"/>
        <v>120.02832998921546</v>
      </c>
      <c r="AO58" s="43">
        <f t="shared" si="16"/>
        <v>66.63225282011618</v>
      </c>
      <c r="AP58" s="43">
        <f t="shared" si="17"/>
        <v>137.28312757175908</v>
      </c>
      <c r="AQ58" s="71">
        <f t="shared" si="18"/>
        <v>3236.033744856482</v>
      </c>
      <c r="AR58" s="71">
        <f t="shared" si="19"/>
        <v>3785.166255143518</v>
      </c>
      <c r="AS58" s="81"/>
      <c r="AT58" s="81"/>
    </row>
    <row r="59" spans="1:46" s="53" customFormat="1" ht="15">
      <c r="A59" s="54">
        <v>2003</v>
      </c>
      <c r="B59" s="58"/>
      <c r="C59" s="56">
        <v>3294</v>
      </c>
      <c r="D59" s="58"/>
      <c r="E59" s="43">
        <f>AVERAGE(C57:C61)</f>
        <v>3322</v>
      </c>
      <c r="F59" s="43">
        <f t="shared" si="23"/>
        <v>57.63679380395825</v>
      </c>
      <c r="G59" s="58"/>
      <c r="H59" s="45">
        <f t="shared" si="20"/>
        <v>2003</v>
      </c>
      <c r="I59" s="43">
        <f>E59-2*F59</f>
        <v>3206.7264123920836</v>
      </c>
      <c r="J59" s="43">
        <f>E59+2*F59</f>
        <v>3437.2735876079164</v>
      </c>
      <c r="K59" s="43">
        <f t="shared" si="21"/>
        <v>3294</v>
      </c>
      <c r="L59" s="43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3">
        <f>AVERAGE(AC57:AC61)</f>
        <v>2806.6</v>
      </c>
      <c r="AE59" s="73">
        <f>K59/AC59</f>
        <v>1.1776903825527352</v>
      </c>
      <c r="AF59" s="45">
        <f>SQRT(AD59)</f>
        <v>52.977353652291846</v>
      </c>
      <c r="AG59" s="45">
        <f>AD59-2*AF59</f>
        <v>2700.645292695416</v>
      </c>
      <c r="AH59" s="45">
        <f>AD59+2*AF59</f>
        <v>2912.5547073045836</v>
      </c>
      <c r="AI59" s="56">
        <v>13917</v>
      </c>
      <c r="AJ59" s="43">
        <f t="shared" si="6"/>
        <v>14068.4</v>
      </c>
      <c r="AK59" s="43">
        <f t="shared" si="12"/>
        <v>4651</v>
      </c>
      <c r="AL59" s="43">
        <f t="shared" si="13"/>
        <v>784.4306388786216</v>
      </c>
      <c r="AM59" s="43">
        <f t="shared" si="14"/>
        <v>3866.8442213913017</v>
      </c>
      <c r="AN59" s="43">
        <f t="shared" si="15"/>
        <v>118.61028623184416</v>
      </c>
      <c r="AO59" s="43">
        <f t="shared" si="16"/>
        <v>62.183954694047095</v>
      </c>
      <c r="AP59" s="43">
        <f t="shared" si="17"/>
        <v>133.92253067124778</v>
      </c>
      <c r="AQ59" s="71">
        <f t="shared" si="18"/>
        <v>3054.1549386575043</v>
      </c>
      <c r="AR59" s="71">
        <f t="shared" si="19"/>
        <v>3589.8450613424957</v>
      </c>
      <c r="AS59" s="43"/>
      <c r="AT59" s="43"/>
    </row>
    <row r="60" spans="1:46" ht="15">
      <c r="A60" s="54">
        <v>2004</v>
      </c>
      <c r="B60" s="57"/>
      <c r="C60" s="56">
        <v>3074</v>
      </c>
      <c r="E60" s="43">
        <f>AVERAGE(C58:C62)</f>
        <v>3158.6</v>
      </c>
      <c r="F60" s="43">
        <f t="shared" si="23"/>
        <v>56.20142346951721</v>
      </c>
      <c r="H60" s="45">
        <f t="shared" si="20"/>
        <v>2004</v>
      </c>
      <c r="I60" s="43">
        <f>E60-2*F60</f>
        <v>3046.1971530609653</v>
      </c>
      <c r="J60" s="43">
        <f>E60+2*F60</f>
        <v>3271.0028469390345</v>
      </c>
      <c r="K60" s="43">
        <f t="shared" si="21"/>
        <v>3074</v>
      </c>
      <c r="L60" s="43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3">
        <f>AVERAGE(AC58:AC62)</f>
        <v>2685.2</v>
      </c>
      <c r="AE60" s="73">
        <f>K60/AC60</f>
        <v>1.1759755164498853</v>
      </c>
      <c r="AF60" s="45">
        <f>SQRT(AD60)</f>
        <v>51.81891546530089</v>
      </c>
      <c r="AG60" s="45">
        <f>AD60-2*AF60</f>
        <v>2581.562169069398</v>
      </c>
      <c r="AH60" s="45">
        <f>AD60+2*AF60</f>
        <v>2788.8378309306017</v>
      </c>
      <c r="AI60" s="56">
        <v>13918</v>
      </c>
      <c r="AJ60" s="43">
        <f t="shared" si="6"/>
        <v>13744.6</v>
      </c>
      <c r="AK60" s="43">
        <f>1*M60+4*N60+9*O60+16*P60+25*Q60+36*R60+49*S60+64*T60+81*U60+100*V60+121*W60+144*X60+169*Y60+196*Z60+225*AA60+256*AB60</f>
        <v>4340</v>
      </c>
      <c r="AL60" s="43">
        <f>(E60^2)/AJ60</f>
        <v>725.8671740174323</v>
      </c>
      <c r="AM60" s="43">
        <f>(AJ60^2)*(AK60-AL60)/(AJ60*(AJ60-1))</f>
        <v>3614.395794406123</v>
      </c>
      <c r="AN60" s="43">
        <f>SQRT(AJ60)</f>
        <v>117.23736605707244</v>
      </c>
      <c r="AO60" s="43">
        <f>SQRT(AM60)</f>
        <v>60.11984526265951</v>
      </c>
      <c r="AP60" s="43">
        <f>SQRT(AN60^2+AO60^2)</f>
        <v>131.75354186664632</v>
      </c>
      <c r="AQ60" s="71">
        <f>E60-2*AP60</f>
        <v>2895.092916266707</v>
      </c>
      <c r="AR60" s="71">
        <f>E60+2*AP60</f>
        <v>3422.1070837332927</v>
      </c>
      <c r="AS60" s="43"/>
      <c r="AT60" s="43"/>
    </row>
    <row r="61" spans="1:44" ht="15">
      <c r="A61" s="39">
        <v>2005</v>
      </c>
      <c r="B61" s="27"/>
      <c r="C61" s="56">
        <v>2951</v>
      </c>
      <c r="E61" s="43">
        <f>AVERAGE(C59:C63)</f>
        <v>2984.6</v>
      </c>
      <c r="F61" s="43">
        <f t="shared" si="23"/>
        <v>54.63149274914607</v>
      </c>
      <c r="H61" s="17">
        <f t="shared" si="20"/>
        <v>2005</v>
      </c>
      <c r="I61" s="43">
        <f>E61-2*F61</f>
        <v>2875.337014501708</v>
      </c>
      <c r="J61" s="43">
        <f>E61+2*F61</f>
        <v>3093.862985498292</v>
      </c>
      <c r="K61" s="17">
        <f t="shared" si="21"/>
        <v>2951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3">
        <f>AVERAGE(AC59:AC63)</f>
        <v>2553.8</v>
      </c>
      <c r="AE61" s="73">
        <f>K61/AC61</f>
        <v>1.1733598409542743</v>
      </c>
      <c r="AF61" s="45">
        <f>SQRT(AD61)</f>
        <v>50.53513629149525</v>
      </c>
      <c r="AG61" s="45">
        <f>AD61-2*AF61</f>
        <v>2452.7297274170096</v>
      </c>
      <c r="AH61" s="45">
        <f>AD61+2*AF61</f>
        <v>2654.8702725829908</v>
      </c>
      <c r="AI61" s="56">
        <v>13437</v>
      </c>
      <c r="AJ61" s="43">
        <f t="shared" si="6"/>
        <v>13372.8</v>
      </c>
      <c r="AK61" s="43">
        <f>1*M61+4*N61+9*O61+16*P61+25*Q61+36*R61+49*S61+64*T61+81*U61+100*V61+121*W61+144*X61+169*Y61+196*Z61+225*AA61+256*AB61</f>
        <v>4118</v>
      </c>
      <c r="AL61" s="43">
        <f>(E61^2)/AJ61</f>
        <v>666.1160833931563</v>
      </c>
      <c r="AM61" s="43">
        <f>(AJ61^2)*(AK61-AL61)/(AJ61*(AJ61-1))</f>
        <v>3452.1420631478186</v>
      </c>
      <c r="AN61" s="43">
        <f>SQRT(AJ61)</f>
        <v>115.64082324162173</v>
      </c>
      <c r="AO61" s="43">
        <f>SQRT(AM61)</f>
        <v>58.75493224528319</v>
      </c>
      <c r="AP61" s="43">
        <f>SQRT(AN61^2+AO61^2)</f>
        <v>129.71099438038328</v>
      </c>
      <c r="AQ61" s="71">
        <f>E61-2*AP61</f>
        <v>2725.1780112392335</v>
      </c>
      <c r="AR61" s="71">
        <f>E61+2*AP61</f>
        <v>3244.0219887607664</v>
      </c>
    </row>
    <row r="62" spans="1:35" ht="15">
      <c r="A62" s="54">
        <v>2006</v>
      </c>
      <c r="B62" s="27"/>
      <c r="C62" s="56">
        <v>2941</v>
      </c>
      <c r="H62" s="45">
        <f t="shared" si="20"/>
        <v>2006</v>
      </c>
      <c r="K62" s="17">
        <f t="shared" si="21"/>
        <v>2941</v>
      </c>
      <c r="AC62" s="17">
        <v>2542</v>
      </c>
      <c r="AI62" s="56">
        <v>13107</v>
      </c>
    </row>
    <row r="63" spans="1:35" ht="15">
      <c r="A63" s="39">
        <v>2007</v>
      </c>
      <c r="B63" s="27"/>
      <c r="C63" s="56">
        <v>2663</v>
      </c>
      <c r="H63" s="45">
        <f t="shared" si="20"/>
        <v>2007</v>
      </c>
      <c r="K63" s="17">
        <f t="shared" si="21"/>
        <v>2663</v>
      </c>
      <c r="AC63" s="17">
        <v>2301</v>
      </c>
      <c r="AI63" s="56">
        <v>12485</v>
      </c>
    </row>
    <row r="64" spans="1:29" ht="15">
      <c r="A64" s="39"/>
      <c r="B64" s="27"/>
      <c r="C64" s="27"/>
      <c r="AC64" s="83"/>
    </row>
    <row r="65" spans="1:29" ht="15">
      <c r="A65" s="39"/>
      <c r="B65" s="27"/>
      <c r="C65" s="27"/>
      <c r="AC65" s="83"/>
    </row>
    <row r="66" spans="1:29" ht="12.75">
      <c r="A66" s="66"/>
      <c r="AC66" s="83"/>
    </row>
    <row r="67" spans="1:29" ht="12.75">
      <c r="A67" s="66"/>
      <c r="AC67" s="83"/>
    </row>
    <row r="68" spans="1:29" ht="12.75">
      <c r="A68" s="66"/>
      <c r="AC68" s="83"/>
    </row>
    <row r="69" spans="1:29" ht="12.75">
      <c r="A69" s="66"/>
      <c r="AC69" s="83"/>
    </row>
    <row r="70" ht="12.75">
      <c r="AC70" s="83"/>
    </row>
    <row r="71" ht="12.75">
      <c r="AC71" s="83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67" t="s">
        <v>61</v>
      </c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C41" sqref="C41:C45"/>
      <selection pane="topRight" activeCell="C41" sqref="C41:C45"/>
      <selection pane="bottomLeft" activeCell="C41" sqref="C41:C45"/>
      <selection pane="bottomRight" activeCell="A1" sqref="A1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11" width="9.140625" style="17" customWidth="1"/>
    <col min="12" max="12" width="2.00390625" style="17" customWidth="1"/>
    <col min="13" max="13" width="8.7109375" style="17" customWidth="1"/>
    <col min="14" max="14" width="1.8515625" style="17" customWidth="1"/>
    <col min="15" max="16" width="9.140625" style="17" customWidth="1"/>
    <col min="17" max="17" width="2.140625" style="17" customWidth="1"/>
    <col min="18" max="16384" width="9.140625" style="17" customWidth="1"/>
  </cols>
  <sheetData>
    <row r="1" spans="1:14" ht="18">
      <c r="A1" s="21" t="s">
        <v>48</v>
      </c>
      <c r="B1" s="21"/>
      <c r="M1" s="21" t="s">
        <v>62</v>
      </c>
      <c r="N1" s="21"/>
    </row>
    <row r="2" spans="2:13" ht="18.75" thickBot="1">
      <c r="B2" s="23"/>
      <c r="M2" s="21" t="s">
        <v>63</v>
      </c>
    </row>
    <row r="3" spans="1:19" ht="15">
      <c r="A3" s="27"/>
      <c r="B3" s="27"/>
      <c r="C3" s="28"/>
      <c r="I3" s="17" t="s">
        <v>26</v>
      </c>
      <c r="S3" s="17" t="s">
        <v>26</v>
      </c>
    </row>
    <row r="4" spans="1:19" ht="15.75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17" t="s">
        <v>64</v>
      </c>
      <c r="O4" s="17" t="s">
        <v>20</v>
      </c>
      <c r="P4" s="17" t="s">
        <v>19</v>
      </c>
      <c r="S4" s="17" t="s">
        <v>35</v>
      </c>
    </row>
    <row r="5" spans="1:21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 t="s">
        <v>52</v>
      </c>
      <c r="O5" s="17" t="s">
        <v>28</v>
      </c>
      <c r="P5" s="17" t="s">
        <v>25</v>
      </c>
      <c r="S5" s="17" t="s">
        <v>50</v>
      </c>
      <c r="T5" s="17" t="s">
        <v>51</v>
      </c>
      <c r="U5" s="17" t="s">
        <v>65</v>
      </c>
    </row>
    <row r="6" spans="1:11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>A6</f>
        <v>1950</v>
      </c>
      <c r="I6" s="17"/>
      <c r="J6" s="17"/>
      <c r="K6" s="43">
        <f>C6</f>
        <v>5082</v>
      </c>
    </row>
    <row r="7" spans="1:11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>A7</f>
        <v>1951</v>
      </c>
      <c r="K7" s="43">
        <f>C7</f>
        <v>5089</v>
      </c>
    </row>
    <row r="8" spans="1:11" ht="15">
      <c r="A8" s="39">
        <v>1952</v>
      </c>
      <c r="B8" s="27"/>
      <c r="C8" s="41">
        <v>4909</v>
      </c>
      <c r="D8" s="43"/>
      <c r="E8" s="43">
        <f>AVERAGE(C6:C10)</f>
        <v>5249.8</v>
      </c>
      <c r="F8" s="43">
        <f>SQRT(E8)</f>
        <v>72.45550358668416</v>
      </c>
      <c r="G8" s="43"/>
      <c r="H8" s="45">
        <f>A8</f>
        <v>1952</v>
      </c>
      <c r="I8" s="43">
        <f>E8-2*F8</f>
        <v>5104.888992826632</v>
      </c>
      <c r="J8" s="43">
        <f>E8+2*F8</f>
        <v>5394.711007173369</v>
      </c>
      <c r="K8" s="43">
        <f>C8</f>
        <v>4909</v>
      </c>
    </row>
    <row r="9" spans="1:11" ht="15">
      <c r="A9" s="39">
        <v>1953</v>
      </c>
      <c r="B9" s="27"/>
      <c r="C9" s="41">
        <v>5749</v>
      </c>
      <c r="D9" s="43"/>
      <c r="E9" s="43">
        <f aca="true" t="shared" si="0" ref="E9:E58">AVERAGE(C7:C11)</f>
        <v>5374.6</v>
      </c>
      <c r="F9" s="43">
        <f aca="true" t="shared" si="1" ref="F9:F61">SQRT(E9)</f>
        <v>73.31166346496306</v>
      </c>
      <c r="G9" s="43"/>
      <c r="H9" s="45">
        <f aca="true" t="shared" si="2" ref="H9:H33">A9</f>
        <v>1953</v>
      </c>
      <c r="I9" s="43">
        <f aca="true" t="shared" si="3" ref="I9:I33">E9-2*F9</f>
        <v>5227.976673070074</v>
      </c>
      <c r="J9" s="43">
        <f aca="true" t="shared" si="4" ref="J9:J33">E9+2*F9</f>
        <v>5521.223326929927</v>
      </c>
      <c r="K9" s="43">
        <f aca="true" t="shared" si="5" ref="K9:K33">C9</f>
        <v>5749</v>
      </c>
    </row>
    <row r="10" spans="1:11" ht="15">
      <c r="A10" s="39">
        <v>1954</v>
      </c>
      <c r="B10" s="27"/>
      <c r="C10" s="41">
        <v>5420</v>
      </c>
      <c r="D10" s="43"/>
      <c r="E10" s="43">
        <f t="shared" si="0"/>
        <v>5474.6</v>
      </c>
      <c r="F10" s="43">
        <f t="shared" si="1"/>
        <v>73.99053993585937</v>
      </c>
      <c r="G10" s="43"/>
      <c r="H10" s="45">
        <f t="shared" si="2"/>
        <v>1954</v>
      </c>
      <c r="I10" s="43">
        <f t="shared" si="3"/>
        <v>5326.618920128281</v>
      </c>
      <c r="J10" s="43">
        <f t="shared" si="4"/>
        <v>5622.581079871719</v>
      </c>
      <c r="K10" s="43">
        <f t="shared" si="5"/>
        <v>5420</v>
      </c>
    </row>
    <row r="11" spans="1:11" s="53" customFormat="1" ht="15.75">
      <c r="A11" s="48">
        <v>1955</v>
      </c>
      <c r="B11" s="23"/>
      <c r="C11" s="50">
        <v>5706</v>
      </c>
      <c r="D11" s="52"/>
      <c r="E11" s="43">
        <f t="shared" si="0"/>
        <v>5604</v>
      </c>
      <c r="F11" s="43">
        <f t="shared" si="1"/>
        <v>74.85986908885161</v>
      </c>
      <c r="G11" s="52"/>
      <c r="H11" s="45">
        <f t="shared" si="2"/>
        <v>1955</v>
      </c>
      <c r="I11" s="43">
        <f t="shared" si="3"/>
        <v>5454.280261822297</v>
      </c>
      <c r="J11" s="43">
        <f t="shared" si="4"/>
        <v>5753.719738177703</v>
      </c>
      <c r="K11" s="43">
        <f t="shared" si="5"/>
        <v>5706</v>
      </c>
    </row>
    <row r="12" spans="1:11" ht="15">
      <c r="A12" s="39">
        <v>1956</v>
      </c>
      <c r="B12" s="27"/>
      <c r="C12" s="41">
        <v>5589</v>
      </c>
      <c r="D12" s="43"/>
      <c r="E12" s="43">
        <f t="shared" si="0"/>
        <v>5635.6</v>
      </c>
      <c r="F12" s="43">
        <f t="shared" si="1"/>
        <v>75.07063340614624</v>
      </c>
      <c r="G12" s="43"/>
      <c r="H12" s="45">
        <f t="shared" si="2"/>
        <v>1956</v>
      </c>
      <c r="I12" s="43">
        <f t="shared" si="3"/>
        <v>5485.458733187708</v>
      </c>
      <c r="J12" s="43">
        <f t="shared" si="4"/>
        <v>5785.741266812292</v>
      </c>
      <c r="K12" s="43">
        <f t="shared" si="5"/>
        <v>5589</v>
      </c>
    </row>
    <row r="13" spans="1:11" ht="15">
      <c r="A13" s="39">
        <v>1957</v>
      </c>
      <c r="B13" s="27"/>
      <c r="C13" s="41">
        <v>5556</v>
      </c>
      <c r="D13" s="43"/>
      <c r="E13" s="43">
        <f t="shared" si="0"/>
        <v>5939.6</v>
      </c>
      <c r="F13" s="43">
        <f t="shared" si="1"/>
        <v>77.06880043182196</v>
      </c>
      <c r="G13" s="43"/>
      <c r="H13" s="45">
        <f t="shared" si="2"/>
        <v>1957</v>
      </c>
      <c r="I13" s="43">
        <f t="shared" si="3"/>
        <v>5785.462399136357</v>
      </c>
      <c r="J13" s="43">
        <f t="shared" si="4"/>
        <v>6093.737600863644</v>
      </c>
      <c r="K13" s="43">
        <f t="shared" si="5"/>
        <v>5556</v>
      </c>
    </row>
    <row r="14" spans="1:11" ht="15">
      <c r="A14" s="39">
        <v>1958</v>
      </c>
      <c r="B14" s="27"/>
      <c r="C14" s="41">
        <v>5907</v>
      </c>
      <c r="D14" s="43"/>
      <c r="E14" s="43">
        <f t="shared" si="0"/>
        <v>6254.4</v>
      </c>
      <c r="F14" s="43">
        <f t="shared" si="1"/>
        <v>79.08476465160656</v>
      </c>
      <c r="G14" s="43"/>
      <c r="H14" s="45">
        <f t="shared" si="2"/>
        <v>1958</v>
      </c>
      <c r="I14" s="43">
        <f t="shared" si="3"/>
        <v>6096.230470696786</v>
      </c>
      <c r="J14" s="43">
        <f t="shared" si="4"/>
        <v>6412.569529303213</v>
      </c>
      <c r="K14" s="43">
        <f t="shared" si="5"/>
        <v>5907</v>
      </c>
    </row>
    <row r="15" spans="1:11" ht="15">
      <c r="A15" s="39">
        <v>1959</v>
      </c>
      <c r="B15" s="27"/>
      <c r="C15" s="41">
        <v>6940</v>
      </c>
      <c r="D15" s="43"/>
      <c r="E15" s="43">
        <f t="shared" si="0"/>
        <v>6716.4</v>
      </c>
      <c r="F15" s="43">
        <f t="shared" si="1"/>
        <v>81.95364543447717</v>
      </c>
      <c r="G15" s="43"/>
      <c r="H15" s="45">
        <f t="shared" si="2"/>
        <v>1959</v>
      </c>
      <c r="I15" s="43">
        <f t="shared" si="3"/>
        <v>6552.492709131046</v>
      </c>
      <c r="J15" s="43">
        <f t="shared" si="4"/>
        <v>6880.307290868954</v>
      </c>
      <c r="K15" s="43">
        <f t="shared" si="5"/>
        <v>6940</v>
      </c>
    </row>
    <row r="16" spans="1:11" s="53" customFormat="1" ht="15.75">
      <c r="A16" s="48">
        <v>1960</v>
      </c>
      <c r="B16" s="23"/>
      <c r="C16" s="50">
        <v>7280</v>
      </c>
      <c r="D16" s="52"/>
      <c r="E16" s="43">
        <f t="shared" si="0"/>
        <v>7148.4</v>
      </c>
      <c r="F16" s="43">
        <f t="shared" si="1"/>
        <v>84.54821109875714</v>
      </c>
      <c r="G16" s="52"/>
      <c r="H16" s="45">
        <f t="shared" si="2"/>
        <v>1960</v>
      </c>
      <c r="I16" s="43">
        <f t="shared" si="3"/>
        <v>6979.303577802485</v>
      </c>
      <c r="J16" s="43">
        <f t="shared" si="4"/>
        <v>7317.496422197514</v>
      </c>
      <c r="K16" s="43">
        <f t="shared" si="5"/>
        <v>7280</v>
      </c>
    </row>
    <row r="17" spans="1:11" ht="15">
      <c r="A17" s="39">
        <v>1961</v>
      </c>
      <c r="B17" s="27"/>
      <c r="C17" s="41">
        <v>7899</v>
      </c>
      <c r="D17" s="43"/>
      <c r="E17" s="43">
        <f t="shared" si="0"/>
        <v>7554.8</v>
      </c>
      <c r="F17" s="43">
        <f t="shared" si="1"/>
        <v>86.91835249243971</v>
      </c>
      <c r="G17" s="43"/>
      <c r="H17" s="45">
        <f t="shared" si="2"/>
        <v>1961</v>
      </c>
      <c r="I17" s="43">
        <f t="shared" si="3"/>
        <v>7380.963295015121</v>
      </c>
      <c r="J17" s="43">
        <f t="shared" si="4"/>
        <v>7728.6367049848795</v>
      </c>
      <c r="K17" s="43">
        <f t="shared" si="5"/>
        <v>7899</v>
      </c>
    </row>
    <row r="18" spans="1:11" ht="15">
      <c r="A18" s="39">
        <v>1962</v>
      </c>
      <c r="B18" s="27"/>
      <c r="C18" s="41">
        <v>7716</v>
      </c>
      <c r="D18" s="43"/>
      <c r="E18" s="43">
        <f t="shared" si="0"/>
        <v>7944.8</v>
      </c>
      <c r="F18" s="43">
        <f t="shared" si="1"/>
        <v>89.13360757873542</v>
      </c>
      <c r="G18" s="43"/>
      <c r="H18" s="45">
        <f t="shared" si="2"/>
        <v>1962</v>
      </c>
      <c r="I18" s="43">
        <f t="shared" si="3"/>
        <v>7766.5327848425295</v>
      </c>
      <c r="J18" s="43">
        <f t="shared" si="4"/>
        <v>8123.067215157471</v>
      </c>
      <c r="K18" s="43">
        <f t="shared" si="5"/>
        <v>7716</v>
      </c>
    </row>
    <row r="19" spans="1:11" ht="15">
      <c r="A19" s="39">
        <v>1963</v>
      </c>
      <c r="B19" s="27"/>
      <c r="C19" s="41">
        <v>7939</v>
      </c>
      <c r="D19" s="43"/>
      <c r="E19" s="43">
        <f t="shared" si="0"/>
        <v>8386.2</v>
      </c>
      <c r="F19" s="43">
        <f t="shared" si="1"/>
        <v>91.57619778086443</v>
      </c>
      <c r="G19" s="43"/>
      <c r="H19" s="45">
        <f t="shared" si="2"/>
        <v>1963</v>
      </c>
      <c r="I19" s="43">
        <f t="shared" si="3"/>
        <v>8203.047604438272</v>
      </c>
      <c r="J19" s="43">
        <f t="shared" si="4"/>
        <v>8569.35239556173</v>
      </c>
      <c r="K19" s="43">
        <f t="shared" si="5"/>
        <v>7939</v>
      </c>
    </row>
    <row r="20" spans="1:11" ht="15">
      <c r="A20" s="39">
        <v>1964</v>
      </c>
      <c r="B20" s="27"/>
      <c r="C20" s="41">
        <v>8890</v>
      </c>
      <c r="D20" s="43"/>
      <c r="E20" s="43">
        <f t="shared" si="0"/>
        <v>8815</v>
      </c>
      <c r="F20" s="43">
        <f t="shared" si="1"/>
        <v>93.888231424391</v>
      </c>
      <c r="G20" s="43"/>
      <c r="H20" s="45">
        <f t="shared" si="2"/>
        <v>1964</v>
      </c>
      <c r="I20" s="43">
        <f t="shared" si="3"/>
        <v>8627.223537151218</v>
      </c>
      <c r="J20" s="43">
        <f t="shared" si="4"/>
        <v>9002.776462848782</v>
      </c>
      <c r="K20" s="43">
        <f t="shared" si="5"/>
        <v>8890</v>
      </c>
    </row>
    <row r="21" spans="1:11" s="53" customFormat="1" ht="15.75">
      <c r="A21" s="48">
        <v>1965</v>
      </c>
      <c r="B21" s="23"/>
      <c r="C21" s="50">
        <v>9487</v>
      </c>
      <c r="D21" s="52"/>
      <c r="E21" s="43">
        <f t="shared" si="0"/>
        <v>9279</v>
      </c>
      <c r="F21" s="43">
        <f t="shared" si="1"/>
        <v>96.32756614801393</v>
      </c>
      <c r="G21" s="52"/>
      <c r="H21" s="45">
        <f t="shared" si="2"/>
        <v>1965</v>
      </c>
      <c r="I21" s="43">
        <f t="shared" si="3"/>
        <v>9086.344867703972</v>
      </c>
      <c r="J21" s="43">
        <f t="shared" si="4"/>
        <v>9471.655132296028</v>
      </c>
      <c r="K21" s="43">
        <f t="shared" si="5"/>
        <v>9487</v>
      </c>
    </row>
    <row r="22" spans="1:11" ht="15">
      <c r="A22" s="39">
        <v>1966</v>
      </c>
      <c r="B22" s="27"/>
      <c r="C22" s="41">
        <v>10043</v>
      </c>
      <c r="D22" s="43"/>
      <c r="E22" s="43">
        <f t="shared" si="0"/>
        <v>9743.6</v>
      </c>
      <c r="F22" s="43">
        <f t="shared" si="1"/>
        <v>98.7096753109846</v>
      </c>
      <c r="G22" s="43"/>
      <c r="H22" s="45">
        <f t="shared" si="2"/>
        <v>1966</v>
      </c>
      <c r="I22" s="43">
        <f t="shared" si="3"/>
        <v>9546.180649378031</v>
      </c>
      <c r="J22" s="43">
        <f t="shared" si="4"/>
        <v>9941.01935062197</v>
      </c>
      <c r="K22" s="43">
        <f t="shared" si="5"/>
        <v>10043</v>
      </c>
    </row>
    <row r="23" spans="1:11" ht="15">
      <c r="A23" s="39">
        <v>1967</v>
      </c>
      <c r="B23" s="27"/>
      <c r="C23" s="41">
        <v>10036</v>
      </c>
      <c r="D23" s="43"/>
      <c r="E23" s="43">
        <f t="shared" si="0"/>
        <v>10110.2</v>
      </c>
      <c r="F23" s="43">
        <f t="shared" si="1"/>
        <v>100.54949030203983</v>
      </c>
      <c r="G23" s="43"/>
      <c r="H23" s="45">
        <f t="shared" si="2"/>
        <v>1967</v>
      </c>
      <c r="I23" s="43">
        <f t="shared" si="3"/>
        <v>9909.101019395921</v>
      </c>
      <c r="J23" s="43">
        <f t="shared" si="4"/>
        <v>10311.29898060408</v>
      </c>
      <c r="K23" s="43">
        <f t="shared" si="5"/>
        <v>10036</v>
      </c>
    </row>
    <row r="24" spans="1:11" ht="15">
      <c r="A24" s="39">
        <v>1968</v>
      </c>
      <c r="B24" s="27"/>
      <c r="C24" s="41">
        <v>10262</v>
      </c>
      <c r="D24" s="43"/>
      <c r="E24" s="43">
        <f t="shared" si="0"/>
        <v>10381.2</v>
      </c>
      <c r="F24" s="43">
        <f t="shared" si="1"/>
        <v>101.88817399482632</v>
      </c>
      <c r="G24" s="43"/>
      <c r="H24" s="45">
        <f t="shared" si="2"/>
        <v>1968</v>
      </c>
      <c r="I24" s="43">
        <f t="shared" si="3"/>
        <v>10177.423652010348</v>
      </c>
      <c r="J24" s="43">
        <f t="shared" si="4"/>
        <v>10584.976347989654</v>
      </c>
      <c r="K24" s="43">
        <f t="shared" si="5"/>
        <v>10262</v>
      </c>
    </row>
    <row r="25" spans="1:11" ht="15">
      <c r="A25" s="39">
        <v>1969</v>
      </c>
      <c r="B25" s="27"/>
      <c r="C25" s="41">
        <v>10723</v>
      </c>
      <c r="D25" s="43"/>
      <c r="E25" s="43">
        <f t="shared" si="0"/>
        <v>10535.2</v>
      </c>
      <c r="F25" s="43">
        <f t="shared" si="1"/>
        <v>102.64112236331012</v>
      </c>
      <c r="G25" s="43"/>
      <c r="H25" s="45">
        <f t="shared" si="2"/>
        <v>1969</v>
      </c>
      <c r="I25" s="43">
        <f t="shared" si="3"/>
        <v>10329.91775527338</v>
      </c>
      <c r="J25" s="43">
        <f t="shared" si="4"/>
        <v>10740.482244726622</v>
      </c>
      <c r="K25" s="43">
        <f t="shared" si="5"/>
        <v>10723</v>
      </c>
    </row>
    <row r="26" spans="1:11" s="53" customFormat="1" ht="15.75">
      <c r="A26" s="48">
        <v>1970</v>
      </c>
      <c r="B26" s="23"/>
      <c r="C26" s="50">
        <v>10842</v>
      </c>
      <c r="D26" s="52"/>
      <c r="E26" s="43">
        <f t="shared" si="0"/>
        <v>10699</v>
      </c>
      <c r="F26" s="43">
        <f t="shared" si="1"/>
        <v>103.435970532499</v>
      </c>
      <c r="G26" s="52"/>
      <c r="H26" s="45">
        <f t="shared" si="2"/>
        <v>1970</v>
      </c>
      <c r="I26" s="43">
        <f t="shared" si="3"/>
        <v>10492.128058935003</v>
      </c>
      <c r="J26" s="43">
        <f t="shared" si="4"/>
        <v>10905.871941064997</v>
      </c>
      <c r="K26" s="43">
        <f t="shared" si="5"/>
        <v>10842</v>
      </c>
    </row>
    <row r="27" spans="1:11" ht="15">
      <c r="A27" s="39">
        <v>1971</v>
      </c>
      <c r="B27" s="27"/>
      <c r="C27" s="41">
        <v>10813</v>
      </c>
      <c r="D27" s="43"/>
      <c r="E27" s="43">
        <f t="shared" si="0"/>
        <v>10836.4</v>
      </c>
      <c r="F27" s="43">
        <f t="shared" si="1"/>
        <v>104.09803072104678</v>
      </c>
      <c r="G27" s="43"/>
      <c r="H27" s="45">
        <f t="shared" si="2"/>
        <v>1971</v>
      </c>
      <c r="I27" s="43">
        <f t="shared" si="3"/>
        <v>10628.203938557906</v>
      </c>
      <c r="J27" s="43">
        <f t="shared" si="4"/>
        <v>11044.596061442093</v>
      </c>
      <c r="K27" s="43">
        <f t="shared" si="5"/>
        <v>10813</v>
      </c>
    </row>
    <row r="28" spans="1:11" ht="15">
      <c r="A28" s="39">
        <v>1972</v>
      </c>
      <c r="B28" s="27"/>
      <c r="C28" s="41">
        <v>10855</v>
      </c>
      <c r="D28" s="43"/>
      <c r="E28" s="43">
        <f t="shared" si="0"/>
        <v>10761.2</v>
      </c>
      <c r="F28" s="43">
        <f t="shared" si="1"/>
        <v>103.73620390201292</v>
      </c>
      <c r="G28" s="43"/>
      <c r="H28" s="45">
        <f t="shared" si="2"/>
        <v>1972</v>
      </c>
      <c r="I28" s="43">
        <f t="shared" si="3"/>
        <v>10553.727592195975</v>
      </c>
      <c r="J28" s="43">
        <f t="shared" si="4"/>
        <v>10968.672407804026</v>
      </c>
      <c r="K28" s="43">
        <f t="shared" si="5"/>
        <v>10855</v>
      </c>
    </row>
    <row r="29" spans="1:11" ht="15">
      <c r="A29" s="39">
        <v>1973</v>
      </c>
      <c r="B29" s="27"/>
      <c r="C29" s="41">
        <v>10949</v>
      </c>
      <c r="D29" s="43"/>
      <c r="E29" s="43">
        <f t="shared" si="0"/>
        <v>10502.4</v>
      </c>
      <c r="F29" s="43">
        <f t="shared" si="1"/>
        <v>102.48121779135921</v>
      </c>
      <c r="G29" s="43"/>
      <c r="H29" s="45">
        <f t="shared" si="2"/>
        <v>1973</v>
      </c>
      <c r="I29" s="43">
        <f t="shared" si="3"/>
        <v>10297.437564417281</v>
      </c>
      <c r="J29" s="43">
        <f t="shared" si="4"/>
        <v>10707.362435582718</v>
      </c>
      <c r="K29" s="43">
        <f t="shared" si="5"/>
        <v>10949</v>
      </c>
    </row>
    <row r="30" spans="1:11" ht="15">
      <c r="A30" s="39">
        <v>1974</v>
      </c>
      <c r="B30" s="27"/>
      <c r="C30" s="41">
        <v>10347</v>
      </c>
      <c r="D30" s="43"/>
      <c r="E30" s="43">
        <f t="shared" si="0"/>
        <v>10240.4</v>
      </c>
      <c r="F30" s="43">
        <f t="shared" si="1"/>
        <v>101.19486152962511</v>
      </c>
      <c r="G30" s="43"/>
      <c r="H30" s="45">
        <f t="shared" si="2"/>
        <v>1974</v>
      </c>
      <c r="I30" s="43">
        <f t="shared" si="3"/>
        <v>10038.01027694075</v>
      </c>
      <c r="J30" s="43">
        <f t="shared" si="4"/>
        <v>10442.78972305925</v>
      </c>
      <c r="K30" s="43">
        <f t="shared" si="5"/>
        <v>10347</v>
      </c>
    </row>
    <row r="31" spans="1:11" s="53" customFormat="1" ht="15.75">
      <c r="A31" s="48">
        <v>1975</v>
      </c>
      <c r="B31" s="23"/>
      <c r="C31" s="50">
        <v>9548</v>
      </c>
      <c r="D31" s="52"/>
      <c r="E31" s="43">
        <f t="shared" si="0"/>
        <v>10001.6</v>
      </c>
      <c r="F31" s="43">
        <f t="shared" si="1"/>
        <v>100.0079996800256</v>
      </c>
      <c r="G31" s="52"/>
      <c r="H31" s="45">
        <f t="shared" si="2"/>
        <v>1975</v>
      </c>
      <c r="I31" s="43">
        <f t="shared" si="3"/>
        <v>9801.584000639948</v>
      </c>
      <c r="J31" s="43">
        <f t="shared" si="4"/>
        <v>10201.615999360052</v>
      </c>
      <c r="K31" s="43">
        <f t="shared" si="5"/>
        <v>9548</v>
      </c>
    </row>
    <row r="32" spans="1:11" ht="15">
      <c r="A32" s="39">
        <v>1976</v>
      </c>
      <c r="B32" s="27"/>
      <c r="C32" s="41">
        <v>9503</v>
      </c>
      <c r="D32" s="43"/>
      <c r="E32" s="43">
        <f t="shared" si="0"/>
        <v>9845.6</v>
      </c>
      <c r="F32" s="43">
        <f t="shared" si="1"/>
        <v>99.22499685059204</v>
      </c>
      <c r="G32" s="43"/>
      <c r="H32" s="45">
        <f t="shared" si="2"/>
        <v>1976</v>
      </c>
      <c r="I32" s="43">
        <f t="shared" si="3"/>
        <v>9647.150006298816</v>
      </c>
      <c r="J32" s="43">
        <f t="shared" si="4"/>
        <v>10044.049993701185</v>
      </c>
      <c r="K32" s="43">
        <f t="shared" si="5"/>
        <v>9503</v>
      </c>
    </row>
    <row r="33" spans="1:11" ht="15">
      <c r="A33" s="39">
        <v>1977</v>
      </c>
      <c r="B33" s="27"/>
      <c r="C33" s="41">
        <v>9661</v>
      </c>
      <c r="D33" s="43"/>
      <c r="E33" s="43">
        <f t="shared" si="0"/>
        <v>9786.4</v>
      </c>
      <c r="F33" s="43">
        <f t="shared" si="1"/>
        <v>98.9262351451828</v>
      </c>
      <c r="G33" s="43"/>
      <c r="H33" s="45">
        <f t="shared" si="2"/>
        <v>1977</v>
      </c>
      <c r="I33" s="43">
        <f t="shared" si="3"/>
        <v>9588.547529709635</v>
      </c>
      <c r="J33" s="43">
        <f t="shared" si="4"/>
        <v>9984.252470290365</v>
      </c>
      <c r="K33" s="43">
        <f t="shared" si="5"/>
        <v>9661</v>
      </c>
    </row>
    <row r="34" spans="1:11" ht="15">
      <c r="A34" s="39">
        <v>1978</v>
      </c>
      <c r="B34" s="27"/>
      <c r="C34" s="41">
        <v>10169</v>
      </c>
      <c r="D34" s="43"/>
      <c r="E34" s="43">
        <f t="shared" si="0"/>
        <v>9784.6</v>
      </c>
      <c r="F34" s="43">
        <f t="shared" si="1"/>
        <v>98.91713703903889</v>
      </c>
      <c r="G34" s="43"/>
      <c r="H34" s="45">
        <f aca="true" t="shared" si="6" ref="H34:H63">A34</f>
        <v>1978</v>
      </c>
      <c r="I34" s="43">
        <f aca="true" t="shared" si="7" ref="I34:I58">E34-2*F34</f>
        <v>9586.765725921923</v>
      </c>
      <c r="J34" s="43">
        <f aca="true" t="shared" si="8" ref="J34:J58">E34+2*F34</f>
        <v>9982.434274078078</v>
      </c>
      <c r="K34" s="43">
        <f aca="true" t="shared" si="9" ref="K34:K63">C34</f>
        <v>10169</v>
      </c>
    </row>
    <row r="35" spans="1:11" ht="15">
      <c r="A35" s="39">
        <v>1979</v>
      </c>
      <c r="B35" s="27"/>
      <c r="C35" s="41">
        <v>10051</v>
      </c>
      <c r="D35" s="43"/>
      <c r="E35" s="43">
        <f t="shared" si="0"/>
        <v>9787.4</v>
      </c>
      <c r="F35" s="43">
        <f t="shared" si="1"/>
        <v>98.93128928706024</v>
      </c>
      <c r="G35" s="43"/>
      <c r="H35" s="45">
        <f t="shared" si="6"/>
        <v>1979</v>
      </c>
      <c r="I35" s="43">
        <f t="shared" si="7"/>
        <v>9589.537421425879</v>
      </c>
      <c r="J35" s="43">
        <f t="shared" si="8"/>
        <v>9985.26257857412</v>
      </c>
      <c r="K35" s="43">
        <f t="shared" si="9"/>
        <v>10051</v>
      </c>
    </row>
    <row r="36" spans="1:21" s="53" customFormat="1" ht="15.75">
      <c r="A36" s="48">
        <v>1980</v>
      </c>
      <c r="B36" s="23"/>
      <c r="C36" s="50">
        <v>9539</v>
      </c>
      <c r="D36" s="52"/>
      <c r="E36" s="43">
        <f t="shared" si="0"/>
        <v>9847.4</v>
      </c>
      <c r="F36" s="43">
        <f t="shared" si="1"/>
        <v>99.23406673113826</v>
      </c>
      <c r="G36" s="52"/>
      <c r="H36" s="45">
        <f t="shared" si="6"/>
        <v>1980</v>
      </c>
      <c r="I36" s="43">
        <f t="shared" si="7"/>
        <v>9648.931866537723</v>
      </c>
      <c r="J36" s="43">
        <f t="shared" si="8"/>
        <v>10045.868133462276</v>
      </c>
      <c r="K36" s="43">
        <f t="shared" si="9"/>
        <v>9539</v>
      </c>
      <c r="S36" s="17" t="s">
        <v>50</v>
      </c>
      <c r="T36" s="17" t="s">
        <v>51</v>
      </c>
      <c r="U36" s="17" t="s">
        <v>65</v>
      </c>
    </row>
    <row r="37" spans="1:21" ht="15">
      <c r="A37" s="39">
        <v>1981</v>
      </c>
      <c r="B37" s="27"/>
      <c r="C37" s="41">
        <v>9517</v>
      </c>
      <c r="D37" s="43"/>
      <c r="E37" s="43">
        <f t="shared" si="0"/>
        <v>9465</v>
      </c>
      <c r="F37" s="43">
        <f t="shared" si="1"/>
        <v>97.28823155962904</v>
      </c>
      <c r="G37" s="43"/>
      <c r="H37" s="45">
        <f t="shared" si="6"/>
        <v>1981</v>
      </c>
      <c r="I37" s="43">
        <f t="shared" si="7"/>
        <v>9270.423536880742</v>
      </c>
      <c r="J37" s="43">
        <f t="shared" si="8"/>
        <v>9659.576463119258</v>
      </c>
      <c r="K37" s="43">
        <f t="shared" si="9"/>
        <v>9517</v>
      </c>
      <c r="M37" s="84">
        <v>1457</v>
      </c>
      <c r="N37" s="84"/>
      <c r="R37" s="17">
        <f>A37</f>
        <v>1981</v>
      </c>
      <c r="U37" s="43">
        <f>M37</f>
        <v>1457</v>
      </c>
    </row>
    <row r="38" spans="1:21" ht="15">
      <c r="A38" s="39">
        <v>1982</v>
      </c>
      <c r="B38" s="27"/>
      <c r="C38" s="41">
        <v>9961</v>
      </c>
      <c r="D38" s="43"/>
      <c r="E38" s="43">
        <f t="shared" si="0"/>
        <v>9120</v>
      </c>
      <c r="F38" s="43">
        <f t="shared" si="1"/>
        <v>95.49869109050658</v>
      </c>
      <c r="G38" s="43"/>
      <c r="H38" s="45">
        <f t="shared" si="6"/>
        <v>1982</v>
      </c>
      <c r="I38" s="43">
        <f t="shared" si="7"/>
        <v>8929.002617818987</v>
      </c>
      <c r="J38" s="43">
        <f t="shared" si="8"/>
        <v>9310.997382181013</v>
      </c>
      <c r="K38" s="43">
        <f t="shared" si="9"/>
        <v>9961</v>
      </c>
      <c r="M38" s="84">
        <v>1541</v>
      </c>
      <c r="N38" s="84"/>
      <c r="R38" s="17">
        <f>A38</f>
        <v>1982</v>
      </c>
      <c r="U38" s="43">
        <f>M38</f>
        <v>1541</v>
      </c>
    </row>
    <row r="39" spans="1:21" ht="15">
      <c r="A39" s="39">
        <v>1983</v>
      </c>
      <c r="B39" s="27"/>
      <c r="C39" s="41">
        <v>8257</v>
      </c>
      <c r="D39" s="43"/>
      <c r="E39" s="43">
        <f t="shared" si="0"/>
        <v>8889.8</v>
      </c>
      <c r="F39" s="43">
        <f t="shared" si="1"/>
        <v>94.28573593073344</v>
      </c>
      <c r="G39" s="43"/>
      <c r="H39" s="45">
        <f t="shared" si="6"/>
        <v>1983</v>
      </c>
      <c r="I39" s="43">
        <f t="shared" si="7"/>
        <v>8701.228528138532</v>
      </c>
      <c r="J39" s="43">
        <f t="shared" si="8"/>
        <v>9078.371471861466</v>
      </c>
      <c r="K39" s="43">
        <f t="shared" si="9"/>
        <v>8257</v>
      </c>
      <c r="M39" s="84">
        <v>1511</v>
      </c>
      <c r="N39" s="84"/>
      <c r="O39" s="43">
        <f>AVERAGE(M37:M41)</f>
        <v>1510.8</v>
      </c>
      <c r="P39" s="43">
        <f aca="true" t="shared" si="10" ref="P39:P61">SQRT(O39)</f>
        <v>38.86901079266104</v>
      </c>
      <c r="R39" s="17">
        <f>A39</f>
        <v>1983</v>
      </c>
      <c r="S39" s="43">
        <f>O39-2*P39</f>
        <v>1433.061978414678</v>
      </c>
      <c r="T39" s="43">
        <f>O39+2*P39</f>
        <v>1588.538021585322</v>
      </c>
      <c r="U39" s="43">
        <f>M39</f>
        <v>1511</v>
      </c>
    </row>
    <row r="40" spans="1:21" ht="15">
      <c r="A40" s="39">
        <v>1984</v>
      </c>
      <c r="B40" s="27"/>
      <c r="C40" s="41">
        <v>8326</v>
      </c>
      <c r="D40" s="43"/>
      <c r="E40" s="43">
        <f t="shared" si="0"/>
        <v>8591</v>
      </c>
      <c r="F40" s="43">
        <f t="shared" si="1"/>
        <v>92.68764750493995</v>
      </c>
      <c r="G40" s="43"/>
      <c r="H40" s="45">
        <f t="shared" si="6"/>
        <v>1984</v>
      </c>
      <c r="I40" s="43">
        <f t="shared" si="7"/>
        <v>8405.62470499012</v>
      </c>
      <c r="J40" s="43">
        <f t="shared" si="8"/>
        <v>8776.37529500988</v>
      </c>
      <c r="K40" s="43">
        <f t="shared" si="9"/>
        <v>8326</v>
      </c>
      <c r="M40" s="84">
        <v>1523</v>
      </c>
      <c r="N40" s="84"/>
      <c r="O40" s="43">
        <f aca="true" t="shared" si="11" ref="O40:O58">AVERAGE(M38:M42)</f>
        <v>1493</v>
      </c>
      <c r="P40" s="43">
        <f t="shared" si="10"/>
        <v>38.63935817272331</v>
      </c>
      <c r="R40" s="17">
        <f aca="true" t="shared" si="12" ref="R40:R63">A40</f>
        <v>1984</v>
      </c>
      <c r="S40" s="43">
        <f aca="true" t="shared" si="13" ref="S40:S58">O40-2*P40</f>
        <v>1415.7212836545534</v>
      </c>
      <c r="T40" s="43">
        <f aca="true" t="shared" si="14" ref="T40:T58">O40+2*P40</f>
        <v>1570.2787163454466</v>
      </c>
      <c r="U40" s="43">
        <f aca="true" t="shared" si="15" ref="U40:U63">M40</f>
        <v>1523</v>
      </c>
    </row>
    <row r="41" spans="1:21" s="53" customFormat="1" ht="15.75">
      <c r="A41" s="48">
        <v>1985</v>
      </c>
      <c r="B41" s="23"/>
      <c r="C41" s="50">
        <v>8388</v>
      </c>
      <c r="D41" s="52"/>
      <c r="E41" s="43">
        <f t="shared" si="0"/>
        <v>8051.4</v>
      </c>
      <c r="F41" s="43">
        <f t="shared" si="1"/>
        <v>89.72959378042452</v>
      </c>
      <c r="G41" s="52"/>
      <c r="H41" s="45">
        <f t="shared" si="6"/>
        <v>1985</v>
      </c>
      <c r="I41" s="43">
        <f t="shared" si="7"/>
        <v>7871.94081243915</v>
      </c>
      <c r="J41" s="43">
        <f t="shared" si="8"/>
        <v>8230.859187560849</v>
      </c>
      <c r="K41" s="43">
        <f t="shared" si="9"/>
        <v>8388</v>
      </c>
      <c r="M41" s="84">
        <v>1522</v>
      </c>
      <c r="N41" s="84"/>
      <c r="O41" s="43">
        <f t="shared" si="11"/>
        <v>1435</v>
      </c>
      <c r="P41" s="43">
        <f t="shared" si="10"/>
        <v>37.881393849751625</v>
      </c>
      <c r="Q41" s="17"/>
      <c r="R41" s="17">
        <f t="shared" si="12"/>
        <v>1985</v>
      </c>
      <c r="S41" s="43">
        <f t="shared" si="13"/>
        <v>1359.2372123004968</v>
      </c>
      <c r="T41" s="43">
        <f t="shared" si="14"/>
        <v>1510.7627876995032</v>
      </c>
      <c r="U41" s="43">
        <f t="shared" si="15"/>
        <v>1522</v>
      </c>
    </row>
    <row r="42" spans="1:21" ht="15">
      <c r="A42" s="39">
        <v>1986</v>
      </c>
      <c r="B42" s="27"/>
      <c r="C42" s="41">
        <v>8023</v>
      </c>
      <c r="D42" s="43"/>
      <c r="E42" s="43">
        <f t="shared" si="0"/>
        <v>7857.2</v>
      </c>
      <c r="F42" s="43">
        <f t="shared" si="1"/>
        <v>88.64084837139139</v>
      </c>
      <c r="G42" s="43"/>
      <c r="H42" s="45">
        <f t="shared" si="6"/>
        <v>1986</v>
      </c>
      <c r="I42" s="43">
        <f t="shared" si="7"/>
        <v>7679.918303257217</v>
      </c>
      <c r="J42" s="43">
        <f t="shared" si="8"/>
        <v>8034.481696742782</v>
      </c>
      <c r="K42" s="43">
        <f t="shared" si="9"/>
        <v>8023</v>
      </c>
      <c r="M42" s="84">
        <v>1368</v>
      </c>
      <c r="N42" s="84"/>
      <c r="O42" s="43">
        <f t="shared" si="11"/>
        <v>1377.2</v>
      </c>
      <c r="P42" s="43">
        <f t="shared" si="10"/>
        <v>37.11064537299237</v>
      </c>
      <c r="R42" s="17">
        <f t="shared" si="12"/>
        <v>1986</v>
      </c>
      <c r="S42" s="43">
        <f t="shared" si="13"/>
        <v>1302.9787092540153</v>
      </c>
      <c r="T42" s="43">
        <f t="shared" si="14"/>
        <v>1451.4212907459848</v>
      </c>
      <c r="U42" s="43">
        <f t="shared" si="15"/>
        <v>1368</v>
      </c>
    </row>
    <row r="43" spans="1:21" ht="15">
      <c r="A43" s="39">
        <v>1987</v>
      </c>
      <c r="B43" s="27"/>
      <c r="C43" s="41">
        <v>7263</v>
      </c>
      <c r="D43" s="43"/>
      <c r="E43" s="43">
        <f t="shared" si="0"/>
        <v>7702.2</v>
      </c>
      <c r="F43" s="43">
        <f t="shared" si="1"/>
        <v>87.76217864205515</v>
      </c>
      <c r="G43" s="43"/>
      <c r="H43" s="45">
        <f t="shared" si="6"/>
        <v>1987</v>
      </c>
      <c r="I43" s="43">
        <f t="shared" si="7"/>
        <v>7526.67564271589</v>
      </c>
      <c r="J43" s="43">
        <f t="shared" si="8"/>
        <v>7877.72435728411</v>
      </c>
      <c r="K43" s="43">
        <f t="shared" si="9"/>
        <v>7263</v>
      </c>
      <c r="M43" s="84">
        <v>1251</v>
      </c>
      <c r="N43" s="84"/>
      <c r="O43" s="43">
        <f t="shared" si="11"/>
        <v>1315.8</v>
      </c>
      <c r="P43" s="43">
        <f t="shared" si="10"/>
        <v>36.27395760046041</v>
      </c>
      <c r="R43" s="17">
        <f t="shared" si="12"/>
        <v>1987</v>
      </c>
      <c r="S43" s="43">
        <f t="shared" si="13"/>
        <v>1243.252084799079</v>
      </c>
      <c r="T43" s="43">
        <f t="shared" si="14"/>
        <v>1388.3479152009209</v>
      </c>
      <c r="U43" s="43">
        <f t="shared" si="15"/>
        <v>1251</v>
      </c>
    </row>
    <row r="44" spans="1:21" ht="15">
      <c r="A44" s="39">
        <v>1988</v>
      </c>
      <c r="B44" s="27"/>
      <c r="C44" s="41">
        <v>7286</v>
      </c>
      <c r="D44" s="43"/>
      <c r="E44" s="43">
        <f t="shared" si="0"/>
        <v>7384.2</v>
      </c>
      <c r="F44" s="43">
        <f t="shared" si="1"/>
        <v>85.93136796304363</v>
      </c>
      <c r="G44" s="43"/>
      <c r="H44" s="45">
        <f t="shared" si="6"/>
        <v>1988</v>
      </c>
      <c r="I44" s="43">
        <f t="shared" si="7"/>
        <v>7212.337264073913</v>
      </c>
      <c r="J44" s="43">
        <f t="shared" si="8"/>
        <v>7556.062735926087</v>
      </c>
      <c r="K44" s="43">
        <f t="shared" si="9"/>
        <v>7286</v>
      </c>
      <c r="M44" s="84">
        <v>1222</v>
      </c>
      <c r="N44" s="84"/>
      <c r="O44" s="43">
        <f t="shared" si="11"/>
        <v>1237.6</v>
      </c>
      <c r="P44" s="43">
        <f t="shared" si="10"/>
        <v>35.17953950807202</v>
      </c>
      <c r="R44" s="17">
        <f t="shared" si="12"/>
        <v>1988</v>
      </c>
      <c r="S44" s="43">
        <f t="shared" si="13"/>
        <v>1167.2409209838559</v>
      </c>
      <c r="T44" s="43">
        <f t="shared" si="14"/>
        <v>1307.959079016144</v>
      </c>
      <c r="U44" s="43">
        <f t="shared" si="15"/>
        <v>1222</v>
      </c>
    </row>
    <row r="45" spans="1:21" ht="15">
      <c r="A45" s="39">
        <v>1989</v>
      </c>
      <c r="B45" s="27"/>
      <c r="C45" s="41">
        <v>7551</v>
      </c>
      <c r="D45" s="43"/>
      <c r="E45" s="43">
        <f t="shared" si="0"/>
        <v>7005.4</v>
      </c>
      <c r="F45" s="43">
        <f t="shared" si="1"/>
        <v>83.69826760453289</v>
      </c>
      <c r="G45" s="43"/>
      <c r="H45" s="45">
        <f t="shared" si="6"/>
        <v>1989</v>
      </c>
      <c r="I45" s="43">
        <f t="shared" si="7"/>
        <v>6838.003464790934</v>
      </c>
      <c r="J45" s="43">
        <f t="shared" si="8"/>
        <v>7172.796535209065</v>
      </c>
      <c r="K45" s="43">
        <f t="shared" si="9"/>
        <v>7551</v>
      </c>
      <c r="M45" s="84">
        <v>1216</v>
      </c>
      <c r="N45" s="84"/>
      <c r="O45" s="43">
        <f t="shared" si="11"/>
        <v>1168.2</v>
      </c>
      <c r="P45" s="43">
        <f t="shared" si="10"/>
        <v>34.178940884702676</v>
      </c>
      <c r="R45" s="17">
        <f t="shared" si="12"/>
        <v>1989</v>
      </c>
      <c r="S45" s="43">
        <f t="shared" si="13"/>
        <v>1099.8421182305947</v>
      </c>
      <c r="T45" s="43">
        <f t="shared" si="14"/>
        <v>1236.5578817694054</v>
      </c>
      <c r="U45" s="43">
        <f t="shared" si="15"/>
        <v>1216</v>
      </c>
    </row>
    <row r="46" spans="1:21" s="53" customFormat="1" ht="15.75">
      <c r="A46" s="48">
        <v>1990</v>
      </c>
      <c r="B46" s="23"/>
      <c r="C46" s="50">
        <v>6798</v>
      </c>
      <c r="D46" s="52"/>
      <c r="E46" s="43">
        <f t="shared" si="0"/>
        <v>6680.6</v>
      </c>
      <c r="F46" s="43">
        <f t="shared" si="1"/>
        <v>81.73493745027275</v>
      </c>
      <c r="G46" s="52"/>
      <c r="H46" s="45">
        <f t="shared" si="6"/>
        <v>1990</v>
      </c>
      <c r="I46" s="43">
        <f t="shared" si="7"/>
        <v>6517.130125099455</v>
      </c>
      <c r="J46" s="43">
        <f t="shared" si="8"/>
        <v>6844.069874900546</v>
      </c>
      <c r="K46" s="43">
        <f t="shared" si="9"/>
        <v>6798</v>
      </c>
      <c r="M46" s="84">
        <v>1131</v>
      </c>
      <c r="N46" s="84"/>
      <c r="O46" s="43">
        <f t="shared" si="11"/>
        <v>1097.4</v>
      </c>
      <c r="P46" s="43">
        <f t="shared" si="10"/>
        <v>33.12702823979235</v>
      </c>
      <c r="Q46" s="17"/>
      <c r="R46" s="17">
        <f t="shared" si="12"/>
        <v>1990</v>
      </c>
      <c r="S46" s="43">
        <f t="shared" si="13"/>
        <v>1031.1459435204154</v>
      </c>
      <c r="T46" s="43">
        <f t="shared" si="14"/>
        <v>1163.6540564795848</v>
      </c>
      <c r="U46" s="43">
        <f t="shared" si="15"/>
        <v>1131</v>
      </c>
    </row>
    <row r="47" spans="1:21" ht="15">
      <c r="A47" s="39">
        <v>1991</v>
      </c>
      <c r="B47" s="27"/>
      <c r="C47" s="41">
        <v>6129</v>
      </c>
      <c r="D47" s="43"/>
      <c r="E47" s="43">
        <f t="shared" si="0"/>
        <v>6194</v>
      </c>
      <c r="F47" s="43">
        <f t="shared" si="1"/>
        <v>78.70196947980399</v>
      </c>
      <c r="G47" s="43"/>
      <c r="H47" s="45">
        <f t="shared" si="6"/>
        <v>1991</v>
      </c>
      <c r="I47" s="43">
        <f t="shared" si="7"/>
        <v>6036.596061040392</v>
      </c>
      <c r="J47" s="43">
        <f t="shared" si="8"/>
        <v>6351.403938959608</v>
      </c>
      <c r="K47" s="43">
        <f t="shared" si="9"/>
        <v>6129</v>
      </c>
      <c r="M47" s="84">
        <v>1021</v>
      </c>
      <c r="N47" s="84"/>
      <c r="O47" s="43">
        <f t="shared" si="11"/>
        <v>1008.2</v>
      </c>
      <c r="P47" s="43">
        <f t="shared" si="10"/>
        <v>31.752165280497014</v>
      </c>
      <c r="R47" s="17">
        <f t="shared" si="12"/>
        <v>1991</v>
      </c>
      <c r="S47" s="43">
        <f t="shared" si="13"/>
        <v>944.695669439006</v>
      </c>
      <c r="T47" s="43">
        <f t="shared" si="14"/>
        <v>1071.704330560994</v>
      </c>
      <c r="U47" s="43">
        <f t="shared" si="15"/>
        <v>1021</v>
      </c>
    </row>
    <row r="48" spans="1:21" ht="15">
      <c r="A48" s="39">
        <v>1992</v>
      </c>
      <c r="B48" s="27"/>
      <c r="C48" s="41">
        <v>5639</v>
      </c>
      <c r="D48" s="43"/>
      <c r="E48" s="43">
        <f t="shared" si="0"/>
        <v>5798</v>
      </c>
      <c r="F48" s="43">
        <f t="shared" si="1"/>
        <v>76.14459928320589</v>
      </c>
      <c r="G48" s="43"/>
      <c r="H48" s="45">
        <f t="shared" si="6"/>
        <v>1992</v>
      </c>
      <c r="I48" s="43">
        <f t="shared" si="7"/>
        <v>5645.710801433588</v>
      </c>
      <c r="J48" s="43">
        <f t="shared" si="8"/>
        <v>5950.289198566412</v>
      </c>
      <c r="K48" s="43">
        <f t="shared" si="9"/>
        <v>5639</v>
      </c>
      <c r="M48" s="84">
        <v>897</v>
      </c>
      <c r="N48" s="84"/>
      <c r="O48" s="43">
        <f t="shared" si="11"/>
        <v>970.8</v>
      </c>
      <c r="P48" s="43">
        <f t="shared" si="10"/>
        <v>31.157663583779833</v>
      </c>
      <c r="R48" s="17">
        <f t="shared" si="12"/>
        <v>1992</v>
      </c>
      <c r="S48" s="43">
        <f t="shared" si="13"/>
        <v>908.4846728324403</v>
      </c>
      <c r="T48" s="43">
        <f t="shared" si="14"/>
        <v>1033.1153271675596</v>
      </c>
      <c r="U48" s="43">
        <f t="shared" si="15"/>
        <v>897</v>
      </c>
    </row>
    <row r="49" spans="1:21" ht="15">
      <c r="A49" s="39">
        <v>1993</v>
      </c>
      <c r="B49" s="27"/>
      <c r="C49" s="41">
        <v>4853</v>
      </c>
      <c r="D49" s="43"/>
      <c r="E49" s="43">
        <f t="shared" si="0"/>
        <v>5506.2</v>
      </c>
      <c r="F49" s="43">
        <f t="shared" si="1"/>
        <v>74.20377348895406</v>
      </c>
      <c r="G49" s="43"/>
      <c r="H49" s="45">
        <f t="shared" si="6"/>
        <v>1993</v>
      </c>
      <c r="I49" s="43">
        <f t="shared" si="7"/>
        <v>5357.792453022092</v>
      </c>
      <c r="J49" s="43">
        <f t="shared" si="8"/>
        <v>5654.607546977908</v>
      </c>
      <c r="K49" s="43">
        <f t="shared" si="9"/>
        <v>4853</v>
      </c>
      <c r="M49" s="84">
        <v>776</v>
      </c>
      <c r="N49" s="84"/>
      <c r="O49" s="43">
        <f t="shared" si="11"/>
        <v>934.6</v>
      </c>
      <c r="P49" s="43">
        <f t="shared" si="10"/>
        <v>30.571228303749916</v>
      </c>
      <c r="R49" s="17">
        <f t="shared" si="12"/>
        <v>1993</v>
      </c>
      <c r="S49" s="43">
        <f t="shared" si="13"/>
        <v>873.4575433925002</v>
      </c>
      <c r="T49" s="43">
        <f t="shared" si="14"/>
        <v>995.7424566074999</v>
      </c>
      <c r="U49" s="43">
        <f t="shared" si="15"/>
        <v>776</v>
      </c>
    </row>
    <row r="50" spans="1:21" ht="15">
      <c r="A50" s="39">
        <v>1994</v>
      </c>
      <c r="B50" s="27"/>
      <c r="C50" s="41">
        <v>5571</v>
      </c>
      <c r="D50" s="43"/>
      <c r="E50" s="43">
        <f t="shared" si="0"/>
        <v>5160</v>
      </c>
      <c r="F50" s="43">
        <f t="shared" si="1"/>
        <v>71.83313998427188</v>
      </c>
      <c r="G50" s="43"/>
      <c r="H50" s="45">
        <f t="shared" si="6"/>
        <v>1994</v>
      </c>
      <c r="I50" s="43">
        <f t="shared" si="7"/>
        <v>5016.333720031456</v>
      </c>
      <c r="J50" s="43">
        <f t="shared" si="8"/>
        <v>5303.666279968544</v>
      </c>
      <c r="K50" s="43">
        <f t="shared" si="9"/>
        <v>5571</v>
      </c>
      <c r="M50" s="84">
        <v>1029</v>
      </c>
      <c r="N50" s="84"/>
      <c r="O50" s="43">
        <f t="shared" si="11"/>
        <v>888.4</v>
      </c>
      <c r="P50" s="43">
        <f t="shared" si="10"/>
        <v>29.80603965641863</v>
      </c>
      <c r="R50" s="17">
        <f t="shared" si="12"/>
        <v>1994</v>
      </c>
      <c r="S50" s="43">
        <f t="shared" si="13"/>
        <v>828.7879206871627</v>
      </c>
      <c r="T50" s="43">
        <f t="shared" si="14"/>
        <v>948.0120793128373</v>
      </c>
      <c r="U50" s="43">
        <f t="shared" si="15"/>
        <v>1029</v>
      </c>
    </row>
    <row r="51" spans="1:21" s="53" customFormat="1" ht="15.75">
      <c r="A51" s="48">
        <v>1995</v>
      </c>
      <c r="B51" s="23"/>
      <c r="C51" s="50">
        <v>5339</v>
      </c>
      <c r="D51" s="52"/>
      <c r="E51" s="43">
        <f t="shared" si="0"/>
        <v>4917</v>
      </c>
      <c r="F51" s="43">
        <f t="shared" si="1"/>
        <v>70.12132343303284</v>
      </c>
      <c r="G51" s="52"/>
      <c r="H51" s="45">
        <f t="shared" si="6"/>
        <v>1995</v>
      </c>
      <c r="I51" s="43">
        <f t="shared" si="7"/>
        <v>4776.757353133934</v>
      </c>
      <c r="J51" s="43">
        <f t="shared" si="8"/>
        <v>5057.242646866066</v>
      </c>
      <c r="K51" s="43">
        <f t="shared" si="9"/>
        <v>5339</v>
      </c>
      <c r="M51" s="84">
        <v>950</v>
      </c>
      <c r="N51" s="84"/>
      <c r="O51" s="43">
        <f t="shared" si="11"/>
        <v>858</v>
      </c>
      <c r="P51" s="43">
        <f t="shared" si="10"/>
        <v>29.29163703175362</v>
      </c>
      <c r="Q51" s="17"/>
      <c r="R51" s="17">
        <f t="shared" si="12"/>
        <v>1995</v>
      </c>
      <c r="S51" s="43">
        <f t="shared" si="13"/>
        <v>799.4167259364928</v>
      </c>
      <c r="T51" s="43">
        <f t="shared" si="14"/>
        <v>916.5832740635072</v>
      </c>
      <c r="U51" s="43">
        <f t="shared" si="15"/>
        <v>950</v>
      </c>
    </row>
    <row r="52" spans="1:21" ht="15">
      <c r="A52" s="39">
        <v>1996</v>
      </c>
      <c r="B52" s="27"/>
      <c r="C52" s="41">
        <v>4398</v>
      </c>
      <c r="E52" s="43">
        <f t="shared" si="0"/>
        <v>4837.8</v>
      </c>
      <c r="F52" s="43">
        <f t="shared" si="1"/>
        <v>69.55429533824636</v>
      </c>
      <c r="H52" s="45">
        <f t="shared" si="6"/>
        <v>1996</v>
      </c>
      <c r="I52" s="43">
        <f t="shared" si="7"/>
        <v>4698.691409323507</v>
      </c>
      <c r="J52" s="43">
        <f t="shared" si="8"/>
        <v>4976.908590676493</v>
      </c>
      <c r="K52" s="43">
        <f t="shared" si="9"/>
        <v>4398</v>
      </c>
      <c r="M52" s="84">
        <v>790</v>
      </c>
      <c r="N52" s="84"/>
      <c r="O52" s="43">
        <f t="shared" si="11"/>
        <v>842.4</v>
      </c>
      <c r="P52" s="43">
        <f t="shared" si="10"/>
        <v>29.024127893874777</v>
      </c>
      <c r="R52" s="17">
        <f t="shared" si="12"/>
        <v>1996</v>
      </c>
      <c r="S52" s="43">
        <f t="shared" si="13"/>
        <v>784.3517442122504</v>
      </c>
      <c r="T52" s="43">
        <f t="shared" si="14"/>
        <v>900.4482557877495</v>
      </c>
      <c r="U52" s="43">
        <f t="shared" si="15"/>
        <v>790</v>
      </c>
    </row>
    <row r="53" spans="1:21" ht="15">
      <c r="A53" s="39">
        <v>1997</v>
      </c>
      <c r="B53" s="27"/>
      <c r="C53" s="41">
        <v>4424</v>
      </c>
      <c r="E53" s="43">
        <f t="shared" si="0"/>
        <v>4538.6</v>
      </c>
      <c r="F53" s="43">
        <f t="shared" si="1"/>
        <v>67.36913239756024</v>
      </c>
      <c r="H53" s="45">
        <f t="shared" si="6"/>
        <v>1997</v>
      </c>
      <c r="I53" s="43">
        <f t="shared" si="7"/>
        <v>4403.86173520488</v>
      </c>
      <c r="J53" s="43">
        <f t="shared" si="8"/>
        <v>4673.338264795121</v>
      </c>
      <c r="K53" s="43">
        <f t="shared" si="9"/>
        <v>4424</v>
      </c>
      <c r="M53" s="84">
        <v>745</v>
      </c>
      <c r="N53" s="84"/>
      <c r="O53" s="43">
        <f t="shared" si="11"/>
        <v>761.6</v>
      </c>
      <c r="P53" s="43">
        <f t="shared" si="10"/>
        <v>27.597101297056543</v>
      </c>
      <c r="R53" s="17">
        <f t="shared" si="12"/>
        <v>1997</v>
      </c>
      <c r="S53" s="43">
        <f t="shared" si="13"/>
        <v>706.4057974058869</v>
      </c>
      <c r="T53" s="43">
        <f t="shared" si="14"/>
        <v>816.7942025941131</v>
      </c>
      <c r="U53" s="43">
        <f t="shared" si="15"/>
        <v>745</v>
      </c>
    </row>
    <row r="54" spans="1:21" ht="15">
      <c r="A54" s="54">
        <v>1998</v>
      </c>
      <c r="B54" s="30"/>
      <c r="C54" s="56">
        <v>4457</v>
      </c>
      <c r="E54" s="43">
        <f t="shared" si="0"/>
        <v>4249.6</v>
      </c>
      <c r="F54" s="43">
        <f t="shared" si="1"/>
        <v>65.18895611988276</v>
      </c>
      <c r="H54" s="45">
        <f t="shared" si="6"/>
        <v>1998</v>
      </c>
      <c r="I54" s="43">
        <f t="shared" si="7"/>
        <v>4119.222087760235</v>
      </c>
      <c r="J54" s="43">
        <f t="shared" si="8"/>
        <v>4379.977912239766</v>
      </c>
      <c r="K54" s="43">
        <f t="shared" si="9"/>
        <v>4457</v>
      </c>
      <c r="M54" s="84">
        <v>698</v>
      </c>
      <c r="N54" s="84"/>
      <c r="O54" s="43">
        <f t="shared" si="11"/>
        <v>683.8</v>
      </c>
      <c r="P54" s="43">
        <f t="shared" si="10"/>
        <v>26.149569786136063</v>
      </c>
      <c r="R54" s="17">
        <f t="shared" si="12"/>
        <v>1998</v>
      </c>
      <c r="S54" s="43">
        <f t="shared" si="13"/>
        <v>631.5008604277278</v>
      </c>
      <c r="T54" s="43">
        <f t="shared" si="14"/>
        <v>736.0991395722721</v>
      </c>
      <c r="U54" s="43">
        <f t="shared" si="15"/>
        <v>698</v>
      </c>
    </row>
    <row r="55" spans="1:21" s="57" customFormat="1" ht="15">
      <c r="A55" s="54">
        <v>1999</v>
      </c>
      <c r="C55" s="56">
        <v>4075</v>
      </c>
      <c r="E55" s="43">
        <f t="shared" si="0"/>
        <v>4121.6</v>
      </c>
      <c r="F55" s="43">
        <f t="shared" si="1"/>
        <v>64.19968847276442</v>
      </c>
      <c r="H55" s="45">
        <f t="shared" si="6"/>
        <v>1999</v>
      </c>
      <c r="I55" s="43">
        <f t="shared" si="7"/>
        <v>3993.2006230544716</v>
      </c>
      <c r="J55" s="43">
        <f t="shared" si="8"/>
        <v>4249.99937694553</v>
      </c>
      <c r="K55" s="43">
        <f t="shared" si="9"/>
        <v>4075</v>
      </c>
      <c r="M55" s="84">
        <v>625</v>
      </c>
      <c r="N55" s="84"/>
      <c r="O55" s="43">
        <f t="shared" si="11"/>
        <v>634.6</v>
      </c>
      <c r="P55" s="43">
        <f t="shared" si="10"/>
        <v>25.191268328530025</v>
      </c>
      <c r="Q55" s="17"/>
      <c r="R55" s="17">
        <f t="shared" si="12"/>
        <v>1999</v>
      </c>
      <c r="S55" s="43">
        <f t="shared" si="13"/>
        <v>584.2174633429399</v>
      </c>
      <c r="T55" s="43">
        <f t="shared" si="14"/>
        <v>684.9825366570601</v>
      </c>
      <c r="U55" s="43">
        <f t="shared" si="15"/>
        <v>625</v>
      </c>
    </row>
    <row r="56" spans="1:21" s="58" customFormat="1" ht="15.75">
      <c r="A56" s="36">
        <v>2000</v>
      </c>
      <c r="C56" s="60">
        <v>3894</v>
      </c>
      <c r="E56" s="43">
        <f t="shared" si="0"/>
        <v>3943.4</v>
      </c>
      <c r="F56" s="43">
        <f t="shared" si="1"/>
        <v>62.796496717571756</v>
      </c>
      <c r="H56" s="45">
        <f t="shared" si="6"/>
        <v>2000</v>
      </c>
      <c r="I56" s="43">
        <f t="shared" si="7"/>
        <v>3817.8070065648567</v>
      </c>
      <c r="J56" s="43">
        <f t="shared" si="8"/>
        <v>4068.9929934351435</v>
      </c>
      <c r="K56" s="43">
        <f t="shared" si="9"/>
        <v>3894</v>
      </c>
      <c r="M56" s="84">
        <v>561</v>
      </c>
      <c r="N56" s="84"/>
      <c r="O56" s="43">
        <f t="shared" si="11"/>
        <v>591</v>
      </c>
      <c r="P56" s="43">
        <f t="shared" si="10"/>
        <v>24.310491562286437</v>
      </c>
      <c r="Q56" s="17"/>
      <c r="R56" s="17">
        <f t="shared" si="12"/>
        <v>2000</v>
      </c>
      <c r="S56" s="43">
        <f t="shared" si="13"/>
        <v>542.3790168754272</v>
      </c>
      <c r="T56" s="43">
        <f t="shared" si="14"/>
        <v>639.6209831245728</v>
      </c>
      <c r="U56" s="43">
        <f t="shared" si="15"/>
        <v>561</v>
      </c>
    </row>
    <row r="57" spans="1:21" s="53" customFormat="1" ht="15">
      <c r="A57" s="54">
        <v>2001</v>
      </c>
      <c r="B57" s="58"/>
      <c r="C57" s="56">
        <v>3758</v>
      </c>
      <c r="D57" s="58"/>
      <c r="E57" s="43">
        <f t="shared" si="0"/>
        <v>3710.8</v>
      </c>
      <c r="F57" s="43">
        <f t="shared" si="1"/>
        <v>60.91633606841436</v>
      </c>
      <c r="G57" s="58"/>
      <c r="H57" s="45">
        <f t="shared" si="6"/>
        <v>2001</v>
      </c>
      <c r="I57" s="43">
        <f t="shared" si="7"/>
        <v>3588.9673278631712</v>
      </c>
      <c r="J57" s="43">
        <f t="shared" si="8"/>
        <v>3832.632672136829</v>
      </c>
      <c r="K57" s="43">
        <f t="shared" si="9"/>
        <v>3758</v>
      </c>
      <c r="M57" s="84">
        <v>544</v>
      </c>
      <c r="N57" s="84"/>
      <c r="O57" s="43">
        <f t="shared" si="11"/>
        <v>537.8</v>
      </c>
      <c r="P57" s="43">
        <f t="shared" si="10"/>
        <v>23.19051530259731</v>
      </c>
      <c r="Q57" s="17"/>
      <c r="R57" s="17">
        <f t="shared" si="12"/>
        <v>2001</v>
      </c>
      <c r="S57" s="43">
        <f t="shared" si="13"/>
        <v>491.41896939480534</v>
      </c>
      <c r="T57" s="43">
        <f t="shared" si="14"/>
        <v>584.1810306051946</v>
      </c>
      <c r="U57" s="43">
        <f t="shared" si="15"/>
        <v>544</v>
      </c>
    </row>
    <row r="58" spans="1:21" s="53" customFormat="1" ht="15">
      <c r="A58" s="54">
        <v>2002</v>
      </c>
      <c r="B58" s="58"/>
      <c r="C58" s="56">
        <v>3533</v>
      </c>
      <c r="D58" s="58"/>
      <c r="E58" s="43">
        <f t="shared" si="0"/>
        <v>3510.6</v>
      </c>
      <c r="F58" s="43">
        <f t="shared" si="1"/>
        <v>59.25031645485111</v>
      </c>
      <c r="G58" s="58"/>
      <c r="H58" s="45">
        <f t="shared" si="6"/>
        <v>2002</v>
      </c>
      <c r="I58" s="43">
        <f t="shared" si="7"/>
        <v>3392.0993670902976</v>
      </c>
      <c r="J58" s="43">
        <f t="shared" si="8"/>
        <v>3629.100632909702</v>
      </c>
      <c r="K58" s="43">
        <f t="shared" si="9"/>
        <v>3533</v>
      </c>
      <c r="M58" s="84">
        <v>527</v>
      </c>
      <c r="N58" s="84"/>
      <c r="O58" s="43">
        <f t="shared" si="11"/>
        <v>489.6</v>
      </c>
      <c r="P58" s="43">
        <f t="shared" si="10"/>
        <v>22.126906697502932</v>
      </c>
      <c r="Q58" s="17"/>
      <c r="R58" s="17">
        <f t="shared" si="12"/>
        <v>2002</v>
      </c>
      <c r="S58" s="43">
        <f t="shared" si="13"/>
        <v>445.34618660499416</v>
      </c>
      <c r="T58" s="43">
        <f t="shared" si="14"/>
        <v>533.8538133950059</v>
      </c>
      <c r="U58" s="43">
        <f t="shared" si="15"/>
        <v>527</v>
      </c>
    </row>
    <row r="59" spans="1:21" s="53" customFormat="1" ht="15">
      <c r="A59" s="54">
        <v>2003</v>
      </c>
      <c r="B59" s="58"/>
      <c r="C59" s="56">
        <v>3294</v>
      </c>
      <c r="D59" s="58"/>
      <c r="E59" s="43">
        <f>AVERAGE(C57:C61)</f>
        <v>3322</v>
      </c>
      <c r="F59" s="43">
        <f t="shared" si="1"/>
        <v>57.63679380395825</v>
      </c>
      <c r="G59" s="58"/>
      <c r="H59" s="45">
        <f t="shared" si="6"/>
        <v>2003</v>
      </c>
      <c r="I59" s="43">
        <f>E59-2*F59</f>
        <v>3206.7264123920836</v>
      </c>
      <c r="J59" s="43">
        <f>E59+2*F59</f>
        <v>3437.2735876079164</v>
      </c>
      <c r="K59" s="43">
        <f t="shared" si="9"/>
        <v>3294</v>
      </c>
      <c r="M59" s="84">
        <v>432</v>
      </c>
      <c r="N59" s="84"/>
      <c r="O59" s="43">
        <f>AVERAGE(M57:M61)</f>
        <v>451</v>
      </c>
      <c r="P59" s="43">
        <f t="shared" si="10"/>
        <v>21.236760581595302</v>
      </c>
      <c r="R59" s="17">
        <f t="shared" si="12"/>
        <v>2003</v>
      </c>
      <c r="S59" s="43">
        <f>O59-2*P59</f>
        <v>408.5264788368094</v>
      </c>
      <c r="T59" s="43">
        <f>O59+2*P59</f>
        <v>493.4735211631906</v>
      </c>
      <c r="U59" s="43">
        <f t="shared" si="15"/>
        <v>432</v>
      </c>
    </row>
    <row r="60" spans="1:21" ht="15">
      <c r="A60" s="54">
        <v>2004</v>
      </c>
      <c r="B60" s="57"/>
      <c r="C60" s="56">
        <v>3074</v>
      </c>
      <c r="E60" s="43">
        <f>AVERAGE(C58:C62)</f>
        <v>3158.6</v>
      </c>
      <c r="F60" s="43">
        <f t="shared" si="1"/>
        <v>56.20142346951721</v>
      </c>
      <c r="H60" s="45">
        <f t="shared" si="6"/>
        <v>2004</v>
      </c>
      <c r="I60" s="43">
        <f>E60-2*F60</f>
        <v>3046.1971530609653</v>
      </c>
      <c r="J60" s="43">
        <f>E60+2*F60</f>
        <v>3271.0028469390345</v>
      </c>
      <c r="K60" s="43">
        <f t="shared" si="9"/>
        <v>3074</v>
      </c>
      <c r="M60" s="84">
        <v>384</v>
      </c>
      <c r="N60" s="84"/>
      <c r="O60" s="43">
        <f>AVERAGE(M58:M62)</f>
        <v>416.8</v>
      </c>
      <c r="P60" s="43">
        <f t="shared" si="10"/>
        <v>20.415680248279752</v>
      </c>
      <c r="R60" s="17">
        <f t="shared" si="12"/>
        <v>2004</v>
      </c>
      <c r="S60" s="43">
        <f>O60-2*P60</f>
        <v>375.9686395034405</v>
      </c>
      <c r="T60" s="43">
        <f>O60+2*P60</f>
        <v>457.6313604965595</v>
      </c>
      <c r="U60" s="43">
        <f t="shared" si="15"/>
        <v>384</v>
      </c>
    </row>
    <row r="61" spans="1:21" ht="15">
      <c r="A61" s="39">
        <v>2005</v>
      </c>
      <c r="B61" s="27"/>
      <c r="C61" s="56">
        <v>2951</v>
      </c>
      <c r="E61" s="43">
        <f>AVERAGE(C59:C63)</f>
        <v>2984.6</v>
      </c>
      <c r="F61" s="43">
        <f t="shared" si="1"/>
        <v>54.63149274914607</v>
      </c>
      <c r="H61" s="17">
        <f t="shared" si="6"/>
        <v>2005</v>
      </c>
      <c r="I61" s="43">
        <f>E61-2*F61</f>
        <v>2875.337014501708</v>
      </c>
      <c r="J61" s="43">
        <f>E61+2*F61</f>
        <v>3093.862985498292</v>
      </c>
      <c r="K61" s="17">
        <f t="shared" si="9"/>
        <v>2951</v>
      </c>
      <c r="M61" s="17">
        <v>368</v>
      </c>
      <c r="O61" s="43">
        <f>AVERAGE(M59:M63)</f>
        <v>366.8</v>
      </c>
      <c r="P61" s="43">
        <f t="shared" si="10"/>
        <v>19.15202339179858</v>
      </c>
      <c r="R61" s="17">
        <f t="shared" si="12"/>
        <v>2005</v>
      </c>
      <c r="S61" s="43">
        <f>O61-2*P61</f>
        <v>328.4959532164029</v>
      </c>
      <c r="T61" s="43">
        <f>O61+2*P61</f>
        <v>405.10404678359714</v>
      </c>
      <c r="U61" s="17">
        <f t="shared" si="15"/>
        <v>368</v>
      </c>
    </row>
    <row r="62" spans="1:21" ht="15">
      <c r="A62" s="54">
        <v>2006</v>
      </c>
      <c r="B62" s="27"/>
      <c r="C62" s="56">
        <v>2941</v>
      </c>
      <c r="H62" s="17">
        <f t="shared" si="6"/>
        <v>2006</v>
      </c>
      <c r="K62" s="17">
        <f t="shared" si="9"/>
        <v>2941</v>
      </c>
      <c r="M62" s="17">
        <v>373</v>
      </c>
      <c r="R62" s="17">
        <f t="shared" si="12"/>
        <v>2006</v>
      </c>
      <c r="U62" s="17">
        <f t="shared" si="15"/>
        <v>373</v>
      </c>
    </row>
    <row r="63" spans="1:21" ht="15">
      <c r="A63" s="54">
        <v>2007</v>
      </c>
      <c r="B63" s="27"/>
      <c r="C63" s="27">
        <v>2663</v>
      </c>
      <c r="H63" s="45">
        <f t="shared" si="6"/>
        <v>2007</v>
      </c>
      <c r="K63" s="17">
        <f t="shared" si="9"/>
        <v>2663</v>
      </c>
      <c r="M63" s="17">
        <v>277</v>
      </c>
      <c r="R63" s="17">
        <f t="shared" si="12"/>
        <v>2007</v>
      </c>
      <c r="U63" s="17">
        <f t="shared" si="15"/>
        <v>277</v>
      </c>
    </row>
    <row r="64" spans="1:3" ht="15">
      <c r="A64" s="39"/>
      <c r="B64" s="27"/>
      <c r="C64" s="27"/>
    </row>
    <row r="65" spans="1:3" ht="15">
      <c r="A65" s="39"/>
      <c r="B65" s="27"/>
      <c r="C65" s="27"/>
    </row>
    <row r="66" ht="12.75">
      <c r="A66" s="66"/>
    </row>
    <row r="67" ht="12.75">
      <c r="A67" s="66"/>
    </row>
    <row r="68" ht="12.75">
      <c r="A68" s="66"/>
    </row>
    <row r="69" ht="12.75">
      <c r="A69" s="6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67" t="s">
        <v>66</v>
      </c>
    </row>
  </sheetData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4" spans="2:10" ht="83.25" customHeight="1">
      <c r="B4" s="85" t="s">
        <v>67</v>
      </c>
      <c r="E4" s="85" t="s">
        <v>68</v>
      </c>
      <c r="F4" s="85" t="s">
        <v>69</v>
      </c>
      <c r="G4" s="85"/>
      <c r="I4" s="85" t="s">
        <v>70</v>
      </c>
      <c r="J4" s="85" t="s">
        <v>71</v>
      </c>
    </row>
    <row r="5" spans="1:10" ht="12.75">
      <c r="A5" s="86">
        <v>1950</v>
      </c>
      <c r="B5">
        <v>529</v>
      </c>
      <c r="D5" s="87">
        <f aca="true" t="shared" si="0" ref="D5:D39">A5</f>
        <v>1950</v>
      </c>
      <c r="E5" s="88">
        <f aca="true" t="shared" si="1" ref="E5:E36">B5+F5</f>
        <v>5082</v>
      </c>
      <c r="F5" s="89">
        <v>4553</v>
      </c>
      <c r="G5" s="88"/>
      <c r="H5" s="87">
        <f aca="true" t="shared" si="2" ref="H5:H39">D5</f>
        <v>1950</v>
      </c>
      <c r="I5" s="88">
        <f aca="true" t="shared" si="3" ref="I5:I36">E5+J5</f>
        <v>15856</v>
      </c>
      <c r="J5" s="89">
        <v>10774</v>
      </c>
    </row>
    <row r="6" spans="1:10" ht="12.75">
      <c r="A6" s="90">
        <v>1951</v>
      </c>
      <c r="B6">
        <v>544</v>
      </c>
      <c r="D6" s="87">
        <f t="shared" si="0"/>
        <v>1951</v>
      </c>
      <c r="E6" s="88">
        <f t="shared" si="1"/>
        <v>5089</v>
      </c>
      <c r="F6" s="89">
        <v>4545</v>
      </c>
      <c r="G6" s="88"/>
      <c r="H6" s="87">
        <f t="shared" si="2"/>
        <v>1951</v>
      </c>
      <c r="I6" s="88">
        <f t="shared" si="3"/>
        <v>16895</v>
      </c>
      <c r="J6" s="89">
        <v>11806</v>
      </c>
    </row>
    <row r="7" spans="1:10" ht="12.75">
      <c r="A7" s="90">
        <v>1952</v>
      </c>
      <c r="B7">
        <v>485</v>
      </c>
      <c r="D7" s="87">
        <f t="shared" si="0"/>
        <v>1952</v>
      </c>
      <c r="E7" s="88">
        <f t="shared" si="1"/>
        <v>4909</v>
      </c>
      <c r="F7" s="89">
        <v>4424</v>
      </c>
      <c r="G7" s="88"/>
      <c r="H7" s="87">
        <f t="shared" si="2"/>
        <v>1952</v>
      </c>
      <c r="I7" s="88">
        <f t="shared" si="3"/>
        <v>16547</v>
      </c>
      <c r="J7" s="89">
        <v>11638</v>
      </c>
    </row>
    <row r="8" spans="1:10" ht="12.75">
      <c r="A8" s="90">
        <v>1953</v>
      </c>
      <c r="B8">
        <v>579</v>
      </c>
      <c r="D8" s="87">
        <f t="shared" si="0"/>
        <v>1953</v>
      </c>
      <c r="E8" s="88">
        <f t="shared" si="1"/>
        <v>5749</v>
      </c>
      <c r="F8" s="89">
        <v>5170</v>
      </c>
      <c r="G8" s="88"/>
      <c r="H8" s="87">
        <f t="shared" si="2"/>
        <v>1953</v>
      </c>
      <c r="I8" s="88">
        <f t="shared" si="3"/>
        <v>18343</v>
      </c>
      <c r="J8" s="89">
        <v>12594</v>
      </c>
    </row>
    <row r="9" spans="1:10" ht="12.75">
      <c r="A9" s="90">
        <v>1954</v>
      </c>
      <c r="B9">
        <v>545</v>
      </c>
      <c r="D9" s="87">
        <f t="shared" si="0"/>
        <v>1954</v>
      </c>
      <c r="E9" s="88">
        <f t="shared" si="1"/>
        <v>5420</v>
      </c>
      <c r="F9" s="89">
        <v>4875</v>
      </c>
      <c r="G9" s="88"/>
      <c r="H9" s="87">
        <f t="shared" si="2"/>
        <v>1954</v>
      </c>
      <c r="I9" s="88">
        <f t="shared" si="3"/>
        <v>18901</v>
      </c>
      <c r="J9" s="89">
        <v>13481</v>
      </c>
    </row>
    <row r="10" spans="1:10" ht="12.75">
      <c r="A10" s="86">
        <v>1955</v>
      </c>
      <c r="B10">
        <v>610</v>
      </c>
      <c r="D10" s="87">
        <f t="shared" si="0"/>
        <v>1955</v>
      </c>
      <c r="E10" s="88">
        <f t="shared" si="1"/>
        <v>5706</v>
      </c>
      <c r="F10" s="89">
        <v>5096</v>
      </c>
      <c r="G10" s="88"/>
      <c r="H10" s="87">
        <f t="shared" si="2"/>
        <v>1955</v>
      </c>
      <c r="I10" s="88">
        <f t="shared" si="3"/>
        <v>20899</v>
      </c>
      <c r="J10" s="89">
        <v>15193</v>
      </c>
    </row>
    <row r="11" spans="1:10" ht="12.75">
      <c r="A11" s="90">
        <v>1956</v>
      </c>
      <c r="B11">
        <v>540</v>
      </c>
      <c r="D11" s="87">
        <f t="shared" si="0"/>
        <v>1956</v>
      </c>
      <c r="E11" s="88">
        <f t="shared" si="1"/>
        <v>5589</v>
      </c>
      <c r="F11" s="89">
        <v>5049</v>
      </c>
      <c r="G11" s="88"/>
      <c r="H11" s="87">
        <f t="shared" si="2"/>
        <v>1956</v>
      </c>
      <c r="I11" s="88">
        <f t="shared" si="3"/>
        <v>21459</v>
      </c>
      <c r="J11" s="89">
        <v>15870</v>
      </c>
    </row>
    <row r="12" spans="1:10" ht="12.75">
      <c r="A12" s="90">
        <v>1957</v>
      </c>
      <c r="B12">
        <v>550</v>
      </c>
      <c r="D12" s="87">
        <f t="shared" si="0"/>
        <v>1957</v>
      </c>
      <c r="E12" s="88">
        <f t="shared" si="1"/>
        <v>5556</v>
      </c>
      <c r="F12" s="89">
        <v>5006</v>
      </c>
      <c r="G12" s="88"/>
      <c r="H12" s="87">
        <f t="shared" si="2"/>
        <v>1957</v>
      </c>
      <c r="I12" s="88">
        <f t="shared" si="3"/>
        <v>21417</v>
      </c>
      <c r="J12" s="89">
        <v>15861</v>
      </c>
    </row>
    <row r="13" spans="1:10" ht="12.75">
      <c r="A13" s="90">
        <v>1958</v>
      </c>
      <c r="B13">
        <v>605</v>
      </c>
      <c r="D13" s="87">
        <f t="shared" si="0"/>
        <v>1958</v>
      </c>
      <c r="E13" s="88">
        <f t="shared" si="1"/>
        <v>5907</v>
      </c>
      <c r="F13" s="89">
        <v>5302</v>
      </c>
      <c r="G13" s="88"/>
      <c r="H13" s="87">
        <f t="shared" si="2"/>
        <v>1958</v>
      </c>
      <c r="I13" s="88">
        <f t="shared" si="3"/>
        <v>22830</v>
      </c>
      <c r="J13" s="89">
        <v>16923</v>
      </c>
    </row>
    <row r="14" spans="1:10" ht="12.75">
      <c r="A14" s="90">
        <v>1959</v>
      </c>
      <c r="B14">
        <v>604</v>
      </c>
      <c r="D14" s="87">
        <f t="shared" si="0"/>
        <v>1959</v>
      </c>
      <c r="E14" s="88">
        <f t="shared" si="1"/>
        <v>6940</v>
      </c>
      <c r="F14" s="89">
        <v>6336</v>
      </c>
      <c r="G14" s="88"/>
      <c r="H14" s="87">
        <f t="shared" si="2"/>
        <v>1959</v>
      </c>
      <c r="I14" s="88">
        <f t="shared" si="3"/>
        <v>25011</v>
      </c>
      <c r="J14" s="89">
        <v>18071</v>
      </c>
    </row>
    <row r="15" spans="1:10" ht="12.75">
      <c r="A15" s="86">
        <v>1960</v>
      </c>
      <c r="B15">
        <v>648</v>
      </c>
      <c r="D15" s="87">
        <f t="shared" si="0"/>
        <v>1960</v>
      </c>
      <c r="E15" s="88">
        <f t="shared" si="1"/>
        <v>7280</v>
      </c>
      <c r="F15" s="89">
        <v>6632</v>
      </c>
      <c r="G15" s="88"/>
      <c r="H15" s="87">
        <f t="shared" si="2"/>
        <v>1960</v>
      </c>
      <c r="I15" s="88">
        <f t="shared" si="3"/>
        <v>26315</v>
      </c>
      <c r="J15" s="89">
        <v>19035</v>
      </c>
    </row>
    <row r="16" spans="1:10" ht="12.75">
      <c r="A16" s="90">
        <v>1961</v>
      </c>
      <c r="B16">
        <v>671</v>
      </c>
      <c r="D16" s="87">
        <f t="shared" si="0"/>
        <v>1961</v>
      </c>
      <c r="E16" s="88">
        <f t="shared" si="1"/>
        <v>7899</v>
      </c>
      <c r="F16" s="89">
        <v>7228</v>
      </c>
      <c r="G16" s="88"/>
      <c r="H16" s="87">
        <f t="shared" si="2"/>
        <v>1961</v>
      </c>
      <c r="I16" s="88">
        <f t="shared" si="3"/>
        <v>27362</v>
      </c>
      <c r="J16" s="89">
        <v>19463</v>
      </c>
    </row>
    <row r="17" spans="1:10" ht="12.75">
      <c r="A17" s="90">
        <v>1962</v>
      </c>
      <c r="B17">
        <v>664</v>
      </c>
      <c r="D17" s="87">
        <f t="shared" si="0"/>
        <v>1962</v>
      </c>
      <c r="E17" s="88">
        <f t="shared" si="1"/>
        <v>7716</v>
      </c>
      <c r="F17" s="89">
        <v>7052</v>
      </c>
      <c r="G17" s="88"/>
      <c r="H17" s="87">
        <f t="shared" si="2"/>
        <v>1962</v>
      </c>
      <c r="I17" s="88">
        <f t="shared" si="3"/>
        <v>26703</v>
      </c>
      <c r="J17" s="89">
        <v>18987</v>
      </c>
    </row>
    <row r="18" spans="1:10" ht="12.75">
      <c r="A18" s="90">
        <v>1963</v>
      </c>
      <c r="B18">
        <v>712</v>
      </c>
      <c r="D18" s="87">
        <f t="shared" si="0"/>
        <v>1963</v>
      </c>
      <c r="E18" s="88">
        <f t="shared" si="1"/>
        <v>7939</v>
      </c>
      <c r="F18" s="89">
        <v>7227</v>
      </c>
      <c r="G18" s="88"/>
      <c r="H18" s="87">
        <f t="shared" si="2"/>
        <v>1963</v>
      </c>
      <c r="I18" s="88">
        <f t="shared" si="3"/>
        <v>27728</v>
      </c>
      <c r="J18" s="89">
        <v>19789</v>
      </c>
    </row>
    <row r="19" spans="1:10" ht="12.75">
      <c r="A19" s="90">
        <v>1964</v>
      </c>
      <c r="B19">
        <v>754</v>
      </c>
      <c r="D19" s="87">
        <f t="shared" si="0"/>
        <v>1964</v>
      </c>
      <c r="E19" s="88">
        <f t="shared" si="1"/>
        <v>8890</v>
      </c>
      <c r="F19" s="89">
        <v>8136</v>
      </c>
      <c r="G19" s="88"/>
      <c r="H19" s="87">
        <f t="shared" si="2"/>
        <v>1964</v>
      </c>
      <c r="I19" s="88">
        <f t="shared" si="3"/>
        <v>30527</v>
      </c>
      <c r="J19" s="89">
        <v>21637</v>
      </c>
    </row>
    <row r="20" spans="1:10" ht="12.75">
      <c r="A20" s="86">
        <v>1965</v>
      </c>
      <c r="B20">
        <v>743</v>
      </c>
      <c r="D20" s="87">
        <f t="shared" si="0"/>
        <v>1965</v>
      </c>
      <c r="E20" s="88">
        <f t="shared" si="1"/>
        <v>9487</v>
      </c>
      <c r="F20" s="89">
        <v>8744</v>
      </c>
      <c r="G20" s="88"/>
      <c r="H20" s="87">
        <f t="shared" si="2"/>
        <v>1965</v>
      </c>
      <c r="I20" s="88">
        <f t="shared" si="3"/>
        <v>31827</v>
      </c>
      <c r="J20" s="89">
        <v>22340</v>
      </c>
    </row>
    <row r="21" spans="1:10" ht="12.75">
      <c r="A21" s="90">
        <v>1966</v>
      </c>
      <c r="B21">
        <v>790</v>
      </c>
      <c r="D21" s="87">
        <f t="shared" si="0"/>
        <v>1966</v>
      </c>
      <c r="E21" s="88">
        <f t="shared" si="1"/>
        <v>10043</v>
      </c>
      <c r="F21" s="89">
        <v>9253</v>
      </c>
      <c r="G21" s="88"/>
      <c r="H21" s="87">
        <f t="shared" si="2"/>
        <v>1966</v>
      </c>
      <c r="I21" s="88">
        <f t="shared" si="3"/>
        <v>32280</v>
      </c>
      <c r="J21" s="89">
        <v>22237</v>
      </c>
    </row>
    <row r="22" spans="1:10" ht="12.75">
      <c r="A22" s="90">
        <v>1967</v>
      </c>
      <c r="B22">
        <v>778</v>
      </c>
      <c r="D22" s="87">
        <f t="shared" si="0"/>
        <v>1967</v>
      </c>
      <c r="E22" s="88">
        <f t="shared" si="1"/>
        <v>10036</v>
      </c>
      <c r="F22" s="89">
        <v>9258</v>
      </c>
      <c r="G22" s="88"/>
      <c r="H22" s="87">
        <f t="shared" si="2"/>
        <v>1967</v>
      </c>
      <c r="I22" s="88">
        <f t="shared" si="3"/>
        <v>31760</v>
      </c>
      <c r="J22" s="89">
        <v>21724</v>
      </c>
    </row>
    <row r="23" spans="1:10" ht="12.75">
      <c r="A23" s="90">
        <v>1968</v>
      </c>
      <c r="B23">
        <v>769</v>
      </c>
      <c r="D23" s="87">
        <f t="shared" si="0"/>
        <v>1968</v>
      </c>
      <c r="E23" s="88">
        <f t="shared" si="1"/>
        <v>10262</v>
      </c>
      <c r="F23" s="89">
        <v>9493</v>
      </c>
      <c r="G23" s="88"/>
      <c r="H23" s="87">
        <f t="shared" si="2"/>
        <v>1968</v>
      </c>
      <c r="I23" s="88">
        <f t="shared" si="3"/>
        <v>30649</v>
      </c>
      <c r="J23" s="89">
        <v>20387</v>
      </c>
    </row>
    <row r="24" spans="1:10" ht="12.75">
      <c r="A24" s="90">
        <v>1969</v>
      </c>
      <c r="B24">
        <v>892</v>
      </c>
      <c r="D24" s="87">
        <f t="shared" si="0"/>
        <v>1969</v>
      </c>
      <c r="E24" s="88">
        <f t="shared" si="1"/>
        <v>10723</v>
      </c>
      <c r="F24" s="89">
        <v>9831</v>
      </c>
      <c r="G24" s="88"/>
      <c r="H24" s="87">
        <f t="shared" si="2"/>
        <v>1969</v>
      </c>
      <c r="I24" s="88">
        <f t="shared" si="3"/>
        <v>31056</v>
      </c>
      <c r="J24" s="89">
        <v>20333</v>
      </c>
    </row>
    <row r="25" spans="1:10" ht="12.75">
      <c r="A25" s="86">
        <v>1970</v>
      </c>
      <c r="B25">
        <v>815</v>
      </c>
      <c r="D25" s="87">
        <f t="shared" si="0"/>
        <v>1970</v>
      </c>
      <c r="E25" s="88">
        <f t="shared" si="1"/>
        <v>10842</v>
      </c>
      <c r="F25" s="89">
        <v>10027</v>
      </c>
      <c r="G25" s="88"/>
      <c r="H25" s="87">
        <f t="shared" si="2"/>
        <v>1970</v>
      </c>
      <c r="I25" s="88">
        <f t="shared" si="3"/>
        <v>31240</v>
      </c>
      <c r="J25" s="89">
        <v>20398</v>
      </c>
    </row>
    <row r="26" spans="1:10" ht="12.75">
      <c r="A26" s="90">
        <v>1971</v>
      </c>
      <c r="B26">
        <v>866</v>
      </c>
      <c r="D26" s="87">
        <f t="shared" si="0"/>
        <v>1971</v>
      </c>
      <c r="E26" s="88">
        <f t="shared" si="1"/>
        <v>10813</v>
      </c>
      <c r="F26" s="89">
        <v>9947</v>
      </c>
      <c r="G26" s="88"/>
      <c r="H26" s="87">
        <f t="shared" si="2"/>
        <v>1971</v>
      </c>
      <c r="I26" s="88">
        <f t="shared" si="3"/>
        <v>31194</v>
      </c>
      <c r="J26" s="89">
        <v>20381</v>
      </c>
    </row>
    <row r="27" spans="1:10" ht="12.75">
      <c r="A27" s="90">
        <v>1972</v>
      </c>
      <c r="B27">
        <v>855</v>
      </c>
      <c r="D27" s="87">
        <f t="shared" si="0"/>
        <v>1972</v>
      </c>
      <c r="E27" s="88">
        <f t="shared" si="1"/>
        <v>10855</v>
      </c>
      <c r="F27" s="89">
        <v>10000</v>
      </c>
      <c r="G27" s="88"/>
      <c r="H27" s="87">
        <f t="shared" si="2"/>
        <v>1972</v>
      </c>
      <c r="I27" s="88">
        <f t="shared" si="3"/>
        <v>31762</v>
      </c>
      <c r="J27" s="89">
        <v>20907</v>
      </c>
    </row>
    <row r="28" spans="1:10" ht="12.75">
      <c r="A28" s="90">
        <v>1973</v>
      </c>
      <c r="B28">
        <v>855</v>
      </c>
      <c r="D28" s="87">
        <f t="shared" si="0"/>
        <v>1973</v>
      </c>
      <c r="E28" s="88">
        <f t="shared" si="1"/>
        <v>10949</v>
      </c>
      <c r="F28" s="89">
        <v>10094</v>
      </c>
      <c r="G28" s="88"/>
      <c r="H28" s="87">
        <f t="shared" si="2"/>
        <v>1973</v>
      </c>
      <c r="I28" s="88">
        <f t="shared" si="3"/>
        <v>31404</v>
      </c>
      <c r="J28" s="89">
        <v>20455</v>
      </c>
    </row>
    <row r="29" spans="1:10" ht="12.75">
      <c r="A29" s="90">
        <v>1974</v>
      </c>
      <c r="B29">
        <v>825</v>
      </c>
      <c r="D29" s="87">
        <f t="shared" si="0"/>
        <v>1974</v>
      </c>
      <c r="E29" s="88">
        <f t="shared" si="1"/>
        <v>10347</v>
      </c>
      <c r="F29" s="89">
        <v>9522</v>
      </c>
      <c r="G29" s="88"/>
      <c r="H29" s="87">
        <f t="shared" si="2"/>
        <v>1974</v>
      </c>
      <c r="I29" s="88">
        <f t="shared" si="3"/>
        <v>28783</v>
      </c>
      <c r="J29" s="89">
        <v>18436</v>
      </c>
    </row>
    <row r="30" spans="1:10" ht="12.75">
      <c r="A30" s="86">
        <v>1975</v>
      </c>
      <c r="B30">
        <v>769</v>
      </c>
      <c r="D30" s="87">
        <f t="shared" si="0"/>
        <v>1975</v>
      </c>
      <c r="E30" s="88">
        <f t="shared" si="1"/>
        <v>9548</v>
      </c>
      <c r="F30" s="89">
        <v>8779</v>
      </c>
      <c r="G30" s="88"/>
      <c r="H30" s="87">
        <f t="shared" si="2"/>
        <v>1975</v>
      </c>
      <c r="I30" s="88">
        <f t="shared" si="3"/>
        <v>28621</v>
      </c>
      <c r="J30" s="89">
        <v>19073</v>
      </c>
    </row>
    <row r="31" spans="1:10" ht="12.75">
      <c r="A31" s="90">
        <v>1976</v>
      </c>
      <c r="B31">
        <v>783</v>
      </c>
      <c r="D31" s="87">
        <f t="shared" si="0"/>
        <v>1976</v>
      </c>
      <c r="E31" s="88">
        <f t="shared" si="1"/>
        <v>9503</v>
      </c>
      <c r="F31" s="89">
        <v>8720</v>
      </c>
      <c r="G31" s="88"/>
      <c r="H31" s="87">
        <f t="shared" si="2"/>
        <v>1976</v>
      </c>
      <c r="I31" s="88">
        <f t="shared" si="3"/>
        <v>29933</v>
      </c>
      <c r="J31" s="89">
        <v>20430</v>
      </c>
    </row>
    <row r="32" spans="1:10" ht="12.75">
      <c r="A32" s="90">
        <v>1977</v>
      </c>
      <c r="B32">
        <v>811</v>
      </c>
      <c r="D32" s="87">
        <f t="shared" si="0"/>
        <v>1977</v>
      </c>
      <c r="E32" s="88">
        <f t="shared" si="1"/>
        <v>9661</v>
      </c>
      <c r="F32" s="89">
        <v>8850</v>
      </c>
      <c r="G32" s="88"/>
      <c r="H32" s="87">
        <f t="shared" si="2"/>
        <v>1977</v>
      </c>
      <c r="I32" s="88">
        <f t="shared" si="3"/>
        <v>29783</v>
      </c>
      <c r="J32" s="89">
        <v>20122</v>
      </c>
    </row>
    <row r="33" spans="1:10" ht="12.75">
      <c r="A33" s="90">
        <v>1978</v>
      </c>
      <c r="B33">
        <v>820</v>
      </c>
      <c r="D33" s="87">
        <f t="shared" si="0"/>
        <v>1978</v>
      </c>
      <c r="E33" s="88">
        <f t="shared" si="1"/>
        <v>10169</v>
      </c>
      <c r="F33" s="89">
        <v>9349</v>
      </c>
      <c r="G33" s="88"/>
      <c r="H33" s="87">
        <f t="shared" si="2"/>
        <v>1978</v>
      </c>
      <c r="I33" s="88">
        <f t="shared" si="3"/>
        <v>30506</v>
      </c>
      <c r="J33" s="89">
        <v>20337</v>
      </c>
    </row>
    <row r="34" spans="1:10" ht="12.75">
      <c r="A34" s="90">
        <v>1979</v>
      </c>
      <c r="B34">
        <v>810</v>
      </c>
      <c r="D34" s="87">
        <f t="shared" si="0"/>
        <v>1979</v>
      </c>
      <c r="E34" s="88">
        <f t="shared" si="1"/>
        <v>10051</v>
      </c>
      <c r="F34" s="89">
        <v>9241</v>
      </c>
      <c r="G34" s="88"/>
      <c r="H34" s="87">
        <f t="shared" si="2"/>
        <v>1979</v>
      </c>
      <c r="I34" s="88">
        <f t="shared" si="3"/>
        <v>31387</v>
      </c>
      <c r="J34" s="89">
        <v>21336</v>
      </c>
    </row>
    <row r="35" spans="1:10" ht="12.75">
      <c r="A35" s="86">
        <v>1980</v>
      </c>
      <c r="B35">
        <v>700</v>
      </c>
      <c r="D35" s="87">
        <f t="shared" si="0"/>
        <v>1980</v>
      </c>
      <c r="E35" s="88">
        <f t="shared" si="1"/>
        <v>9539</v>
      </c>
      <c r="F35" s="89">
        <v>8839</v>
      </c>
      <c r="G35" s="88"/>
      <c r="H35" s="87">
        <f t="shared" si="2"/>
        <v>1980</v>
      </c>
      <c r="I35" s="88">
        <f t="shared" si="3"/>
        <v>29286</v>
      </c>
      <c r="J35" s="89">
        <v>19747</v>
      </c>
    </row>
    <row r="36" spans="1:10" ht="12.75">
      <c r="A36" s="90">
        <v>1981</v>
      </c>
      <c r="B36">
        <v>677</v>
      </c>
      <c r="D36" s="87">
        <f t="shared" si="0"/>
        <v>1981</v>
      </c>
      <c r="E36" s="88">
        <f t="shared" si="1"/>
        <v>9517</v>
      </c>
      <c r="F36" s="89">
        <v>8840</v>
      </c>
      <c r="G36" s="88"/>
      <c r="H36" s="87">
        <f t="shared" si="2"/>
        <v>1981</v>
      </c>
      <c r="I36" s="88">
        <f t="shared" si="3"/>
        <v>28766</v>
      </c>
      <c r="J36" s="89">
        <v>19249</v>
      </c>
    </row>
    <row r="37" spans="1:10" ht="12.75">
      <c r="A37" s="90">
        <v>1982</v>
      </c>
      <c r="B37">
        <v>701</v>
      </c>
      <c r="D37" s="87">
        <f t="shared" si="0"/>
        <v>1982</v>
      </c>
      <c r="E37" s="88">
        <f aca="true" t="shared" si="4" ref="E37:E57">B37+F37</f>
        <v>9961</v>
      </c>
      <c r="F37" s="89">
        <v>9260</v>
      </c>
      <c r="G37" s="88"/>
      <c r="H37" s="87">
        <f t="shared" si="2"/>
        <v>1982</v>
      </c>
      <c r="I37" s="88">
        <f aca="true" t="shared" si="5" ref="I37:I57">E37+J37</f>
        <v>28273</v>
      </c>
      <c r="J37" s="89">
        <v>18312</v>
      </c>
    </row>
    <row r="38" spans="1:10" ht="12.75">
      <c r="A38" s="90">
        <v>1983</v>
      </c>
      <c r="B38">
        <v>624</v>
      </c>
      <c r="D38" s="87">
        <f t="shared" si="0"/>
        <v>1983</v>
      </c>
      <c r="E38" s="88">
        <f t="shared" si="4"/>
        <v>8257</v>
      </c>
      <c r="F38" s="89">
        <v>7633</v>
      </c>
      <c r="G38" s="88"/>
      <c r="H38" s="87">
        <f t="shared" si="2"/>
        <v>1983</v>
      </c>
      <c r="I38" s="88">
        <f t="shared" si="5"/>
        <v>25224</v>
      </c>
      <c r="J38" s="89">
        <v>16967</v>
      </c>
    </row>
    <row r="39" spans="1:10" ht="12.75">
      <c r="A39" s="90">
        <v>1984</v>
      </c>
      <c r="B39">
        <v>599</v>
      </c>
      <c r="D39" s="87">
        <f t="shared" si="0"/>
        <v>1984</v>
      </c>
      <c r="E39" s="88">
        <f t="shared" si="4"/>
        <v>8326</v>
      </c>
      <c r="F39" s="89">
        <v>7727</v>
      </c>
      <c r="G39" s="88"/>
      <c r="H39" s="87">
        <f t="shared" si="2"/>
        <v>1984</v>
      </c>
      <c r="I39" s="88">
        <f t="shared" si="5"/>
        <v>26158</v>
      </c>
      <c r="J39" s="89">
        <v>17832</v>
      </c>
    </row>
    <row r="40" spans="1:10" ht="12.75">
      <c r="A40" s="90">
        <v>1985</v>
      </c>
      <c r="B40" s="91">
        <v>602</v>
      </c>
      <c r="D40" s="87">
        <f>A40</f>
        <v>1985</v>
      </c>
      <c r="E40" s="88">
        <f t="shared" si="4"/>
        <v>8388</v>
      </c>
      <c r="F40" s="91">
        <v>7786</v>
      </c>
      <c r="G40" s="88"/>
      <c r="H40" s="87">
        <f>D40</f>
        <v>1985</v>
      </c>
      <c r="I40" s="88">
        <f t="shared" si="5"/>
        <v>27287</v>
      </c>
      <c r="J40" s="91">
        <v>18899</v>
      </c>
    </row>
    <row r="41" spans="1:10" ht="12.75">
      <c r="A41" s="90">
        <v>1986</v>
      </c>
      <c r="B41" s="91">
        <v>601</v>
      </c>
      <c r="D41" s="87">
        <f aca="true" t="shared" si="6" ref="D41:D57">A41</f>
        <v>1986</v>
      </c>
      <c r="E41" s="88">
        <f t="shared" si="4"/>
        <v>8023</v>
      </c>
      <c r="F41" s="91">
        <v>7422</v>
      </c>
      <c r="G41" s="88"/>
      <c r="H41" s="87">
        <f aca="true" t="shared" si="7" ref="H41:H57">D41</f>
        <v>1986</v>
      </c>
      <c r="I41" s="88">
        <f t="shared" si="5"/>
        <v>26117</v>
      </c>
      <c r="J41" s="91">
        <v>18094</v>
      </c>
    </row>
    <row r="42" spans="1:10" ht="12.75">
      <c r="A42" s="90">
        <v>1987</v>
      </c>
      <c r="B42" s="91">
        <v>556</v>
      </c>
      <c r="D42" s="87">
        <f t="shared" si="6"/>
        <v>1987</v>
      </c>
      <c r="E42" s="88">
        <f t="shared" si="4"/>
        <v>7263</v>
      </c>
      <c r="F42" s="91">
        <v>6707</v>
      </c>
      <c r="G42" s="88"/>
      <c r="H42" s="87">
        <f t="shared" si="7"/>
        <v>1987</v>
      </c>
      <c r="I42" s="88">
        <f t="shared" si="5"/>
        <v>24748</v>
      </c>
      <c r="J42" s="91">
        <v>17485</v>
      </c>
    </row>
    <row r="43" spans="1:10" ht="12.75">
      <c r="A43" s="90">
        <v>1988</v>
      </c>
      <c r="B43" s="91">
        <v>554</v>
      </c>
      <c r="D43" s="87">
        <f t="shared" si="6"/>
        <v>1988</v>
      </c>
      <c r="E43" s="88">
        <f t="shared" si="4"/>
        <v>7286</v>
      </c>
      <c r="F43" s="91">
        <v>6732</v>
      </c>
      <c r="G43" s="88"/>
      <c r="H43" s="87">
        <f t="shared" si="7"/>
        <v>1988</v>
      </c>
      <c r="I43" s="88">
        <f t="shared" si="5"/>
        <v>25425</v>
      </c>
      <c r="J43" s="91">
        <v>18139</v>
      </c>
    </row>
    <row r="44" spans="1:10" ht="12.75">
      <c r="A44" s="90">
        <v>1989</v>
      </c>
      <c r="B44" s="91">
        <v>553</v>
      </c>
      <c r="D44" s="87">
        <f t="shared" si="6"/>
        <v>1989</v>
      </c>
      <c r="E44" s="88">
        <f t="shared" si="4"/>
        <v>7551</v>
      </c>
      <c r="F44" s="91">
        <v>6998</v>
      </c>
      <c r="G44" s="88"/>
      <c r="H44" s="87">
        <f t="shared" si="7"/>
        <v>1989</v>
      </c>
      <c r="I44" s="88">
        <f t="shared" si="5"/>
        <v>27532</v>
      </c>
      <c r="J44" s="91">
        <v>19981</v>
      </c>
    </row>
    <row r="45" spans="1:10" ht="12.75">
      <c r="A45" s="90">
        <v>1990</v>
      </c>
      <c r="B45" s="91">
        <v>546</v>
      </c>
      <c r="D45" s="87">
        <f t="shared" si="6"/>
        <v>1990</v>
      </c>
      <c r="E45" s="88">
        <f t="shared" si="4"/>
        <v>6798</v>
      </c>
      <c r="F45" s="91">
        <v>6252</v>
      </c>
      <c r="G45" s="88"/>
      <c r="H45" s="87">
        <f t="shared" si="7"/>
        <v>1990</v>
      </c>
      <c r="I45" s="88">
        <f t="shared" si="5"/>
        <v>27228</v>
      </c>
      <c r="J45" s="91">
        <v>20430</v>
      </c>
    </row>
    <row r="46" spans="1:10" ht="12.75">
      <c r="A46" s="90">
        <v>1991</v>
      </c>
      <c r="B46" s="91">
        <v>491</v>
      </c>
      <c r="D46" s="87">
        <f t="shared" si="6"/>
        <v>1991</v>
      </c>
      <c r="E46" s="88">
        <f t="shared" si="4"/>
        <v>6129</v>
      </c>
      <c r="F46" s="91">
        <v>5638</v>
      </c>
      <c r="G46" s="88"/>
      <c r="H46" s="87">
        <f t="shared" si="7"/>
        <v>1991</v>
      </c>
      <c r="I46" s="88">
        <f t="shared" si="5"/>
        <v>25346</v>
      </c>
      <c r="J46" s="91">
        <v>19217</v>
      </c>
    </row>
    <row r="47" spans="1:10" ht="12.75">
      <c r="A47" s="90">
        <v>1992</v>
      </c>
      <c r="B47" s="91">
        <v>463</v>
      </c>
      <c r="D47" s="87">
        <f t="shared" si="6"/>
        <v>1992</v>
      </c>
      <c r="E47" s="88">
        <f t="shared" si="4"/>
        <v>5639</v>
      </c>
      <c r="F47" s="91">
        <v>5176</v>
      </c>
      <c r="G47" s="88"/>
      <c r="H47" s="87">
        <f t="shared" si="7"/>
        <v>1992</v>
      </c>
      <c r="I47" s="88">
        <f t="shared" si="5"/>
        <v>24173</v>
      </c>
      <c r="J47" s="91">
        <v>18534</v>
      </c>
    </row>
    <row r="48" spans="1:10" ht="12.75">
      <c r="A48" s="90">
        <v>1993</v>
      </c>
      <c r="B48" s="91">
        <v>399</v>
      </c>
      <c r="D48" s="87">
        <f t="shared" si="6"/>
        <v>1993</v>
      </c>
      <c r="E48" s="88">
        <f t="shared" si="4"/>
        <v>4853</v>
      </c>
      <c r="F48" s="91">
        <v>4454</v>
      </c>
      <c r="G48" s="88"/>
      <c r="H48" s="87">
        <f t="shared" si="7"/>
        <v>1993</v>
      </c>
      <c r="I48" s="88">
        <f t="shared" si="5"/>
        <v>22414</v>
      </c>
      <c r="J48" s="91">
        <v>17561</v>
      </c>
    </row>
    <row r="49" spans="1:10" ht="12.75">
      <c r="A49" s="90">
        <v>1994</v>
      </c>
      <c r="B49" s="91">
        <v>363</v>
      </c>
      <c r="D49" s="87">
        <f t="shared" si="6"/>
        <v>1994</v>
      </c>
      <c r="E49" s="88">
        <f t="shared" si="4"/>
        <v>5571</v>
      </c>
      <c r="F49" s="91">
        <v>5208</v>
      </c>
      <c r="G49" s="88"/>
      <c r="H49" s="87">
        <f t="shared" si="7"/>
        <v>1994</v>
      </c>
      <c r="I49" s="88">
        <f t="shared" si="5"/>
        <v>22573</v>
      </c>
      <c r="J49" s="91">
        <v>17002</v>
      </c>
    </row>
    <row r="50" spans="1:10" ht="12.75">
      <c r="A50" s="90">
        <v>1995</v>
      </c>
      <c r="B50" s="91">
        <v>409</v>
      </c>
      <c r="D50" s="87">
        <f t="shared" si="6"/>
        <v>1995</v>
      </c>
      <c r="E50" s="88">
        <f t="shared" si="4"/>
        <v>5339</v>
      </c>
      <c r="F50" s="91">
        <v>4930</v>
      </c>
      <c r="G50" s="88"/>
      <c r="H50" s="87">
        <f t="shared" si="7"/>
        <v>1995</v>
      </c>
      <c r="I50" s="88">
        <f t="shared" si="5"/>
        <v>22194</v>
      </c>
      <c r="J50" s="91">
        <v>16855</v>
      </c>
    </row>
    <row r="51" spans="1:10" ht="12.75">
      <c r="A51" s="90">
        <v>1996</v>
      </c>
      <c r="B51" s="91">
        <v>357</v>
      </c>
      <c r="D51" s="87">
        <f t="shared" si="6"/>
        <v>1996</v>
      </c>
      <c r="E51" s="88">
        <f t="shared" si="4"/>
        <v>4398</v>
      </c>
      <c r="F51" s="91">
        <v>4041</v>
      </c>
      <c r="G51" s="88"/>
      <c r="H51" s="87">
        <f t="shared" si="7"/>
        <v>1996</v>
      </c>
      <c r="I51" s="88">
        <f t="shared" si="5"/>
        <v>21716</v>
      </c>
      <c r="J51" s="91">
        <v>17318</v>
      </c>
    </row>
    <row r="52" spans="1:10" ht="12.75">
      <c r="A52" s="90">
        <v>1997</v>
      </c>
      <c r="B52" s="91">
        <v>377</v>
      </c>
      <c r="D52" s="87">
        <f t="shared" si="6"/>
        <v>1997</v>
      </c>
      <c r="E52" s="88">
        <f t="shared" si="4"/>
        <v>4424</v>
      </c>
      <c r="F52" s="91">
        <v>4047</v>
      </c>
      <c r="G52" s="88"/>
      <c r="H52" s="87">
        <f t="shared" si="7"/>
        <v>1997</v>
      </c>
      <c r="I52" s="88">
        <f t="shared" si="5"/>
        <v>22629</v>
      </c>
      <c r="J52" s="91">
        <v>18205</v>
      </c>
    </row>
    <row r="53" spans="1:10" ht="12.75">
      <c r="A53" s="90">
        <v>1998</v>
      </c>
      <c r="B53" s="91">
        <v>385</v>
      </c>
      <c r="D53" s="87">
        <f t="shared" si="6"/>
        <v>1998</v>
      </c>
      <c r="E53" s="88">
        <f t="shared" si="4"/>
        <v>4457</v>
      </c>
      <c r="F53" s="91">
        <v>4072</v>
      </c>
      <c r="G53" s="88"/>
      <c r="H53" s="87">
        <f t="shared" si="7"/>
        <v>1998</v>
      </c>
      <c r="I53" s="88">
        <f t="shared" si="5"/>
        <v>22467</v>
      </c>
      <c r="J53" s="91">
        <v>18010</v>
      </c>
    </row>
    <row r="54" spans="1:10" ht="12.75">
      <c r="A54" s="90">
        <v>1999</v>
      </c>
      <c r="B54" s="91">
        <v>310</v>
      </c>
      <c r="D54" s="87">
        <f t="shared" si="6"/>
        <v>1999</v>
      </c>
      <c r="E54" s="88">
        <f t="shared" si="4"/>
        <v>4075</v>
      </c>
      <c r="F54" s="91">
        <v>3765</v>
      </c>
      <c r="G54" s="88"/>
      <c r="H54" s="87">
        <f t="shared" si="7"/>
        <v>1999</v>
      </c>
      <c r="I54" s="88">
        <f t="shared" si="5"/>
        <v>21002</v>
      </c>
      <c r="J54" s="91">
        <v>16927</v>
      </c>
    </row>
    <row r="55" spans="1:10" ht="12.75">
      <c r="A55" s="90">
        <v>2000</v>
      </c>
      <c r="B55" s="91">
        <v>326</v>
      </c>
      <c r="D55" s="87">
        <f t="shared" si="6"/>
        <v>2000</v>
      </c>
      <c r="E55" s="88">
        <f t="shared" si="4"/>
        <v>3894</v>
      </c>
      <c r="F55" s="91">
        <v>3568</v>
      </c>
      <c r="G55" s="88"/>
      <c r="H55" s="87">
        <f t="shared" si="7"/>
        <v>2000</v>
      </c>
      <c r="I55" s="88">
        <f t="shared" si="5"/>
        <v>20516</v>
      </c>
      <c r="J55" s="91">
        <v>16622</v>
      </c>
    </row>
    <row r="56" spans="1:10" ht="12.75">
      <c r="A56" s="90">
        <v>2001</v>
      </c>
      <c r="B56" s="91">
        <v>348</v>
      </c>
      <c r="D56" s="87">
        <f>A56</f>
        <v>2001</v>
      </c>
      <c r="E56" s="88">
        <f>B56+F56</f>
        <v>3758</v>
      </c>
      <c r="F56" s="91">
        <v>3410</v>
      </c>
      <c r="G56" s="88"/>
      <c r="H56" s="87">
        <f>D56</f>
        <v>2001</v>
      </c>
      <c r="I56" s="88">
        <f>E56+J56</f>
        <v>19908</v>
      </c>
      <c r="J56" s="91">
        <v>16150</v>
      </c>
    </row>
    <row r="57" spans="1:10" ht="12.75">
      <c r="A57" s="90">
        <v>2002</v>
      </c>
      <c r="B57" s="91">
        <v>304</v>
      </c>
      <c r="D57" s="87">
        <f t="shared" si="6"/>
        <v>2002</v>
      </c>
      <c r="E57" s="88">
        <f t="shared" si="4"/>
        <v>3533</v>
      </c>
      <c r="F57" s="91">
        <v>3229</v>
      </c>
      <c r="G57" s="88"/>
      <c r="H57" s="87">
        <f t="shared" si="7"/>
        <v>2002</v>
      </c>
      <c r="I57" s="88">
        <f t="shared" si="5"/>
        <v>19275</v>
      </c>
      <c r="J57" s="91">
        <v>15742</v>
      </c>
    </row>
    <row r="58" spans="1:10" ht="12.75">
      <c r="A58" s="90">
        <v>2003</v>
      </c>
      <c r="B58" s="91">
        <v>336</v>
      </c>
      <c r="D58" s="87">
        <f>A58</f>
        <v>2003</v>
      </c>
      <c r="E58" s="88">
        <f>B58+F58</f>
        <v>3294</v>
      </c>
      <c r="F58" s="91">
        <v>2958</v>
      </c>
      <c r="G58" s="88"/>
      <c r="H58" s="87">
        <f>D58</f>
        <v>2003</v>
      </c>
      <c r="I58" s="88">
        <f>E58+J58</f>
        <v>18755</v>
      </c>
      <c r="J58" s="91">
        <v>15461</v>
      </c>
    </row>
    <row r="59" spans="1:10" ht="12.75">
      <c r="A59" s="90">
        <v>2004</v>
      </c>
      <c r="B59" s="91">
        <v>308</v>
      </c>
      <c r="D59" s="87">
        <f>A59</f>
        <v>2004</v>
      </c>
      <c r="E59" s="88">
        <f>B59+F59</f>
        <v>3074</v>
      </c>
      <c r="F59" s="91">
        <v>2766</v>
      </c>
      <c r="G59" s="88"/>
      <c r="H59" s="87">
        <f>D59</f>
        <v>2004</v>
      </c>
      <c r="I59" s="88">
        <f>E59+J59</f>
        <v>18501</v>
      </c>
      <c r="J59" s="91">
        <v>15427</v>
      </c>
    </row>
    <row r="60" spans="1:10" ht="12.75">
      <c r="A60" s="90">
        <v>2005</v>
      </c>
      <c r="B60" s="92">
        <v>286</v>
      </c>
      <c r="C60" s="92"/>
      <c r="D60" s="87">
        <f>A60</f>
        <v>2005</v>
      </c>
      <c r="E60" s="88">
        <f>B60+F60</f>
        <v>2951</v>
      </c>
      <c r="F60" s="91">
        <v>2665</v>
      </c>
      <c r="H60" s="87">
        <f>D60</f>
        <v>2005</v>
      </c>
      <c r="I60" s="88">
        <f>E60+J60</f>
        <v>17884</v>
      </c>
      <c r="J60" s="91">
        <v>14933</v>
      </c>
    </row>
    <row r="61" spans="1:10" ht="12.75">
      <c r="A61" s="90">
        <v>2006</v>
      </c>
      <c r="B61" s="92">
        <v>314</v>
      </c>
      <c r="C61" s="92"/>
      <c r="D61" s="87">
        <f>A61</f>
        <v>2006</v>
      </c>
      <c r="E61" s="88">
        <f>B61+F61</f>
        <v>2941</v>
      </c>
      <c r="F61">
        <v>2627</v>
      </c>
      <c r="H61" s="87">
        <f>D61</f>
        <v>2006</v>
      </c>
      <c r="I61" s="88">
        <f>E61+J61</f>
        <v>17266</v>
      </c>
      <c r="J61">
        <v>14325</v>
      </c>
    </row>
    <row r="62" spans="1:10" ht="12.75">
      <c r="A62" s="90">
        <v>2007</v>
      </c>
      <c r="B62" s="92">
        <v>281</v>
      </c>
      <c r="C62" s="92"/>
      <c r="D62" s="87">
        <f>A62</f>
        <v>2007</v>
      </c>
      <c r="E62" s="88">
        <f>B62+F62</f>
        <v>2663</v>
      </c>
      <c r="F62">
        <v>2382</v>
      </c>
      <c r="H62" s="87">
        <f>D62</f>
        <v>2007</v>
      </c>
      <c r="I62" s="88">
        <f>E62+J62</f>
        <v>16213</v>
      </c>
      <c r="J62">
        <v>13550</v>
      </c>
    </row>
    <row r="63" spans="2:4" ht="12.75">
      <c r="B63" s="92"/>
      <c r="C63" s="92"/>
      <c r="D63" s="92"/>
    </row>
    <row r="64" spans="2:4" ht="12.75">
      <c r="B64" s="92"/>
      <c r="C64" s="92"/>
      <c r="D64" s="92"/>
    </row>
    <row r="65" spans="2:4" ht="12.75">
      <c r="B65" s="92"/>
      <c r="C65" s="92"/>
      <c r="D65" s="92"/>
    </row>
    <row r="66" spans="2:4" ht="12.75">
      <c r="B66" s="92"/>
      <c r="C66" s="92"/>
      <c r="D66" s="92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2009-03-05T11:23:48Z</dcterms:created>
  <dcterms:modified xsi:type="dcterms:W3CDTF">2009-03-11T09:36:58Z</dcterms:modified>
  <cp:category/>
  <cp:version/>
  <cp:contentType/>
  <cp:contentStatus/>
</cp:coreProperties>
</file>