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le Q" sheetId="1" r:id="rId1"/>
    <sheet name="Table R" sheetId="2" r:id="rId2"/>
    <sheet name="Table S" sheetId="3" r:id="rId3"/>
  </sheets>
  <externalReferences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'[4]Table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Q'!$A$1:$U$65</definedName>
    <definedName name="_xlnm.Print_Area" localSheetId="1">'Table R'!$A$1:$Q$65</definedName>
    <definedName name="_xlnm.Print_Area" localSheetId="2">'Table S'!$A$1:$L$47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<sst xmlns="http://schemas.openxmlformats.org/spreadsheetml/2006/main" count="217" uniqueCount="134">
  <si>
    <t xml:space="preserve">Table Q        GROS road deaths, hospitals emergency admissions as the result of a </t>
  </si>
  <si>
    <t xml:space="preserve">                       Road Traffic Accident, and Police "Stats 19" road casualty statistics</t>
  </si>
  <si>
    <t>All ages</t>
  </si>
  <si>
    <t>Children  *</t>
  </si>
  <si>
    <t>GROS</t>
  </si>
  <si>
    <t>Hospital</t>
  </si>
  <si>
    <t xml:space="preserve">Police "Stats 19"     </t>
  </si>
  <si>
    <t>deaths</t>
  </si>
  <si>
    <t>emergency</t>
  </si>
  <si>
    <t>from</t>
  </si>
  <si>
    <t>admissions</t>
  </si>
  <si>
    <t>road casualties</t>
  </si>
  <si>
    <t>road deaths</t>
  </si>
  <si>
    <t>KSI</t>
  </si>
  <si>
    <t>Killed</t>
  </si>
  <si>
    <t>road</t>
  </si>
  <si>
    <t>as the result</t>
  </si>
  <si>
    <t>% of</t>
  </si>
  <si>
    <t>&amp;</t>
  </si>
  <si>
    <t>transport</t>
  </si>
  <si>
    <t>of a Road</t>
  </si>
  <si>
    <t>diff.</t>
  </si>
  <si>
    <t>hospitals</t>
  </si>
  <si>
    <t>Serious</t>
  </si>
  <si>
    <t xml:space="preserve">accidents   </t>
  </si>
  <si>
    <t>Taffic</t>
  </si>
  <si>
    <t>emerg.</t>
  </si>
  <si>
    <t>injury</t>
  </si>
  <si>
    <t>( X )</t>
  </si>
  <si>
    <t>(KSI)</t>
  </si>
  <si>
    <t>figure</t>
  </si>
  <si>
    <t>admiss.</t>
  </si>
  <si>
    <t>Change from 1996(-97) to 2005(-06)</t>
  </si>
  <si>
    <t>Overall averages</t>
  </si>
  <si>
    <t>1980 - 2007</t>
  </si>
  <si>
    <t>1980 - 1995</t>
  </si>
  <si>
    <t>1996 - 2005</t>
  </si>
  <si>
    <t>X</t>
  </si>
  <si>
    <t>deaths caused by road transport accidents - on the same basis as GROS Web site Table 6.10 "Deaths from road transport accidents"</t>
  </si>
  <si>
    <t>#</t>
  </si>
  <si>
    <t>for 1996 onwards, these are for the financial years which start in the relevant calendar years (e.g. "1996" is the 1996-97 financial year)</t>
  </si>
  <si>
    <t>for the years up to 1995, these figures are taken from Table 1 of TRL report 420 "Linkage of STATS19 and Scottish hospital in-patient data"</t>
  </si>
  <si>
    <t xml:space="preserve">for 1996-97 onwards, the figures are from ISD, and identified using the SMR admission type code 32 "Patient injury, Road Traffic Accident".  </t>
  </si>
  <si>
    <t xml:space="preserve">They may differ slightly from figures available from the ISD web site (e.g. in "Unintentional Injuries" Tables 2, E1 and E5, which cover </t>
  </si>
  <si>
    <t xml:space="preserve">"Emergency hospital admissions in Scotland as a result of an unintentional injury"), because they take account of subsequent late returns </t>
  </si>
  <si>
    <t xml:space="preserve">and amendments.  The ISD tables are available via   www.isdscotland.org/unintentional_injuries       </t>
  </si>
  <si>
    <t>$</t>
  </si>
  <si>
    <t>on the same basis as the figures which are published elsewhere in "Road Accidents Scotland"</t>
  </si>
  <si>
    <t>*</t>
  </si>
  <si>
    <t>"children" covers ages 0-15 inclusive in the Police ("Stats 19") statistics, and ages 0-14 inclusive in the hospitals emergency admissions figures</t>
  </si>
  <si>
    <t>Table R        Hospitals emergency admissions as the result of a Road Traffic Accident, and Police</t>
  </si>
  <si>
    <t xml:space="preserve">                    "Stats 19" numbers of killed and seriously injured road casualties, by road user type</t>
  </si>
  <si>
    <t>Children   (0-14)</t>
  </si>
  <si>
    <t>Pedest-rians</t>
  </si>
  <si>
    <t>Pedal cyclists</t>
  </si>
  <si>
    <t>Motor-cyclists</t>
  </si>
  <si>
    <t>Car</t>
  </si>
  <si>
    <t>Other (e.g. bus)</t>
  </si>
  <si>
    <t>All types of road user *</t>
  </si>
  <si>
    <t>Other (e.g. m-cycle, bus)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</si>
  <si>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</si>
  <si>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</si>
  <si>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</si>
  <si>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</si>
  <si>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</si>
  <si>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</si>
  <si>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</si>
  <si>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</si>
  <si>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</si>
  <si>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</si>
  <si>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Children   (0-15)</t>
  </si>
  <si>
    <t>All types of road user</t>
  </si>
  <si>
    <t>Percentages of the hospital admissions figures for the relevant (financial) year</t>
  </si>
  <si>
    <t>From ISD, identified using SMR admission type code 32 "Patient injury, Road Traffic Accident"</t>
  </si>
  <si>
    <t xml:space="preserve">Having selected those cases, ISD distinguishes between the types of road user on the basis of their ICD10 diagnosis codes </t>
  </si>
  <si>
    <t>V01-V09 = "Pedestrian injured in transport accident"</t>
  </si>
  <si>
    <t>V10-V19 = "Pedal cyclist injured in transport accident"</t>
  </si>
  <si>
    <t>V20-V29 = "Motorcycle rider injured in transport accident"</t>
  </si>
  <si>
    <t>V40-V49 = "Car occupant injured in transport accident"</t>
  </si>
  <si>
    <t xml:space="preserve">the "Other" category includes users of (e.g.) buses, goods vehicles, etc - and any "road accident" deaths </t>
  </si>
  <si>
    <t>which are due to suicide or natural causes (which should not be counted in the "Police" figures)</t>
  </si>
  <si>
    <t xml:space="preserve">They are on the same basis as the figures which appear in ISD Web site "Unintentional Injuries" Table 9b </t>
  </si>
  <si>
    <t>"Number of emergency hospital admissions as a result of a RTA …"</t>
  </si>
  <si>
    <t>but may differ slightly due to subsequent late returns and amendments</t>
  </si>
  <si>
    <t>May differ slightly from the overall total in Table X, due to late returns and amendments</t>
  </si>
  <si>
    <t>These are on the same basis as the figures published elsewhere in "Road Accidents Scotland"</t>
  </si>
  <si>
    <t xml:space="preserve">Table S        Adults who were injured in a road accident in a year: </t>
  </si>
  <si>
    <t xml:space="preserve">                    pecentages of the adult population in the same age-group</t>
  </si>
  <si>
    <t xml:space="preserve">                    as estimated using Scottish Household Survey data </t>
  </si>
  <si>
    <t xml:space="preserve">                    and Police "Stats 19" road casualty statistics</t>
  </si>
  <si>
    <t>Road casualties - all severities (Police "Stats 19" figures) *</t>
  </si>
  <si>
    <t xml:space="preserve">Scottish Household Survey </t>
  </si>
  <si>
    <t>Police "Stats 19" as a % of SHS</t>
  </si>
  <si>
    <t>Age</t>
  </si>
  <si>
    <t>2003-2007 average</t>
  </si>
  <si>
    <t xml:space="preserve">1999- Mar 2003 and 2005 - 2007 </t>
  </si>
  <si>
    <t>percentages of adults</t>
  </si>
  <si>
    <t>%</t>
  </si>
  <si>
    <t>Pedestrians</t>
  </si>
  <si>
    <t>16-22</t>
  </si>
  <si>
    <t>23-29</t>
  </si>
  <si>
    <t>30-39</t>
  </si>
  <si>
    <t>40-49</t>
  </si>
  <si>
    <t>50-59</t>
  </si>
  <si>
    <t>60-69</t>
  </si>
  <si>
    <t>70+</t>
  </si>
  <si>
    <t>All adults</t>
  </si>
  <si>
    <t>Others - drivers/riders and passengers</t>
  </si>
  <si>
    <t>derived from the figures in Table 32, where they are shown as rates per thousand population</t>
  </si>
  <si>
    <t>Note that the SHS and Police "Stats 19" figures are not on the same basis - for example:</t>
  </si>
  <si>
    <t>( a )</t>
  </si>
  <si>
    <t xml:space="preserve">they relate to different periods - the "Stats 19" figures are calculated from the data for the </t>
  </si>
  <si>
    <t>years from 2003 to 2007 inclusive, whereas the SHS figures are based on the combined data from</t>
  </si>
  <si>
    <t>all the samples for which the question was asked (1999-March 2003 and 2005-2007)</t>
  </si>
  <si>
    <t>( b)</t>
  </si>
  <si>
    <t>the SHS respondent is asked whether he/she was injured in a road accident in the past year.</t>
  </si>
  <si>
    <t xml:space="preserve">An injury obtained (say) 13-14 months ago might be counted, if the respondent couldn't </t>
  </si>
  <si>
    <t>remember exactly when, which could have inflated the SHS figures slightly</t>
  </si>
  <si>
    <t>( c )</t>
  </si>
  <si>
    <t>the word "injury" is subjective - what an SHS respondent regards as an injury may differ from</t>
  </si>
  <si>
    <t>what the Police would count as an injury, which could also affect the comparison</t>
  </si>
  <si>
    <t>( d )</t>
  </si>
  <si>
    <t>the SHS data relate only to adult members of Scottish households; the "Stats 19" data will</t>
  </si>
  <si>
    <t>include non-Scots who were injured in Scotland, and exclude Scots injured elsewhere</t>
  </si>
  <si>
    <t>Adult population 03-07 average</t>
  </si>
  <si>
    <t>Pedal cycle</t>
  </si>
  <si>
    <t>Other driver/pass</t>
  </si>
  <si>
    <t>All road users</t>
  </si>
  <si>
    <r>
      <t xml:space="preserve">Police "Stats 19" statistics  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 xml:space="preserve">      </t>
    </r>
  </si>
  <si>
    <r>
      <t xml:space="preserve">statistics  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 xml:space="preserve">     </t>
    </r>
  </si>
  <si>
    <r>
      <t xml:space="preserve">Accident </t>
    </r>
    <r>
      <rPr>
        <b/>
        <vertAlign val="superscript"/>
        <sz val="12"/>
        <rFont val="Arial"/>
        <family val="2"/>
      </rPr>
      <t>#</t>
    </r>
    <r>
      <rPr>
        <b/>
        <sz val="12"/>
        <rFont val="Arial"/>
        <family val="2"/>
      </rPr>
      <t xml:space="preserve">    </t>
    </r>
  </si>
  <si>
    <r>
      <t xml:space="preserve">Accident </t>
    </r>
    <r>
      <rPr>
        <b/>
        <vertAlign val="superscript"/>
        <sz val="12"/>
        <rFont val="Arial"/>
        <family val="2"/>
      </rPr>
      <t>#</t>
    </r>
    <r>
      <rPr>
        <b/>
        <sz val="12"/>
        <rFont val="Arial"/>
        <family val="2"/>
      </rPr>
      <t xml:space="preserve">   </t>
    </r>
  </si>
  <si>
    <r>
      <t xml:space="preserve">Hospital emergency admissions  </t>
    </r>
    <r>
      <rPr>
        <b/>
        <vertAlign val="superscript"/>
        <sz val="12"/>
        <rFont val="Arial"/>
        <family val="2"/>
      </rPr>
      <t>#</t>
    </r>
    <r>
      <rPr>
        <b/>
        <sz val="12"/>
        <rFont val="Arial"/>
        <family val="2"/>
      </rPr>
      <t xml:space="preserve">    </t>
    </r>
  </si>
  <si>
    <r>
      <t xml:space="preserve">Killed and seriously injured    (Police "Stats 19" figures 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 xml:space="preserve"> )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</si>
</sst>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26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u val="single"/>
      <sz val="12"/>
      <name val="Arial"/>
      <family val="2"/>
    </font>
    <font>
      <sz val="10.5"/>
      <name val="Arial"/>
      <family val="2"/>
    </font>
    <font>
      <sz val="14"/>
      <name val="Arial"/>
      <family val="2"/>
    </font>
    <font>
      <i/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sz val="12"/>
      <color indexed="5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9" fontId="13" fillId="0" borderId="0" xfId="23" applyFont="1" applyAlignment="1">
      <alignment horizontal="right"/>
    </xf>
    <xf numFmtId="3" fontId="0" fillId="0" borderId="0" xfId="0" applyNumberFormat="1" applyFont="1" applyAlignment="1">
      <alignment horizontal="right"/>
    </xf>
    <xf numFmtId="9" fontId="6" fillId="0" borderId="0" xfId="23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9" fontId="3" fillId="0" borderId="0" xfId="23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9" fontId="13" fillId="0" borderId="0" xfId="0" applyNumberFormat="1" applyFont="1" applyAlignment="1">
      <alignment horizontal="right"/>
    </xf>
    <xf numFmtId="9" fontId="1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13" fillId="0" borderId="0" xfId="0" applyNumberFormat="1" applyFont="1" applyBorder="1" applyAlignment="1">
      <alignment horizontal="right"/>
    </xf>
    <xf numFmtId="9" fontId="14" fillId="0" borderId="0" xfId="0" applyNumberFormat="1" applyFont="1" applyBorder="1" applyAlignment="1">
      <alignment horizontal="right"/>
    </xf>
    <xf numFmtId="9" fontId="15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9" fontId="16" fillId="0" borderId="0" xfId="0" applyNumberFormat="1" applyFont="1" applyAlignment="1">
      <alignment horizontal="right"/>
    </xf>
    <xf numFmtId="9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7" fontId="0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9" fontId="17" fillId="0" borderId="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7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1" fillId="0" borderId="0" xfId="0" applyFont="1" applyAlignment="1">
      <alignment/>
    </xf>
    <xf numFmtId="9" fontId="13" fillId="0" borderId="0" xfId="23" applyFont="1" applyAlignment="1">
      <alignment/>
    </xf>
    <xf numFmtId="0" fontId="3" fillId="0" borderId="1" xfId="0" applyFont="1" applyBorder="1" applyAlignment="1">
      <alignment horizontal="center"/>
    </xf>
    <xf numFmtId="9" fontId="13" fillId="0" borderId="1" xfId="23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167" fontId="25" fillId="0" borderId="0" xfId="0" applyNumberFormat="1" applyFont="1" applyFill="1" applyBorder="1" applyAlignment="1">
      <alignment/>
    </xf>
    <xf numFmtId="167" fontId="3" fillId="0" borderId="0" xfId="22" applyNumberFormat="1" applyFont="1" applyFill="1" applyBorder="1" applyAlignment="1">
      <alignment horizontal="right" wrapText="1"/>
      <protection/>
    </xf>
    <xf numFmtId="166" fontId="3" fillId="0" borderId="0" xfId="22" applyNumberFormat="1" applyFont="1" applyBorder="1" applyAlignment="1">
      <alignment horizontal="right" wrapText="1"/>
      <protection/>
    </xf>
    <xf numFmtId="9" fontId="13" fillId="0" borderId="0" xfId="23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41" fontId="3" fillId="0" borderId="0" xfId="21" applyNumberFormat="1" applyFont="1">
      <alignment/>
      <protection/>
    </xf>
    <xf numFmtId="41" fontId="0" fillId="0" borderId="0" xfId="21" applyNumberFormat="1" applyFont="1">
      <alignment/>
      <protection/>
    </xf>
    <xf numFmtId="41" fontId="3" fillId="0" borderId="0" xfId="21" applyNumberFormat="1" applyFont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32" xfId="21"/>
    <cellStyle name="Normal_SHS stuff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9</xdr:row>
      <xdr:rowOff>38100</xdr:rowOff>
    </xdr:from>
    <xdr:ext cx="142875" cy="257175"/>
    <xdr:sp>
      <xdr:nvSpPr>
        <xdr:cNvPr id="1" name="TextBox 1"/>
        <xdr:cNvSpPr txBox="1">
          <a:spLocks noChangeArrowheads="1"/>
        </xdr:cNvSpPr>
      </xdr:nvSpPr>
      <xdr:spPr>
        <a:xfrm>
          <a:off x="533400" y="223837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9</xdr:row>
      <xdr:rowOff>38100</xdr:rowOff>
    </xdr:from>
    <xdr:ext cx="142875" cy="257175"/>
    <xdr:sp>
      <xdr:nvSpPr>
        <xdr:cNvPr id="2" name="TextBox 2"/>
        <xdr:cNvSpPr txBox="1">
          <a:spLocks noChangeArrowheads="1"/>
        </xdr:cNvSpPr>
      </xdr:nvSpPr>
      <xdr:spPr>
        <a:xfrm>
          <a:off x="533400" y="2238375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24</xdr:row>
      <xdr:rowOff>38100</xdr:rowOff>
    </xdr:from>
    <xdr:ext cx="142875" cy="257175"/>
    <xdr:sp>
      <xdr:nvSpPr>
        <xdr:cNvPr id="3" name="TextBox 3"/>
        <xdr:cNvSpPr txBox="1">
          <a:spLocks noChangeArrowheads="1"/>
        </xdr:cNvSpPr>
      </xdr:nvSpPr>
      <xdr:spPr>
        <a:xfrm>
          <a:off x="533400" y="56388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24</xdr:row>
      <xdr:rowOff>38100</xdr:rowOff>
    </xdr:from>
    <xdr:ext cx="142875" cy="257175"/>
    <xdr:sp>
      <xdr:nvSpPr>
        <xdr:cNvPr id="4" name="TextBox 4"/>
        <xdr:cNvSpPr txBox="1">
          <a:spLocks noChangeArrowheads="1"/>
        </xdr:cNvSpPr>
      </xdr:nvSpPr>
      <xdr:spPr>
        <a:xfrm>
          <a:off x="533400" y="56388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39</xdr:row>
      <xdr:rowOff>38100</xdr:rowOff>
    </xdr:from>
    <xdr:ext cx="142875" cy="257175"/>
    <xdr:sp>
      <xdr:nvSpPr>
        <xdr:cNvPr id="5" name="TextBox 5"/>
        <xdr:cNvSpPr txBox="1">
          <a:spLocks noChangeArrowheads="1"/>
        </xdr:cNvSpPr>
      </xdr:nvSpPr>
      <xdr:spPr>
        <a:xfrm>
          <a:off x="533400" y="83439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  <xdr:oneCellAnchor>
    <xdr:from>
      <xdr:col>1</xdr:col>
      <xdr:colOff>419100</xdr:colOff>
      <xdr:row>39</xdr:row>
      <xdr:rowOff>38100</xdr:rowOff>
    </xdr:from>
    <xdr:ext cx="142875" cy="257175"/>
    <xdr:sp>
      <xdr:nvSpPr>
        <xdr:cNvPr id="6" name="TextBox 6"/>
        <xdr:cNvSpPr txBox="1">
          <a:spLocks noChangeArrowheads="1"/>
        </xdr:cNvSpPr>
      </xdr:nvSpPr>
      <xdr:spPr>
        <a:xfrm>
          <a:off x="533400" y="83439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Figs1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AS-07-SummaryTab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T64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1.7109375" style="3" customWidth="1"/>
    <col min="2" max="2" width="6.57421875" style="3" customWidth="1"/>
    <col min="3" max="3" width="1.8515625" style="3" customWidth="1"/>
    <col min="4" max="4" width="9.7109375" style="3" customWidth="1"/>
    <col min="5" max="5" width="1.7109375" style="3" customWidth="1"/>
    <col min="6" max="6" width="13.421875" style="3" customWidth="1"/>
    <col min="7" max="7" width="1.7109375" style="3" customWidth="1"/>
    <col min="8" max="8" width="8.7109375" style="3" customWidth="1"/>
    <col min="9" max="10" width="9.7109375" style="3" customWidth="1"/>
    <col min="11" max="11" width="1.7109375" style="3" customWidth="1"/>
    <col min="12" max="13" width="8.7109375" style="3" customWidth="1"/>
    <col min="14" max="14" width="1.7109375" style="3" customWidth="1"/>
    <col min="15" max="15" width="8.7109375" style="3" customWidth="1"/>
    <col min="16" max="16" width="1.7109375" style="3" customWidth="1"/>
    <col min="17" max="17" width="13.7109375" style="3" customWidth="1"/>
    <col min="18" max="18" width="1.7109375" style="3" customWidth="1"/>
    <col min="19" max="20" width="8.7109375" style="3" customWidth="1"/>
    <col min="21" max="21" width="1.7109375" style="3" customWidth="1"/>
    <col min="22" max="22" width="34.421875" style="3" customWidth="1"/>
    <col min="23" max="16384" width="9.140625" style="3" customWidth="1"/>
  </cols>
  <sheetData>
    <row r="2" spans="2:16" ht="20.25">
      <c r="B2" s="1" t="s">
        <v>0</v>
      </c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</row>
    <row r="3" spans="2:16" ht="20.25">
      <c r="B3" s="1" t="s">
        <v>1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</row>
    <row r="4" spans="2:20" ht="13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6" spans="4:20" ht="16.5" thickBot="1">
      <c r="D6" s="5" t="s">
        <v>2</v>
      </c>
      <c r="E6" s="5"/>
      <c r="F6" s="5"/>
      <c r="G6" s="4"/>
      <c r="H6" s="4"/>
      <c r="I6" s="4"/>
      <c r="J6" s="4"/>
      <c r="K6" s="4"/>
      <c r="L6" s="4"/>
      <c r="M6" s="4"/>
      <c r="N6" s="4"/>
      <c r="O6" s="4"/>
      <c r="Q6" s="5" t="s">
        <v>3</v>
      </c>
      <c r="R6" s="5"/>
      <c r="S6" s="4"/>
      <c r="T6" s="4"/>
    </row>
    <row r="7" ht="15.75">
      <c r="D7" s="6"/>
    </row>
    <row r="8" spans="4:20" ht="19.5" thickBot="1">
      <c r="D8" s="7" t="s">
        <v>4</v>
      </c>
      <c r="E8" s="6"/>
      <c r="F8" s="7" t="s">
        <v>5</v>
      </c>
      <c r="H8" s="5" t="s">
        <v>128</v>
      </c>
      <c r="I8" s="4"/>
      <c r="J8" s="4"/>
      <c r="K8" s="4"/>
      <c r="L8" s="4"/>
      <c r="M8" s="4"/>
      <c r="N8" s="4"/>
      <c r="O8" s="4"/>
      <c r="Q8" s="8" t="s">
        <v>5</v>
      </c>
      <c r="R8" s="6"/>
      <c r="S8" s="9" t="s">
        <v>6</v>
      </c>
      <c r="T8" s="10"/>
    </row>
    <row r="9" spans="2:20" ht="20.25" thickBot="1">
      <c r="B9" s="11"/>
      <c r="C9" s="11"/>
      <c r="D9" s="7" t="s">
        <v>7</v>
      </c>
      <c r="E9" s="6"/>
      <c r="F9" s="7" t="s">
        <v>8</v>
      </c>
      <c r="G9" s="11"/>
      <c r="Q9" s="8" t="s">
        <v>8</v>
      </c>
      <c r="R9" s="6"/>
      <c r="S9" s="5" t="s">
        <v>129</v>
      </c>
      <c r="T9" s="12"/>
    </row>
    <row r="10" spans="2:19" ht="18.75" thickBot="1">
      <c r="B10" s="13"/>
      <c r="C10" s="13"/>
      <c r="D10" s="7" t="s">
        <v>9</v>
      </c>
      <c r="E10" s="6"/>
      <c r="F10" s="7" t="s">
        <v>10</v>
      </c>
      <c r="G10" s="13"/>
      <c r="H10" s="5" t="s">
        <v>11</v>
      </c>
      <c r="I10" s="5"/>
      <c r="J10" s="5"/>
      <c r="K10" s="10"/>
      <c r="L10" s="5" t="s">
        <v>12</v>
      </c>
      <c r="M10" s="4"/>
      <c r="O10" s="14" t="s">
        <v>13</v>
      </c>
      <c r="P10" s="15"/>
      <c r="Q10" s="8" t="s">
        <v>10</v>
      </c>
      <c r="R10" s="6"/>
      <c r="S10" s="8" t="s">
        <v>14</v>
      </c>
    </row>
    <row r="11" spans="2:20" ht="17.25" customHeight="1">
      <c r="B11" s="16"/>
      <c r="C11" s="16"/>
      <c r="D11" s="7" t="s">
        <v>15</v>
      </c>
      <c r="E11" s="6"/>
      <c r="F11" s="7" t="s">
        <v>16</v>
      </c>
      <c r="G11" s="16"/>
      <c r="H11" s="17"/>
      <c r="I11" s="17"/>
      <c r="J11" s="8" t="s">
        <v>14</v>
      </c>
      <c r="K11" s="16"/>
      <c r="L11" s="16"/>
      <c r="M11" s="16"/>
      <c r="O11" s="8" t="s">
        <v>17</v>
      </c>
      <c r="P11" s="9"/>
      <c r="Q11" s="8" t="s">
        <v>16</v>
      </c>
      <c r="R11" s="6"/>
      <c r="S11" s="8" t="s">
        <v>18</v>
      </c>
      <c r="T11" s="8" t="s">
        <v>17</v>
      </c>
    </row>
    <row r="12" spans="2:20" ht="17.25" customHeight="1">
      <c r="B12" s="16"/>
      <c r="C12" s="16"/>
      <c r="D12" s="7" t="s">
        <v>19</v>
      </c>
      <c r="E12" s="6"/>
      <c r="F12" s="7" t="s">
        <v>20</v>
      </c>
      <c r="G12" s="16"/>
      <c r="H12" s="17"/>
      <c r="I12" s="17"/>
      <c r="J12" s="8" t="s">
        <v>18</v>
      </c>
      <c r="K12" s="16"/>
      <c r="L12" s="8" t="s">
        <v>21</v>
      </c>
      <c r="M12" s="8" t="s">
        <v>17</v>
      </c>
      <c r="O12" s="8" t="s">
        <v>22</v>
      </c>
      <c r="P12" s="9"/>
      <c r="Q12" s="8" t="s">
        <v>20</v>
      </c>
      <c r="R12" s="6"/>
      <c r="S12" s="8" t="s">
        <v>23</v>
      </c>
      <c r="T12" s="8" t="s">
        <v>22</v>
      </c>
    </row>
    <row r="13" spans="2:20" ht="15.75">
      <c r="B13" s="16"/>
      <c r="C13" s="16"/>
      <c r="D13" s="7" t="s">
        <v>24</v>
      </c>
      <c r="E13" s="6"/>
      <c r="F13" s="7" t="s">
        <v>25</v>
      </c>
      <c r="G13" s="16"/>
      <c r="H13" s="8"/>
      <c r="I13" s="8" t="s">
        <v>23</v>
      </c>
      <c r="J13" s="8" t="s">
        <v>23</v>
      </c>
      <c r="K13" s="8"/>
      <c r="L13" s="8" t="s">
        <v>9</v>
      </c>
      <c r="M13" s="8" t="s">
        <v>4</v>
      </c>
      <c r="O13" s="8" t="s">
        <v>26</v>
      </c>
      <c r="P13" s="17"/>
      <c r="Q13" s="8" t="s">
        <v>25</v>
      </c>
      <c r="R13" s="6"/>
      <c r="S13" s="8" t="s">
        <v>27</v>
      </c>
      <c r="T13" s="8" t="s">
        <v>26</v>
      </c>
    </row>
    <row r="14" spans="2:20" ht="18" customHeight="1">
      <c r="B14" s="18"/>
      <c r="C14" s="18"/>
      <c r="D14" s="7" t="s">
        <v>28</v>
      </c>
      <c r="E14" s="6"/>
      <c r="F14" s="7" t="s">
        <v>130</v>
      </c>
      <c r="G14" s="18"/>
      <c r="H14" s="8" t="s">
        <v>14</v>
      </c>
      <c r="I14" s="8" t="s">
        <v>27</v>
      </c>
      <c r="J14" s="7" t="s">
        <v>29</v>
      </c>
      <c r="K14" s="8"/>
      <c r="L14" s="8" t="s">
        <v>4</v>
      </c>
      <c r="M14" s="8" t="s">
        <v>30</v>
      </c>
      <c r="O14" s="8" t="s">
        <v>31</v>
      </c>
      <c r="P14" s="17"/>
      <c r="Q14" s="8" t="s">
        <v>131</v>
      </c>
      <c r="R14" s="6"/>
      <c r="S14" s="7" t="s">
        <v>29</v>
      </c>
      <c r="T14" s="8" t="s">
        <v>31</v>
      </c>
    </row>
    <row r="15" spans="2:20" ht="12" customHeight="1" thickBot="1">
      <c r="B15" s="19"/>
      <c r="C15" s="19"/>
      <c r="D15" s="14"/>
      <c r="E15" s="14"/>
      <c r="F15" s="14"/>
      <c r="G15" s="19"/>
      <c r="H15" s="20"/>
      <c r="I15" s="20"/>
      <c r="J15" s="14"/>
      <c r="K15" s="14"/>
      <c r="L15" s="14"/>
      <c r="M15" s="14"/>
      <c r="N15" s="4"/>
      <c r="O15" s="20"/>
      <c r="P15" s="20"/>
      <c r="Q15" s="5"/>
      <c r="R15" s="5"/>
      <c r="S15" s="4"/>
      <c r="T15" s="4"/>
    </row>
    <row r="16" spans="2:13" ht="13.5" customHeight="1">
      <c r="B16" s="18"/>
      <c r="C16" s="18"/>
      <c r="G16" s="18"/>
      <c r="H16" s="17"/>
      <c r="I16" s="17"/>
      <c r="J16" s="8"/>
      <c r="K16" s="8"/>
      <c r="L16" s="8"/>
      <c r="M16" s="8"/>
    </row>
    <row r="17" spans="2:20" s="31" customFormat="1" ht="15.75">
      <c r="B17" s="21">
        <v>1980</v>
      </c>
      <c r="C17" s="21"/>
      <c r="D17" s="22">
        <v>753</v>
      </c>
      <c r="E17" s="23"/>
      <c r="F17" s="24">
        <v>8744</v>
      </c>
      <c r="G17" s="25"/>
      <c r="H17" s="25">
        <v>700</v>
      </c>
      <c r="I17" s="24">
        <v>8839</v>
      </c>
      <c r="J17" s="26">
        <f aca="true" t="shared" si="0" ref="J17:J34">SUM(H17:I17)</f>
        <v>9539</v>
      </c>
      <c r="K17" s="26"/>
      <c r="L17" s="26">
        <f aca="true" t="shared" si="1" ref="L17:L22">H17-D17</f>
        <v>-53</v>
      </c>
      <c r="M17" s="27">
        <f aca="true" t="shared" si="2" ref="M17:M22">H17/D17</f>
        <v>0.9296148738379814</v>
      </c>
      <c r="N17" s="28"/>
      <c r="O17" s="27">
        <f aca="true" t="shared" si="3" ref="O17:O34">J17/F17</f>
        <v>1.0909194876486734</v>
      </c>
      <c r="P17" s="29"/>
      <c r="Q17" s="30"/>
      <c r="R17" s="30"/>
      <c r="S17" s="30"/>
      <c r="T17" s="30"/>
    </row>
    <row r="18" spans="2:20" ht="15">
      <c r="B18" s="32">
        <v>1981</v>
      </c>
      <c r="C18" s="32"/>
      <c r="D18" s="22">
        <v>732</v>
      </c>
      <c r="E18" s="24"/>
      <c r="F18" s="24">
        <v>9080</v>
      </c>
      <c r="G18" s="25"/>
      <c r="H18" s="25">
        <v>677</v>
      </c>
      <c r="I18" s="24">
        <v>8840</v>
      </c>
      <c r="J18" s="26">
        <f t="shared" si="0"/>
        <v>9517</v>
      </c>
      <c r="K18" s="26"/>
      <c r="L18" s="26">
        <f t="shared" si="1"/>
        <v>-55</v>
      </c>
      <c r="M18" s="27">
        <f t="shared" si="2"/>
        <v>0.924863387978142</v>
      </c>
      <c r="N18" s="28"/>
      <c r="O18" s="27">
        <f t="shared" si="3"/>
        <v>1.0481277533039648</v>
      </c>
      <c r="P18" s="33"/>
      <c r="Q18" s="34"/>
      <c r="R18" s="34"/>
      <c r="S18" s="34"/>
      <c r="T18" s="34"/>
    </row>
    <row r="19" spans="2:20" ht="15">
      <c r="B19" s="32">
        <v>1982</v>
      </c>
      <c r="C19" s="32"/>
      <c r="D19" s="22">
        <v>749</v>
      </c>
      <c r="E19" s="24"/>
      <c r="F19" s="24">
        <v>8664</v>
      </c>
      <c r="G19" s="25"/>
      <c r="H19" s="25">
        <v>701</v>
      </c>
      <c r="I19" s="24">
        <v>9260</v>
      </c>
      <c r="J19" s="26">
        <f t="shared" si="0"/>
        <v>9961</v>
      </c>
      <c r="K19" s="26"/>
      <c r="L19" s="26">
        <f t="shared" si="1"/>
        <v>-48</v>
      </c>
      <c r="M19" s="27">
        <f t="shared" si="2"/>
        <v>0.9359145527369827</v>
      </c>
      <c r="N19" s="28"/>
      <c r="O19" s="27">
        <f t="shared" si="3"/>
        <v>1.1496999076638965</v>
      </c>
      <c r="P19" s="33"/>
      <c r="Q19" s="34"/>
      <c r="R19" s="34"/>
      <c r="S19" s="34"/>
      <c r="T19" s="34"/>
    </row>
    <row r="20" spans="2:20" ht="15">
      <c r="B20" s="32">
        <v>1983</v>
      </c>
      <c r="C20" s="32"/>
      <c r="D20" s="22">
        <v>656</v>
      </c>
      <c r="E20" s="24"/>
      <c r="F20" s="24">
        <v>7512</v>
      </c>
      <c r="G20" s="25"/>
      <c r="H20" s="25">
        <v>624</v>
      </c>
      <c r="I20" s="24">
        <v>7633</v>
      </c>
      <c r="J20" s="26">
        <f t="shared" si="0"/>
        <v>8257</v>
      </c>
      <c r="K20" s="26"/>
      <c r="L20" s="26">
        <f t="shared" si="1"/>
        <v>-32</v>
      </c>
      <c r="M20" s="27">
        <f t="shared" si="2"/>
        <v>0.9512195121951219</v>
      </c>
      <c r="N20" s="28"/>
      <c r="O20" s="27">
        <f t="shared" si="3"/>
        <v>1.0991746538871139</v>
      </c>
      <c r="P20" s="33"/>
      <c r="Q20" s="34"/>
      <c r="R20" s="34"/>
      <c r="S20" s="34"/>
      <c r="T20" s="34"/>
    </row>
    <row r="21" spans="2:20" ht="15">
      <c r="B21" s="32">
        <v>1984</v>
      </c>
      <c r="C21" s="32"/>
      <c r="D21" s="22">
        <v>621</v>
      </c>
      <c r="E21" s="24"/>
      <c r="F21" s="24">
        <v>7650</v>
      </c>
      <c r="G21" s="25"/>
      <c r="H21" s="25">
        <v>599</v>
      </c>
      <c r="I21" s="24">
        <v>7727</v>
      </c>
      <c r="J21" s="26">
        <f t="shared" si="0"/>
        <v>8326</v>
      </c>
      <c r="K21" s="26"/>
      <c r="L21" s="26">
        <f t="shared" si="1"/>
        <v>-22</v>
      </c>
      <c r="M21" s="27">
        <f t="shared" si="2"/>
        <v>0.964573268921095</v>
      </c>
      <c r="N21" s="28"/>
      <c r="O21" s="27">
        <f t="shared" si="3"/>
        <v>1.0883660130718955</v>
      </c>
      <c r="P21" s="33"/>
      <c r="Q21" s="34"/>
      <c r="R21" s="34"/>
      <c r="S21" s="34"/>
      <c r="T21" s="34"/>
    </row>
    <row r="22" spans="2:20" s="31" customFormat="1" ht="15.75">
      <c r="B22" s="21">
        <v>1985</v>
      </c>
      <c r="C22" s="21"/>
      <c r="D22" s="22">
        <v>614</v>
      </c>
      <c r="E22" s="23"/>
      <c r="F22" s="24">
        <v>7521</v>
      </c>
      <c r="G22" s="25"/>
      <c r="H22" s="24">
        <v>602</v>
      </c>
      <c r="I22" s="24">
        <v>7786</v>
      </c>
      <c r="J22" s="26">
        <f t="shared" si="0"/>
        <v>8388</v>
      </c>
      <c r="K22" s="26"/>
      <c r="L22" s="26">
        <f t="shared" si="1"/>
        <v>-12</v>
      </c>
      <c r="M22" s="27">
        <f t="shared" si="2"/>
        <v>0.9804560260586319</v>
      </c>
      <c r="N22" s="28"/>
      <c r="O22" s="27">
        <f t="shared" si="3"/>
        <v>1.1152772237734343</v>
      </c>
      <c r="P22" s="29"/>
      <c r="Q22" s="30"/>
      <c r="R22" s="30"/>
      <c r="S22" s="30"/>
      <c r="T22" s="30"/>
    </row>
    <row r="23" spans="2:20" ht="15">
      <c r="B23" s="32">
        <v>1986</v>
      </c>
      <c r="C23" s="32"/>
      <c r="D23" s="22">
        <v>615</v>
      </c>
      <c r="E23" s="24"/>
      <c r="F23" s="24">
        <v>7065</v>
      </c>
      <c r="G23" s="25"/>
      <c r="H23" s="24">
        <v>601</v>
      </c>
      <c r="I23" s="24">
        <v>7422</v>
      </c>
      <c r="J23" s="26">
        <f t="shared" si="0"/>
        <v>8023</v>
      </c>
      <c r="K23" s="26"/>
      <c r="L23" s="26">
        <f aca="true" t="shared" si="4" ref="L23:L44">H23-D23</f>
        <v>-14</v>
      </c>
      <c r="M23" s="27">
        <f aca="true" t="shared" si="5" ref="M23:M44">H23/D23</f>
        <v>0.9772357723577236</v>
      </c>
      <c r="N23" s="28"/>
      <c r="O23" s="27">
        <f t="shared" si="3"/>
        <v>1.135598018400566</v>
      </c>
      <c r="P23" s="33"/>
      <c r="Q23" s="34"/>
      <c r="R23" s="34"/>
      <c r="S23" s="35"/>
      <c r="T23" s="34"/>
    </row>
    <row r="24" spans="2:20" ht="15">
      <c r="B24" s="32">
        <v>1987</v>
      </c>
      <c r="C24" s="32"/>
      <c r="D24" s="22">
        <v>586</v>
      </c>
      <c r="E24" s="24"/>
      <c r="F24" s="24">
        <v>6349</v>
      </c>
      <c r="G24" s="25"/>
      <c r="H24" s="24">
        <v>556</v>
      </c>
      <c r="I24" s="24">
        <v>6707</v>
      </c>
      <c r="J24" s="26">
        <f t="shared" si="0"/>
        <v>7263</v>
      </c>
      <c r="K24" s="26"/>
      <c r="L24" s="26">
        <f t="shared" si="4"/>
        <v>-30</v>
      </c>
      <c r="M24" s="27">
        <f t="shared" si="5"/>
        <v>0.9488054607508533</v>
      </c>
      <c r="N24" s="28"/>
      <c r="O24" s="27">
        <f t="shared" si="3"/>
        <v>1.1439596786895574</v>
      </c>
      <c r="P24" s="33"/>
      <c r="Q24" s="34"/>
      <c r="R24" s="34"/>
      <c r="S24" s="34"/>
      <c r="T24" s="34"/>
    </row>
    <row r="25" spans="2:20" ht="15">
      <c r="B25" s="32">
        <v>1988</v>
      </c>
      <c r="C25" s="32"/>
      <c r="D25" s="22">
        <v>564</v>
      </c>
      <c r="E25" s="24"/>
      <c r="F25" s="24">
        <v>6546</v>
      </c>
      <c r="G25" s="25"/>
      <c r="H25" s="24">
        <v>554</v>
      </c>
      <c r="I25" s="24">
        <v>6732</v>
      </c>
      <c r="J25" s="26">
        <f t="shared" si="0"/>
        <v>7286</v>
      </c>
      <c r="K25" s="26"/>
      <c r="L25" s="26">
        <f t="shared" si="4"/>
        <v>-10</v>
      </c>
      <c r="M25" s="27">
        <f t="shared" si="5"/>
        <v>0.9822695035460993</v>
      </c>
      <c r="N25" s="28"/>
      <c r="O25" s="27">
        <f t="shared" si="3"/>
        <v>1.113046135044302</v>
      </c>
      <c r="P25" s="33"/>
      <c r="Q25" s="34"/>
      <c r="R25" s="34"/>
      <c r="S25" s="34"/>
      <c r="T25" s="34"/>
    </row>
    <row r="26" spans="2:20" ht="15">
      <c r="B26" s="32">
        <v>1989</v>
      </c>
      <c r="C26" s="32"/>
      <c r="D26" s="22">
        <v>564</v>
      </c>
      <c r="E26" s="24"/>
      <c r="F26" s="24">
        <v>6665</v>
      </c>
      <c r="G26" s="25"/>
      <c r="H26" s="24">
        <v>553</v>
      </c>
      <c r="I26" s="24">
        <v>6998</v>
      </c>
      <c r="J26" s="26">
        <f t="shared" si="0"/>
        <v>7551</v>
      </c>
      <c r="K26" s="26"/>
      <c r="L26" s="26">
        <f t="shared" si="4"/>
        <v>-11</v>
      </c>
      <c r="M26" s="27">
        <f t="shared" si="5"/>
        <v>0.9804964539007093</v>
      </c>
      <c r="N26" s="28"/>
      <c r="O26" s="27">
        <f t="shared" si="3"/>
        <v>1.132933233308327</v>
      </c>
      <c r="P26" s="33"/>
      <c r="Q26" s="34"/>
      <c r="R26" s="34"/>
      <c r="S26" s="34"/>
      <c r="T26" s="34"/>
    </row>
    <row r="27" spans="2:20" s="31" customFormat="1" ht="15.75">
      <c r="B27" s="21">
        <v>1990</v>
      </c>
      <c r="C27" s="21"/>
      <c r="D27" s="22">
        <v>555</v>
      </c>
      <c r="E27" s="23"/>
      <c r="F27" s="24">
        <v>6461</v>
      </c>
      <c r="G27" s="25"/>
      <c r="H27" s="24">
        <v>546</v>
      </c>
      <c r="I27" s="24">
        <v>6252</v>
      </c>
      <c r="J27" s="26">
        <f t="shared" si="0"/>
        <v>6798</v>
      </c>
      <c r="K27" s="26"/>
      <c r="L27" s="26">
        <f t="shared" si="4"/>
        <v>-9</v>
      </c>
      <c r="M27" s="27">
        <f t="shared" si="5"/>
        <v>0.9837837837837838</v>
      </c>
      <c r="N27" s="28"/>
      <c r="O27" s="27">
        <f t="shared" si="3"/>
        <v>1.0521591084971367</v>
      </c>
      <c r="P27" s="29"/>
      <c r="Q27" s="30"/>
      <c r="R27" s="30"/>
      <c r="S27" s="30"/>
      <c r="T27" s="30"/>
    </row>
    <row r="28" spans="2:20" ht="15">
      <c r="B28" s="32">
        <v>1991</v>
      </c>
      <c r="C28" s="32"/>
      <c r="D28" s="22">
        <v>521</v>
      </c>
      <c r="E28" s="24"/>
      <c r="F28" s="24">
        <v>6148</v>
      </c>
      <c r="G28" s="25"/>
      <c r="H28" s="24">
        <v>491</v>
      </c>
      <c r="I28" s="24">
        <v>5638</v>
      </c>
      <c r="J28" s="26">
        <f t="shared" si="0"/>
        <v>6129</v>
      </c>
      <c r="K28" s="26"/>
      <c r="L28" s="26">
        <f t="shared" si="4"/>
        <v>-30</v>
      </c>
      <c r="M28" s="27">
        <f t="shared" si="5"/>
        <v>0.9424184261036468</v>
      </c>
      <c r="N28" s="28"/>
      <c r="O28" s="27">
        <f t="shared" si="3"/>
        <v>0.9969095640858816</v>
      </c>
      <c r="P28" s="33"/>
      <c r="Q28" s="34"/>
      <c r="R28" s="34"/>
      <c r="S28" s="34"/>
      <c r="T28" s="34"/>
    </row>
    <row r="29" spans="2:20" ht="15">
      <c r="B29" s="32">
        <v>1992</v>
      </c>
      <c r="C29" s="32"/>
      <c r="D29" s="22">
        <v>472</v>
      </c>
      <c r="E29" s="24"/>
      <c r="F29" s="24">
        <v>5890</v>
      </c>
      <c r="G29" s="25"/>
      <c r="H29" s="24">
        <v>463</v>
      </c>
      <c r="I29" s="24">
        <v>5176</v>
      </c>
      <c r="J29" s="26">
        <f t="shared" si="0"/>
        <v>5639</v>
      </c>
      <c r="K29" s="26"/>
      <c r="L29" s="26">
        <f t="shared" si="4"/>
        <v>-9</v>
      </c>
      <c r="M29" s="27">
        <f t="shared" si="5"/>
        <v>0.9809322033898306</v>
      </c>
      <c r="N29" s="28"/>
      <c r="O29" s="27">
        <f t="shared" si="3"/>
        <v>0.9573853989813242</v>
      </c>
      <c r="P29" s="33"/>
      <c r="Q29" s="34"/>
      <c r="R29" s="34"/>
      <c r="S29" s="34"/>
      <c r="T29" s="34"/>
    </row>
    <row r="30" spans="2:20" ht="15">
      <c r="B30" s="32">
        <v>1993</v>
      </c>
      <c r="C30" s="32"/>
      <c r="D30" s="22">
        <v>410</v>
      </c>
      <c r="E30" s="24"/>
      <c r="F30" s="24">
        <v>5399</v>
      </c>
      <c r="G30" s="25"/>
      <c r="H30" s="24">
        <v>399</v>
      </c>
      <c r="I30" s="24">
        <v>4454</v>
      </c>
      <c r="J30" s="26">
        <f t="shared" si="0"/>
        <v>4853</v>
      </c>
      <c r="K30" s="26"/>
      <c r="L30" s="26">
        <f t="shared" si="4"/>
        <v>-11</v>
      </c>
      <c r="M30" s="27">
        <f t="shared" si="5"/>
        <v>0.973170731707317</v>
      </c>
      <c r="N30" s="28"/>
      <c r="O30" s="27">
        <f t="shared" si="3"/>
        <v>0.898870161140952</v>
      </c>
      <c r="P30" s="33"/>
      <c r="Q30" s="34"/>
      <c r="R30" s="34"/>
      <c r="S30" s="34"/>
      <c r="T30" s="34"/>
    </row>
    <row r="31" spans="2:20" ht="15">
      <c r="B31" s="32">
        <v>1994</v>
      </c>
      <c r="C31" s="32"/>
      <c r="D31" s="22">
        <v>359</v>
      </c>
      <c r="E31" s="24"/>
      <c r="F31" s="24">
        <v>5411</v>
      </c>
      <c r="G31" s="25"/>
      <c r="H31" s="24">
        <v>363</v>
      </c>
      <c r="I31" s="24">
        <v>5208</v>
      </c>
      <c r="J31" s="26">
        <f t="shared" si="0"/>
        <v>5571</v>
      </c>
      <c r="K31" s="26"/>
      <c r="L31" s="26">
        <f t="shared" si="4"/>
        <v>4</v>
      </c>
      <c r="M31" s="27">
        <f t="shared" si="5"/>
        <v>1.011142061281337</v>
      </c>
      <c r="N31" s="28"/>
      <c r="O31" s="27">
        <f t="shared" si="3"/>
        <v>1.029569395675476</v>
      </c>
      <c r="P31" s="33"/>
      <c r="Q31" s="34"/>
      <c r="R31" s="34"/>
      <c r="S31" s="34"/>
      <c r="T31" s="34"/>
    </row>
    <row r="32" spans="2:20" s="31" customFormat="1" ht="15.75">
      <c r="B32" s="21">
        <v>1995</v>
      </c>
      <c r="C32" s="21"/>
      <c r="D32" s="22">
        <v>427</v>
      </c>
      <c r="E32" s="36"/>
      <c r="F32" s="37">
        <v>5321</v>
      </c>
      <c r="G32" s="25"/>
      <c r="H32" s="24">
        <v>409</v>
      </c>
      <c r="I32" s="24">
        <v>4930</v>
      </c>
      <c r="J32" s="26">
        <f t="shared" si="0"/>
        <v>5339</v>
      </c>
      <c r="K32" s="26"/>
      <c r="L32" s="26">
        <f t="shared" si="4"/>
        <v>-18</v>
      </c>
      <c r="M32" s="27">
        <f t="shared" si="5"/>
        <v>0.9578454332552693</v>
      </c>
      <c r="N32" s="28"/>
      <c r="O32" s="27">
        <f t="shared" si="3"/>
        <v>1.0033828227776733</v>
      </c>
      <c r="P32" s="29"/>
      <c r="Q32" s="30"/>
      <c r="R32" s="30"/>
      <c r="S32" s="30"/>
      <c r="T32" s="30"/>
    </row>
    <row r="33" spans="2:20" ht="15">
      <c r="B33" s="32">
        <v>1996</v>
      </c>
      <c r="C33" s="32"/>
      <c r="D33" s="22">
        <v>367</v>
      </c>
      <c r="E33" s="24"/>
      <c r="F33" s="37">
        <v>5106</v>
      </c>
      <c r="G33" s="25"/>
      <c r="H33" s="24">
        <v>357</v>
      </c>
      <c r="I33" s="24">
        <v>4041</v>
      </c>
      <c r="J33" s="26">
        <f t="shared" si="0"/>
        <v>4398</v>
      </c>
      <c r="K33" s="26"/>
      <c r="L33" s="26">
        <f t="shared" si="4"/>
        <v>-10</v>
      </c>
      <c r="M33" s="27">
        <f t="shared" si="5"/>
        <v>0.9727520435967303</v>
      </c>
      <c r="N33" s="34"/>
      <c r="O33" s="38">
        <f t="shared" si="3"/>
        <v>0.8613396004700352</v>
      </c>
      <c r="P33" s="39"/>
      <c r="Q33" s="24">
        <v>996</v>
      </c>
      <c r="R33" s="37"/>
      <c r="S33" s="24">
        <v>790</v>
      </c>
      <c r="T33" s="38">
        <f>S33/Q33</f>
        <v>0.7931726907630522</v>
      </c>
    </row>
    <row r="34" spans="2:20" ht="15">
      <c r="B34" s="32">
        <v>1997</v>
      </c>
      <c r="C34" s="32"/>
      <c r="D34" s="22">
        <v>389</v>
      </c>
      <c r="E34" s="24"/>
      <c r="F34" s="37">
        <v>5316</v>
      </c>
      <c r="G34" s="25"/>
      <c r="H34" s="24">
        <v>377</v>
      </c>
      <c r="I34" s="24">
        <v>4047</v>
      </c>
      <c r="J34" s="26">
        <f t="shared" si="0"/>
        <v>4424</v>
      </c>
      <c r="K34" s="26"/>
      <c r="L34" s="26">
        <f t="shared" si="4"/>
        <v>-12</v>
      </c>
      <c r="M34" s="27">
        <f t="shared" si="5"/>
        <v>0.9691516709511568</v>
      </c>
      <c r="N34" s="34"/>
      <c r="O34" s="38">
        <f t="shared" si="3"/>
        <v>0.8322046651617758</v>
      </c>
      <c r="P34" s="39"/>
      <c r="Q34" s="24">
        <v>1116</v>
      </c>
      <c r="R34" s="37"/>
      <c r="S34" s="24">
        <v>745</v>
      </c>
      <c r="T34" s="38">
        <f aca="true" t="shared" si="6" ref="T34:T42">S34/Q34</f>
        <v>0.6675627240143369</v>
      </c>
    </row>
    <row r="35" spans="2:20" ht="15">
      <c r="B35" s="40">
        <v>1998</v>
      </c>
      <c r="C35" s="40"/>
      <c r="D35" s="22">
        <v>390</v>
      </c>
      <c r="E35" s="24"/>
      <c r="F35" s="37">
        <v>5289</v>
      </c>
      <c r="G35" s="41"/>
      <c r="H35" s="24">
        <v>385</v>
      </c>
      <c r="I35" s="24">
        <v>4072</v>
      </c>
      <c r="J35" s="42">
        <f aca="true" t="shared" si="7" ref="J35:J44">SUM(H35:I35)</f>
        <v>4457</v>
      </c>
      <c r="K35" s="42"/>
      <c r="L35" s="26">
        <f t="shared" si="4"/>
        <v>-5</v>
      </c>
      <c r="M35" s="27">
        <f t="shared" si="5"/>
        <v>0.9871794871794872</v>
      </c>
      <c r="N35" s="34"/>
      <c r="O35" s="38">
        <f>+J35/F35</f>
        <v>0.8426923804121762</v>
      </c>
      <c r="P35" s="39"/>
      <c r="Q35" s="24">
        <v>1079</v>
      </c>
      <c r="R35" s="37"/>
      <c r="S35" s="37">
        <v>698</v>
      </c>
      <c r="T35" s="38">
        <f t="shared" si="6"/>
        <v>0.6468952734012975</v>
      </c>
    </row>
    <row r="36" spans="2:20" s="10" customFormat="1" ht="15">
      <c r="B36" s="40">
        <v>1999</v>
      </c>
      <c r="C36" s="40"/>
      <c r="D36" s="22">
        <v>324</v>
      </c>
      <c r="E36" s="37"/>
      <c r="F36" s="37">
        <v>4941</v>
      </c>
      <c r="G36" s="41"/>
      <c r="H36" s="24">
        <v>310</v>
      </c>
      <c r="I36" s="24">
        <v>3765</v>
      </c>
      <c r="J36" s="42">
        <f t="shared" si="7"/>
        <v>4075</v>
      </c>
      <c r="K36" s="42"/>
      <c r="L36" s="26">
        <f t="shared" si="4"/>
        <v>-14</v>
      </c>
      <c r="M36" s="27">
        <f t="shared" si="5"/>
        <v>0.9567901234567902</v>
      </c>
      <c r="N36" s="43"/>
      <c r="O36" s="44">
        <f>+J36/F36</f>
        <v>0.8247318356607974</v>
      </c>
      <c r="P36" s="45"/>
      <c r="Q36" s="24">
        <v>1012</v>
      </c>
      <c r="R36" s="37"/>
      <c r="S36" s="37">
        <v>625</v>
      </c>
      <c r="T36" s="38">
        <f t="shared" si="6"/>
        <v>0.6175889328063241</v>
      </c>
    </row>
    <row r="37" spans="2:20" s="15" customFormat="1" ht="15.75">
      <c r="B37" s="18">
        <v>2000</v>
      </c>
      <c r="C37" s="18"/>
      <c r="D37" s="22">
        <v>343</v>
      </c>
      <c r="E37" s="36"/>
      <c r="F37" s="37">
        <v>4904</v>
      </c>
      <c r="G37" s="41"/>
      <c r="H37" s="24">
        <v>326</v>
      </c>
      <c r="I37" s="24">
        <v>3568</v>
      </c>
      <c r="J37" s="42">
        <f t="shared" si="7"/>
        <v>3894</v>
      </c>
      <c r="K37" s="42"/>
      <c r="L37" s="26">
        <f t="shared" si="4"/>
        <v>-17</v>
      </c>
      <c r="M37" s="27">
        <f t="shared" si="5"/>
        <v>0.9504373177842566</v>
      </c>
      <c r="N37" s="43"/>
      <c r="O37" s="44">
        <f aca="true" t="shared" si="8" ref="O37:O42">J37/F37</f>
        <v>0.7940456769983687</v>
      </c>
      <c r="P37" s="46"/>
      <c r="Q37" s="24">
        <v>978</v>
      </c>
      <c r="R37" s="37"/>
      <c r="S37" s="37">
        <v>561</v>
      </c>
      <c r="T37" s="38">
        <f t="shared" si="6"/>
        <v>0.5736196319018405</v>
      </c>
    </row>
    <row r="38" spans="2:20" s="31" customFormat="1" ht="15">
      <c r="B38" s="40">
        <v>2001</v>
      </c>
      <c r="C38" s="40"/>
      <c r="D38" s="22">
        <v>369</v>
      </c>
      <c r="E38" s="24"/>
      <c r="F38" s="37">
        <v>4881</v>
      </c>
      <c r="G38" s="41"/>
      <c r="H38" s="24">
        <v>348</v>
      </c>
      <c r="I38" s="24">
        <v>3410</v>
      </c>
      <c r="J38" s="42">
        <f t="shared" si="7"/>
        <v>3758</v>
      </c>
      <c r="K38" s="42"/>
      <c r="L38" s="26">
        <f t="shared" si="4"/>
        <v>-21</v>
      </c>
      <c r="M38" s="27">
        <f t="shared" si="5"/>
        <v>0.943089430894309</v>
      </c>
      <c r="N38" s="43"/>
      <c r="O38" s="44">
        <f t="shared" si="8"/>
        <v>0.7699241958615037</v>
      </c>
      <c r="P38" s="45"/>
      <c r="Q38" s="24">
        <v>893</v>
      </c>
      <c r="R38" s="37"/>
      <c r="S38" s="37">
        <v>544</v>
      </c>
      <c r="T38" s="38">
        <f t="shared" si="6"/>
        <v>0.6091825307950728</v>
      </c>
    </row>
    <row r="39" spans="2:20" s="31" customFormat="1" ht="15">
      <c r="B39" s="40">
        <v>2002</v>
      </c>
      <c r="C39" s="40"/>
      <c r="D39" s="22">
        <v>321</v>
      </c>
      <c r="E39" s="24"/>
      <c r="F39" s="37">
        <v>4700</v>
      </c>
      <c r="G39" s="41"/>
      <c r="H39" s="24">
        <v>304</v>
      </c>
      <c r="I39" s="24">
        <v>3229</v>
      </c>
      <c r="J39" s="42">
        <f t="shared" si="7"/>
        <v>3533</v>
      </c>
      <c r="K39" s="42"/>
      <c r="L39" s="26">
        <f t="shared" si="4"/>
        <v>-17</v>
      </c>
      <c r="M39" s="27">
        <f t="shared" si="5"/>
        <v>0.9470404984423676</v>
      </c>
      <c r="N39" s="43"/>
      <c r="O39" s="44">
        <f t="shared" si="8"/>
        <v>0.7517021276595744</v>
      </c>
      <c r="P39" s="45"/>
      <c r="Q39" s="24">
        <v>865</v>
      </c>
      <c r="R39" s="37"/>
      <c r="S39" s="37">
        <v>527</v>
      </c>
      <c r="T39" s="38">
        <f t="shared" si="6"/>
        <v>0.6092485549132948</v>
      </c>
    </row>
    <row r="40" spans="2:20" ht="15">
      <c r="B40" s="32">
        <v>2003</v>
      </c>
      <c r="C40" s="32"/>
      <c r="D40" s="22">
        <v>351</v>
      </c>
      <c r="E40" s="24"/>
      <c r="F40" s="37">
        <v>4422</v>
      </c>
      <c r="G40" s="25"/>
      <c r="H40" s="24">
        <v>336</v>
      </c>
      <c r="I40" s="24">
        <v>2958</v>
      </c>
      <c r="J40" s="42">
        <f t="shared" si="7"/>
        <v>3294</v>
      </c>
      <c r="K40" s="42"/>
      <c r="L40" s="26">
        <f t="shared" si="4"/>
        <v>-15</v>
      </c>
      <c r="M40" s="27">
        <f t="shared" si="5"/>
        <v>0.9572649572649573</v>
      </c>
      <c r="N40" s="34"/>
      <c r="O40" s="44">
        <f t="shared" si="8"/>
        <v>0.7449118046132972</v>
      </c>
      <c r="P40" s="45"/>
      <c r="Q40" s="24">
        <v>776</v>
      </c>
      <c r="R40" s="37"/>
      <c r="S40" s="24">
        <v>432</v>
      </c>
      <c r="T40" s="38">
        <f t="shared" si="6"/>
        <v>0.5567010309278351</v>
      </c>
    </row>
    <row r="41" spans="2:20" ht="15">
      <c r="B41" s="32">
        <v>2004</v>
      </c>
      <c r="C41" s="32"/>
      <c r="D41" s="22">
        <v>326</v>
      </c>
      <c r="E41" s="24"/>
      <c r="F41" s="37">
        <v>4364</v>
      </c>
      <c r="G41" s="25"/>
      <c r="H41" s="24">
        <v>308</v>
      </c>
      <c r="I41" s="24">
        <v>2766</v>
      </c>
      <c r="J41" s="42">
        <f t="shared" si="7"/>
        <v>3074</v>
      </c>
      <c r="K41" s="42"/>
      <c r="L41" s="26">
        <f t="shared" si="4"/>
        <v>-18</v>
      </c>
      <c r="M41" s="27">
        <f t="shared" si="5"/>
        <v>0.9447852760736196</v>
      </c>
      <c r="N41" s="34"/>
      <c r="O41" s="44">
        <f t="shared" si="8"/>
        <v>0.7043996333638863</v>
      </c>
      <c r="P41" s="45"/>
      <c r="Q41" s="24">
        <v>691</v>
      </c>
      <c r="R41" s="37"/>
      <c r="S41" s="24">
        <v>384</v>
      </c>
      <c r="T41" s="38">
        <f t="shared" si="6"/>
        <v>0.5557163531114327</v>
      </c>
    </row>
    <row r="42" spans="2:20" ht="15.75">
      <c r="B42" s="21">
        <v>2005</v>
      </c>
      <c r="C42" s="21"/>
      <c r="D42" s="47">
        <v>294</v>
      </c>
      <c r="E42" s="23"/>
      <c r="F42" s="37">
        <v>4362</v>
      </c>
      <c r="G42" s="25"/>
      <c r="H42" s="24">
        <v>286</v>
      </c>
      <c r="I42" s="24">
        <v>2665</v>
      </c>
      <c r="J42" s="42">
        <f t="shared" si="7"/>
        <v>2951</v>
      </c>
      <c r="K42" s="42"/>
      <c r="L42" s="26">
        <f t="shared" si="4"/>
        <v>-8</v>
      </c>
      <c r="M42" s="27">
        <f t="shared" si="5"/>
        <v>0.9727891156462585</v>
      </c>
      <c r="N42" s="34"/>
      <c r="O42" s="44">
        <f t="shared" si="8"/>
        <v>0.6765245300320953</v>
      </c>
      <c r="P42" s="45"/>
      <c r="Q42" s="24">
        <v>692</v>
      </c>
      <c r="R42" s="37"/>
      <c r="S42" s="24">
        <v>368</v>
      </c>
      <c r="T42" s="38">
        <f t="shared" si="6"/>
        <v>0.5317919075144508</v>
      </c>
    </row>
    <row r="43" spans="2:20" ht="15">
      <c r="B43" s="32">
        <v>2006</v>
      </c>
      <c r="C43" s="32"/>
      <c r="D43" s="47">
        <v>327</v>
      </c>
      <c r="E43" s="25"/>
      <c r="F43" s="37"/>
      <c r="G43" s="25"/>
      <c r="H43" s="24">
        <v>314</v>
      </c>
      <c r="I43" s="24">
        <v>2627</v>
      </c>
      <c r="J43" s="42">
        <f t="shared" si="7"/>
        <v>2941</v>
      </c>
      <c r="K43" s="42"/>
      <c r="L43" s="26">
        <f t="shared" si="4"/>
        <v>-13</v>
      </c>
      <c r="M43" s="27">
        <f t="shared" si="5"/>
        <v>0.9602446483180428</v>
      </c>
      <c r="N43" s="34"/>
      <c r="O43" s="48"/>
      <c r="P43" s="49"/>
      <c r="Q43" s="34"/>
      <c r="R43" s="34"/>
      <c r="S43" s="24">
        <v>373</v>
      </c>
      <c r="T43" s="34"/>
    </row>
    <row r="44" spans="2:20" ht="15">
      <c r="B44" s="32">
        <v>2007</v>
      </c>
      <c r="C44" s="32"/>
      <c r="D44" s="25">
        <v>295</v>
      </c>
      <c r="E44" s="25"/>
      <c r="F44" s="25"/>
      <c r="G44" s="25"/>
      <c r="H44" s="24">
        <v>281</v>
      </c>
      <c r="I44" s="24">
        <v>2382</v>
      </c>
      <c r="J44" s="42">
        <f t="shared" si="7"/>
        <v>2663</v>
      </c>
      <c r="K44" s="42"/>
      <c r="L44" s="26">
        <f t="shared" si="4"/>
        <v>-14</v>
      </c>
      <c r="M44" s="27">
        <f t="shared" si="5"/>
        <v>0.9525423728813559</v>
      </c>
      <c r="N44" s="34"/>
      <c r="O44" s="49"/>
      <c r="P44" s="49"/>
      <c r="Q44" s="34"/>
      <c r="R44" s="34"/>
      <c r="S44" s="24">
        <v>277</v>
      </c>
      <c r="T44" s="34"/>
    </row>
    <row r="45" spans="2:20" ht="15.75">
      <c r="B45" s="50" t="s">
        <v>32</v>
      </c>
      <c r="C45" s="50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34"/>
      <c r="O45" s="34"/>
      <c r="P45" s="34"/>
      <c r="Q45" s="34"/>
      <c r="R45" s="34"/>
      <c r="S45" s="34"/>
      <c r="T45" s="34"/>
    </row>
    <row r="46" spans="2:20" ht="6" customHeight="1">
      <c r="B46" s="50"/>
      <c r="C46" s="50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4"/>
      <c r="O46" s="34"/>
      <c r="P46" s="34"/>
      <c r="Q46" s="34"/>
      <c r="R46" s="34"/>
      <c r="S46" s="34"/>
      <c r="T46" s="34"/>
    </row>
    <row r="47" spans="2:20" ht="15">
      <c r="B47" s="32"/>
      <c r="C47" s="32"/>
      <c r="D47" s="27">
        <f>(D42-D33)/D33</f>
        <v>-0.1989100817438692</v>
      </c>
      <c r="E47" s="27"/>
      <c r="F47" s="27">
        <f>(F42-F33)/F33</f>
        <v>-0.14571092831962398</v>
      </c>
      <c r="G47" s="34"/>
      <c r="H47" s="27">
        <f>(H42-H33)/H33</f>
        <v>-0.19887955182072828</v>
      </c>
      <c r="I47" s="25"/>
      <c r="J47" s="27">
        <f>(J42-J33)/J33</f>
        <v>-0.3290131878126421</v>
      </c>
      <c r="K47" s="27"/>
      <c r="L47" s="27"/>
      <c r="M47" s="27"/>
      <c r="N47" s="34"/>
      <c r="O47" s="34"/>
      <c r="P47" s="34"/>
      <c r="Q47" s="27">
        <f>(Q42-Q33)/Q33</f>
        <v>-0.30522088353413657</v>
      </c>
      <c r="R47" s="27"/>
      <c r="S47" s="27">
        <f>(S42-S33)/S33</f>
        <v>-0.5341772151898734</v>
      </c>
      <c r="T47" s="34"/>
    </row>
    <row r="48" spans="2:20" ht="15">
      <c r="B48" s="32"/>
      <c r="C48" s="32"/>
      <c r="D48" s="27"/>
      <c r="E48" s="27"/>
      <c r="F48" s="27"/>
      <c r="G48" s="34"/>
      <c r="H48" s="34"/>
      <c r="I48" s="25"/>
      <c r="J48" s="27"/>
      <c r="K48" s="27"/>
      <c r="L48" s="27"/>
      <c r="M48" s="27"/>
      <c r="N48" s="34"/>
      <c r="O48" s="34"/>
      <c r="P48" s="34"/>
      <c r="Q48" s="27"/>
      <c r="R48" s="27"/>
      <c r="S48" s="27"/>
      <c r="T48" s="34"/>
    </row>
    <row r="49" spans="2:20" ht="15.75">
      <c r="B49" s="51" t="s">
        <v>33</v>
      </c>
      <c r="C49" s="51"/>
      <c r="D49" s="25"/>
      <c r="E49" s="25"/>
      <c r="F49" s="25"/>
      <c r="G49" s="25"/>
      <c r="H49" s="52"/>
      <c r="I49" s="52"/>
      <c r="J49" s="42"/>
      <c r="K49" s="42"/>
      <c r="L49" s="42"/>
      <c r="M49" s="42"/>
      <c r="N49" s="34"/>
      <c r="O49" s="49"/>
      <c r="P49" s="49"/>
      <c r="Q49" s="34"/>
      <c r="R49" s="34"/>
      <c r="S49" s="34"/>
      <c r="T49" s="34"/>
    </row>
    <row r="50" spans="2:20" ht="6" customHeight="1">
      <c r="B50" s="51"/>
      <c r="C50" s="51"/>
      <c r="D50" s="25"/>
      <c r="E50" s="25"/>
      <c r="F50" s="25"/>
      <c r="G50" s="25"/>
      <c r="H50" s="52"/>
      <c r="I50" s="52"/>
      <c r="J50" s="42"/>
      <c r="K50" s="42"/>
      <c r="L50" s="42"/>
      <c r="M50" s="42"/>
      <c r="N50" s="34"/>
      <c r="O50" s="49"/>
      <c r="P50" s="49"/>
      <c r="Q50" s="34"/>
      <c r="R50" s="34"/>
      <c r="S50" s="34"/>
      <c r="T50" s="34"/>
    </row>
    <row r="51" spans="2:20" ht="15">
      <c r="B51" s="53" t="s">
        <v>34</v>
      </c>
      <c r="C51" s="53"/>
      <c r="D51" s="25"/>
      <c r="E51" s="25"/>
      <c r="F51" s="25"/>
      <c r="G51" s="25"/>
      <c r="H51" s="34"/>
      <c r="I51" s="52"/>
      <c r="J51" s="42"/>
      <c r="K51" s="42"/>
      <c r="L51" s="42"/>
      <c r="M51" s="44">
        <f>AVERAGE(M17:M42)</f>
        <v>0.9625392835805558</v>
      </c>
      <c r="N51" s="34"/>
      <c r="O51" s="44">
        <f>AVERAGE(O17:O42)</f>
        <v>0.9560713463916805</v>
      </c>
      <c r="P51" s="54"/>
      <c r="Q51" s="34"/>
      <c r="R51" s="34"/>
      <c r="S51" s="34"/>
      <c r="T51" s="34"/>
    </row>
    <row r="52" spans="2:20" ht="15">
      <c r="B52" s="53" t="s">
        <v>35</v>
      </c>
      <c r="C52" s="53"/>
      <c r="D52" s="25"/>
      <c r="E52" s="25"/>
      <c r="F52" s="25"/>
      <c r="G52" s="25"/>
      <c r="H52" s="34"/>
      <c r="I52" s="52"/>
      <c r="J52" s="42"/>
      <c r="K52" s="42"/>
      <c r="L52" s="42"/>
      <c r="M52" s="44">
        <f>AVERAGE(M17:M32)</f>
        <v>0.9640463407377827</v>
      </c>
      <c r="N52" s="34"/>
      <c r="O52" s="44">
        <f>AVERAGE(O17:O32)</f>
        <v>1.0659611597468859</v>
      </c>
      <c r="P52" s="54"/>
      <c r="Q52" s="34"/>
      <c r="R52" s="34"/>
      <c r="S52" s="34"/>
      <c r="T52" s="34"/>
    </row>
    <row r="53" spans="2:20" ht="15">
      <c r="B53" s="53" t="s">
        <v>36</v>
      </c>
      <c r="C53" s="53"/>
      <c r="D53" s="25"/>
      <c r="E53" s="25"/>
      <c r="F53" s="25"/>
      <c r="G53" s="25"/>
      <c r="H53" s="34"/>
      <c r="I53" s="52"/>
      <c r="J53" s="42"/>
      <c r="K53" s="42"/>
      <c r="L53" s="42"/>
      <c r="M53" s="44">
        <f>AVERAGE(M33:M42)</f>
        <v>0.9601279921289934</v>
      </c>
      <c r="N53" s="34"/>
      <c r="O53" s="44">
        <f>AVERAGE(O33:O42)</f>
        <v>0.780247645023351</v>
      </c>
      <c r="P53" s="55"/>
      <c r="Q53" s="34"/>
      <c r="R53" s="34"/>
      <c r="S53" s="34"/>
      <c r="T53" s="44">
        <f>AVERAGE(T33:T42)</f>
        <v>0.6161479630148937</v>
      </c>
    </row>
    <row r="54" spans="2:20" ht="15.75" thickBot="1">
      <c r="B54" s="56"/>
      <c r="C54" s="56"/>
      <c r="D54" s="56"/>
      <c r="E54" s="56"/>
      <c r="F54" s="56"/>
      <c r="G54" s="56"/>
      <c r="H54" s="57"/>
      <c r="I54" s="57"/>
      <c r="J54" s="58"/>
      <c r="K54" s="58"/>
      <c r="L54" s="58"/>
      <c r="M54" s="58"/>
      <c r="N54" s="4"/>
      <c r="O54" s="59"/>
      <c r="P54" s="59"/>
      <c r="Q54" s="4"/>
      <c r="R54" s="4"/>
      <c r="S54" s="4"/>
      <c r="T54" s="4"/>
    </row>
    <row r="55" spans="2:16" ht="15">
      <c r="B55" s="32"/>
      <c r="C55" s="32"/>
      <c r="D55" s="32"/>
      <c r="E55" s="32"/>
      <c r="F55" s="32"/>
      <c r="G55" s="32"/>
      <c r="H55" s="60"/>
      <c r="I55" s="60"/>
      <c r="J55" s="61"/>
      <c r="K55" s="61"/>
      <c r="L55" s="61"/>
      <c r="M55" s="61"/>
      <c r="O55" s="62"/>
      <c r="P55" s="62"/>
    </row>
    <row r="56" spans="2:20" ht="13.5">
      <c r="B56" s="63" t="s">
        <v>37</v>
      </c>
      <c r="C56" s="63"/>
      <c r="D56" s="64" t="s">
        <v>38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2:20" ht="13.5">
      <c r="B57" s="63" t="s">
        <v>39</v>
      </c>
      <c r="C57" s="63"/>
      <c r="D57" s="64" t="s">
        <v>40</v>
      </c>
      <c r="E57" s="64"/>
      <c r="F57" s="64"/>
      <c r="G57" s="65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2:20" ht="13.5">
      <c r="B58" s="63"/>
      <c r="C58" s="63"/>
      <c r="D58" s="64" t="s">
        <v>41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2:20" ht="13.5">
      <c r="B59" s="63"/>
      <c r="C59" s="63"/>
      <c r="D59" s="64" t="s">
        <v>42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2:20" ht="13.5">
      <c r="B60" s="63"/>
      <c r="C60" s="63"/>
      <c r="D60" s="64" t="s">
        <v>43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2:20" ht="13.5">
      <c r="B61" s="63"/>
      <c r="C61" s="63"/>
      <c r="D61" s="64" t="s">
        <v>44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2:20" ht="13.5">
      <c r="B62" s="63"/>
      <c r="C62" s="63"/>
      <c r="D62" s="64" t="s">
        <v>45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2:20" ht="13.5">
      <c r="B63" s="63" t="s">
        <v>46</v>
      </c>
      <c r="C63" s="63"/>
      <c r="D63" s="64" t="s">
        <v>47</v>
      </c>
      <c r="E63" s="64"/>
      <c r="F63" s="64"/>
      <c r="G63" s="65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2:20" ht="13.5">
      <c r="B64" s="63" t="s">
        <v>48</v>
      </c>
      <c r="C64" s="63"/>
      <c r="D64" s="64" t="s">
        <v>49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6" ht="147" customHeight="1"/>
  </sheetData>
  <printOptions/>
  <pageMargins left="0.53" right="0.57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P64"/>
  <sheetViews>
    <sheetView zoomScale="75" zoomScaleNormal="75" workbookViewId="0" topLeftCell="A7">
      <selection activeCell="B8" sqref="B8"/>
    </sheetView>
  </sheetViews>
  <sheetFormatPr defaultColWidth="9.140625" defaultRowHeight="12.75"/>
  <cols>
    <col min="1" max="1" width="1.7109375" style="67" customWidth="1"/>
    <col min="2" max="2" width="9.140625" style="67" customWidth="1"/>
    <col min="3" max="3" width="1.7109375" style="67" customWidth="1"/>
    <col min="4" max="9" width="9.140625" style="67" customWidth="1"/>
    <col min="10" max="10" width="1.7109375" style="67" customWidth="1"/>
    <col min="11" max="15" width="9.140625" style="67" customWidth="1"/>
    <col min="16" max="16" width="1.7109375" style="67" customWidth="1"/>
    <col min="17" max="17" width="3.00390625" style="67" customWidth="1"/>
    <col min="18" max="18" width="45.140625" style="67" customWidth="1"/>
    <col min="19" max="16384" width="9.140625" style="67" customWidth="1"/>
  </cols>
  <sheetData>
    <row r="2" spans="2:7" ht="18">
      <c r="B2" s="66" t="s">
        <v>50</v>
      </c>
      <c r="C2" s="66"/>
      <c r="D2" s="66"/>
      <c r="E2" s="6"/>
      <c r="F2" s="6"/>
      <c r="G2" s="6"/>
    </row>
    <row r="3" spans="2:4" ht="18">
      <c r="B3" s="66" t="s">
        <v>51</v>
      </c>
      <c r="C3" s="68"/>
      <c r="D3" s="68"/>
    </row>
    <row r="4" spans="2:15" ht="8.25" customHeight="1" thickBot="1">
      <c r="B4" s="69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ht="9" customHeight="1"/>
    <row r="6" spans="4:15" ht="19.5" thickBot="1">
      <c r="D6" s="5" t="s">
        <v>132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ht="9" customHeight="1">
      <c r="D7" s="9"/>
    </row>
    <row r="8" spans="2:15" ht="16.5" thickBot="1">
      <c r="B8" s="72"/>
      <c r="D8" s="5" t="s">
        <v>2</v>
      </c>
      <c r="E8" s="71"/>
      <c r="F8" s="71"/>
      <c r="G8" s="71"/>
      <c r="H8" s="71"/>
      <c r="I8" s="71"/>
      <c r="K8" s="5" t="s">
        <v>52</v>
      </c>
      <c r="L8" s="71"/>
      <c r="M8" s="71"/>
      <c r="N8" s="71"/>
      <c r="O8" s="71"/>
    </row>
    <row r="9" spans="2:15" ht="60">
      <c r="B9" s="73"/>
      <c r="D9" s="74" t="s">
        <v>53</v>
      </c>
      <c r="E9" s="74" t="s">
        <v>54</v>
      </c>
      <c r="F9" s="74" t="s">
        <v>55</v>
      </c>
      <c r="G9" s="74" t="s">
        <v>56</v>
      </c>
      <c r="H9" s="74" t="s">
        <v>57</v>
      </c>
      <c r="I9" s="74" t="s">
        <v>58</v>
      </c>
      <c r="J9" s="72"/>
      <c r="K9" s="74" t="s">
        <v>53</v>
      </c>
      <c r="L9" s="74" t="s">
        <v>54</v>
      </c>
      <c r="M9" s="74" t="s">
        <v>56</v>
      </c>
      <c r="N9" s="74" t="s">
        <v>59</v>
      </c>
      <c r="O9" s="74" t="s">
        <v>58</v>
      </c>
    </row>
    <row r="10" spans="2:16" ht="15">
      <c r="B10" s="72" t="s">
        <v>60</v>
      </c>
      <c r="D10" s="24">
        <v>1370</v>
      </c>
      <c r="E10" s="24">
        <v>435</v>
      </c>
      <c r="F10" s="24">
        <v>352</v>
      </c>
      <c r="G10" s="24">
        <v>2382</v>
      </c>
      <c r="H10" s="24">
        <v>567</v>
      </c>
      <c r="I10" s="75">
        <f>SUM(D10:H10)</f>
        <v>5106</v>
      </c>
      <c r="J10" s="76" t="str">
        <f>IF(ABS(I10-'Table Q'!F33)&gt;0.5,"***** DIFF"," ")</f>
        <v> </v>
      </c>
      <c r="K10" s="24">
        <v>590</v>
      </c>
      <c r="L10" s="24">
        <v>198</v>
      </c>
      <c r="M10" s="24">
        <v>139</v>
      </c>
      <c r="N10" s="24">
        <v>69</v>
      </c>
      <c r="O10" s="75">
        <f>SUM(K10:N10)</f>
        <v>996</v>
      </c>
      <c r="P10" s="76" t="str">
        <f>IF(ABS(O10-'Table Q'!Q33)&gt;0.5,"***** DIFF"," ")</f>
        <v> </v>
      </c>
    </row>
    <row r="11" spans="2:16" ht="15">
      <c r="B11" s="72" t="s">
        <v>61</v>
      </c>
      <c r="D11" s="24">
        <v>1264</v>
      </c>
      <c r="E11" s="24">
        <v>643</v>
      </c>
      <c r="F11" s="24">
        <v>481</v>
      </c>
      <c r="G11" s="24">
        <v>2308</v>
      </c>
      <c r="H11" s="24">
        <v>620</v>
      </c>
      <c r="I11" s="75">
        <f aca="true" t="shared" si="0" ref="I11:I19">SUM(D11:H11)</f>
        <v>5316</v>
      </c>
      <c r="J11" s="76" t="str">
        <f>IF(ABS(I11-'Table Q'!F34)&gt;0.5,"***** DIFF"," ")</f>
        <v> </v>
      </c>
      <c r="K11" s="24">
        <v>552</v>
      </c>
      <c r="L11" s="24">
        <v>357</v>
      </c>
      <c r="M11" s="24">
        <v>136</v>
      </c>
      <c r="N11" s="24">
        <v>71</v>
      </c>
      <c r="O11" s="75">
        <f aca="true" t="shared" si="1" ref="O11:O19">SUM(K11:N11)</f>
        <v>1116</v>
      </c>
      <c r="P11" s="76" t="str">
        <f>IF(ABS(O11-'Table Q'!Q34)&gt;0.5,"***** DIFF"," ")</f>
        <v> </v>
      </c>
    </row>
    <row r="12" spans="2:16" ht="15">
      <c r="B12" s="72" t="s">
        <v>62</v>
      </c>
      <c r="D12" s="24">
        <v>1168</v>
      </c>
      <c r="E12" s="24">
        <v>681</v>
      </c>
      <c r="F12" s="24">
        <v>421</v>
      </c>
      <c r="G12" s="24">
        <v>2426</v>
      </c>
      <c r="H12" s="24">
        <v>593</v>
      </c>
      <c r="I12" s="75">
        <f t="shared" si="0"/>
        <v>5289</v>
      </c>
      <c r="J12" s="76" t="str">
        <f>IF(ABS(I12-'Table Q'!F35)&gt;0.5,"***** DIFF"," ")</f>
        <v> </v>
      </c>
      <c r="K12" s="24">
        <v>470</v>
      </c>
      <c r="L12" s="24">
        <v>390</v>
      </c>
      <c r="M12" s="24">
        <v>145</v>
      </c>
      <c r="N12" s="24">
        <v>74</v>
      </c>
      <c r="O12" s="75">
        <f t="shared" si="1"/>
        <v>1079</v>
      </c>
      <c r="P12" s="76" t="str">
        <f>IF(ABS(O12-'Table Q'!Q35)&gt;0.5,"***** DIFF"," ")</f>
        <v> </v>
      </c>
    </row>
    <row r="13" spans="2:16" ht="15">
      <c r="B13" s="72" t="s">
        <v>63</v>
      </c>
      <c r="D13" s="24">
        <v>1126</v>
      </c>
      <c r="E13" s="24">
        <v>663</v>
      </c>
      <c r="F13" s="24">
        <v>518</v>
      </c>
      <c r="G13" s="24">
        <v>2027</v>
      </c>
      <c r="H13" s="24">
        <v>607</v>
      </c>
      <c r="I13" s="75">
        <f t="shared" si="0"/>
        <v>4941</v>
      </c>
      <c r="J13" s="76" t="str">
        <f>IF(ABS(I13-'Table Q'!F36)&gt;0.5,"***** DIFF"," ")</f>
        <v> </v>
      </c>
      <c r="K13" s="24">
        <v>473</v>
      </c>
      <c r="L13" s="24">
        <v>379</v>
      </c>
      <c r="M13" s="24">
        <v>108</v>
      </c>
      <c r="N13" s="24">
        <v>52</v>
      </c>
      <c r="O13" s="75">
        <f t="shared" si="1"/>
        <v>1012</v>
      </c>
      <c r="P13" s="76" t="str">
        <f>IF(ABS(O13-'Table Q'!Q36)&gt;0.5,"***** DIFF"," ")</f>
        <v> </v>
      </c>
    </row>
    <row r="14" spans="2:16" ht="15">
      <c r="B14" s="72" t="s">
        <v>64</v>
      </c>
      <c r="D14" s="24">
        <v>987</v>
      </c>
      <c r="E14" s="24">
        <v>623</v>
      </c>
      <c r="F14" s="24">
        <v>522</v>
      </c>
      <c r="G14" s="24">
        <v>2180</v>
      </c>
      <c r="H14" s="24">
        <v>592</v>
      </c>
      <c r="I14" s="75">
        <f t="shared" si="0"/>
        <v>4904</v>
      </c>
      <c r="J14" s="76" t="str">
        <f>IF(ABS(I14-'Table Q'!F37)&gt;0.5,"***** DIFF"," ")</f>
        <v> </v>
      </c>
      <c r="K14" s="24">
        <v>419</v>
      </c>
      <c r="L14" s="24">
        <v>349</v>
      </c>
      <c r="M14" s="24">
        <v>133</v>
      </c>
      <c r="N14" s="24">
        <v>77</v>
      </c>
      <c r="O14" s="75">
        <f t="shared" si="1"/>
        <v>978</v>
      </c>
      <c r="P14" s="76" t="str">
        <f>IF(ABS(O14-'Table Q'!Q37)&gt;0.5,"***** DIFF"," ")</f>
        <v> </v>
      </c>
    </row>
    <row r="15" spans="2:16" ht="15">
      <c r="B15" s="72" t="s">
        <v>65</v>
      </c>
      <c r="D15" s="24">
        <v>999</v>
      </c>
      <c r="E15" s="24">
        <v>544</v>
      </c>
      <c r="F15" s="24">
        <v>591</v>
      </c>
      <c r="G15" s="24">
        <v>2198</v>
      </c>
      <c r="H15" s="24">
        <v>549</v>
      </c>
      <c r="I15" s="75">
        <f t="shared" si="0"/>
        <v>4881</v>
      </c>
      <c r="J15" s="76" t="str">
        <f>IF(ABS(I15-'Table Q'!F38)&gt;0.5,"***** DIFF"," ")</f>
        <v> </v>
      </c>
      <c r="K15" s="24">
        <v>424</v>
      </c>
      <c r="L15" s="24">
        <v>286</v>
      </c>
      <c r="M15" s="24">
        <v>129</v>
      </c>
      <c r="N15" s="24">
        <v>54</v>
      </c>
      <c r="O15" s="75">
        <f t="shared" si="1"/>
        <v>893</v>
      </c>
      <c r="P15" s="76" t="str">
        <f>IF(ABS(O15-'Table Q'!Q38)&gt;0.5,"***** DIFF"," ")</f>
        <v> </v>
      </c>
    </row>
    <row r="16" spans="2:16" ht="15">
      <c r="B16" s="72" t="s">
        <v>66</v>
      </c>
      <c r="D16" s="24">
        <v>937</v>
      </c>
      <c r="E16" s="24">
        <v>502</v>
      </c>
      <c r="F16" s="24">
        <v>569</v>
      </c>
      <c r="G16" s="24">
        <v>2121</v>
      </c>
      <c r="H16" s="24">
        <v>571</v>
      </c>
      <c r="I16" s="75">
        <f t="shared" si="0"/>
        <v>4700</v>
      </c>
      <c r="J16" s="76" t="str">
        <f>IF(ABS(I16-'Table Q'!F39)&gt;0.5,"***** DIFF"," ")</f>
        <v> </v>
      </c>
      <c r="K16" s="24">
        <v>390</v>
      </c>
      <c r="L16" s="24">
        <v>269</v>
      </c>
      <c r="M16" s="24">
        <v>139</v>
      </c>
      <c r="N16" s="24">
        <v>67</v>
      </c>
      <c r="O16" s="75">
        <f t="shared" si="1"/>
        <v>865</v>
      </c>
      <c r="P16" s="76" t="str">
        <f>IF(ABS(O16-'Table Q'!Q39)&gt;0.5,"***** DIFF"," ")</f>
        <v> </v>
      </c>
    </row>
    <row r="17" spans="2:16" ht="15">
      <c r="B17" s="72" t="s">
        <v>67</v>
      </c>
      <c r="D17" s="24">
        <v>804</v>
      </c>
      <c r="E17" s="24">
        <v>507</v>
      </c>
      <c r="F17" s="24">
        <v>528</v>
      </c>
      <c r="G17" s="24">
        <v>2032</v>
      </c>
      <c r="H17" s="24">
        <v>551</v>
      </c>
      <c r="I17" s="75">
        <f t="shared" si="0"/>
        <v>4422</v>
      </c>
      <c r="J17" s="76" t="str">
        <f>IF(ABS(I17-'Table Q'!F40)&gt;0.5,"***** DIFF"," ")</f>
        <v> </v>
      </c>
      <c r="K17" s="24">
        <v>322</v>
      </c>
      <c r="L17" s="24">
        <v>273</v>
      </c>
      <c r="M17" s="24">
        <v>129</v>
      </c>
      <c r="N17" s="24">
        <v>52</v>
      </c>
      <c r="O17" s="75">
        <f t="shared" si="1"/>
        <v>776</v>
      </c>
      <c r="P17" s="76" t="str">
        <f>IF(ABS(O17-'Table Q'!Q40)&gt;0.5,"***** DIFF"," ")</f>
        <v> </v>
      </c>
    </row>
    <row r="18" spans="2:16" ht="15">
      <c r="B18" s="72" t="s">
        <v>68</v>
      </c>
      <c r="D18" s="24">
        <v>855</v>
      </c>
      <c r="E18" s="24">
        <v>451</v>
      </c>
      <c r="F18" s="24">
        <v>524</v>
      </c>
      <c r="G18" s="24">
        <v>1934</v>
      </c>
      <c r="H18" s="24">
        <v>600</v>
      </c>
      <c r="I18" s="75">
        <f t="shared" si="0"/>
        <v>4364</v>
      </c>
      <c r="J18" s="76" t="str">
        <f>IF(ABS(I18-'Table Q'!F41)&gt;0.5,"***** DIFF"," ")</f>
        <v> </v>
      </c>
      <c r="K18" s="24">
        <v>331</v>
      </c>
      <c r="L18" s="24">
        <v>203</v>
      </c>
      <c r="M18" s="24">
        <v>82</v>
      </c>
      <c r="N18" s="24">
        <v>75</v>
      </c>
      <c r="O18" s="75">
        <f t="shared" si="1"/>
        <v>691</v>
      </c>
      <c r="P18" s="76" t="str">
        <f>IF(ABS(O18-'Table Q'!Q41)&gt;0.5,"***** DIFF"," ")</f>
        <v> </v>
      </c>
    </row>
    <row r="19" spans="2:16" ht="15">
      <c r="B19" s="72" t="s">
        <v>69</v>
      </c>
      <c r="D19" s="24">
        <v>894</v>
      </c>
      <c r="E19" s="24">
        <v>420</v>
      </c>
      <c r="F19" s="24">
        <v>526</v>
      </c>
      <c r="G19" s="24">
        <v>1937</v>
      </c>
      <c r="H19" s="24">
        <v>585</v>
      </c>
      <c r="I19" s="75">
        <f t="shared" si="0"/>
        <v>4362</v>
      </c>
      <c r="J19" s="76" t="str">
        <f>IF(ABS(I19-'Table Q'!F42)&gt;0.5,"***** DIFF"," ")</f>
        <v> </v>
      </c>
      <c r="K19" s="24">
        <v>336</v>
      </c>
      <c r="L19" s="24">
        <v>190</v>
      </c>
      <c r="M19" s="24">
        <v>105</v>
      </c>
      <c r="N19" s="24">
        <v>61</v>
      </c>
      <c r="O19" s="75">
        <f t="shared" si="1"/>
        <v>692</v>
      </c>
      <c r="P19" s="76" t="str">
        <f>IF(ABS(O19-'Table Q'!Q42)&gt;0.5,"***** DIFF"," ")</f>
        <v> </v>
      </c>
    </row>
    <row r="21" spans="4:15" ht="19.5" thickBot="1">
      <c r="D21" s="5" t="s">
        <v>133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4:15" ht="9" customHeight="1">
      <c r="D22" s="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5" ht="16.5" thickBot="1">
      <c r="B23" s="72"/>
      <c r="D23" s="5" t="s">
        <v>2</v>
      </c>
      <c r="E23" s="71"/>
      <c r="F23" s="71"/>
      <c r="G23" s="71"/>
      <c r="H23" s="71"/>
      <c r="I23" s="71"/>
      <c r="K23" s="5" t="s">
        <v>70</v>
      </c>
      <c r="L23" s="71"/>
      <c r="M23" s="71"/>
      <c r="N23" s="71"/>
      <c r="O23" s="71"/>
    </row>
    <row r="24" spans="2:15" ht="60">
      <c r="B24" s="73"/>
      <c r="D24" s="74" t="s">
        <v>53</v>
      </c>
      <c r="E24" s="74" t="s">
        <v>54</v>
      </c>
      <c r="F24" s="74" t="s">
        <v>55</v>
      </c>
      <c r="G24" s="74" t="s">
        <v>56</v>
      </c>
      <c r="H24" s="74" t="s">
        <v>57</v>
      </c>
      <c r="I24" s="74" t="s">
        <v>71</v>
      </c>
      <c r="J24" s="72"/>
      <c r="K24" s="74" t="s">
        <v>53</v>
      </c>
      <c r="L24" s="74" t="s">
        <v>54</v>
      </c>
      <c r="M24" s="74" t="s">
        <v>56</v>
      </c>
      <c r="N24" s="74" t="s">
        <v>59</v>
      </c>
      <c r="O24" s="74" t="s">
        <v>71</v>
      </c>
    </row>
    <row r="25" spans="2:16" ht="15">
      <c r="B25" s="72">
        <v>1996</v>
      </c>
      <c r="D25" s="24">
        <v>1279</v>
      </c>
      <c r="E25" s="24">
        <v>216</v>
      </c>
      <c r="F25" s="24">
        <v>300</v>
      </c>
      <c r="G25" s="24">
        <v>2293</v>
      </c>
      <c r="H25" s="24">
        <v>310</v>
      </c>
      <c r="I25" s="75">
        <f>SUM(D25:H25)</f>
        <v>4398</v>
      </c>
      <c r="J25" s="76" t="str">
        <f>IF(ABS(I25-'Table Q'!J33)&gt;0.5,"***** DIFF"," ")</f>
        <v> </v>
      </c>
      <c r="K25" s="77">
        <v>540</v>
      </c>
      <c r="L25" s="77">
        <v>100</v>
      </c>
      <c r="M25" s="77">
        <v>118</v>
      </c>
      <c r="N25" s="77">
        <v>32</v>
      </c>
      <c r="O25" s="78">
        <f aca="true" t="shared" si="2" ref="O25:O36">SUM(K25:N25)</f>
        <v>790</v>
      </c>
      <c r="P25" s="76" t="str">
        <f>IF(ABS(O25-'Table Q'!S33)&gt;0.5,"***** DIFF"," ")</f>
        <v> </v>
      </c>
    </row>
    <row r="26" spans="2:16" ht="15">
      <c r="B26" s="72">
        <v>1997</v>
      </c>
      <c r="D26" s="24">
        <v>1211</v>
      </c>
      <c r="E26" s="24">
        <v>210</v>
      </c>
      <c r="F26" s="24">
        <v>358</v>
      </c>
      <c r="G26" s="24">
        <v>2365</v>
      </c>
      <c r="H26" s="24">
        <v>280</v>
      </c>
      <c r="I26" s="75">
        <f aca="true" t="shared" si="3" ref="I26:I36">SUM(D26:H26)</f>
        <v>4424</v>
      </c>
      <c r="J26" s="76" t="str">
        <f>IF(ABS(I26-'Table Q'!J34)&gt;0.5,"***** DIFF"," ")</f>
        <v> </v>
      </c>
      <c r="K26" s="77">
        <v>505</v>
      </c>
      <c r="L26" s="77">
        <v>78</v>
      </c>
      <c r="M26" s="77">
        <v>138</v>
      </c>
      <c r="N26" s="77">
        <v>24</v>
      </c>
      <c r="O26" s="78">
        <f t="shared" si="2"/>
        <v>745</v>
      </c>
      <c r="P26" s="76" t="str">
        <f>IF(ABS(O26-'Table Q'!S34)&gt;0.5,"***** DIFF"," ")</f>
        <v> </v>
      </c>
    </row>
    <row r="27" spans="2:16" ht="15">
      <c r="B27" s="72">
        <v>1998</v>
      </c>
      <c r="D27" s="24">
        <v>1156</v>
      </c>
      <c r="E27" s="24">
        <v>210</v>
      </c>
      <c r="F27" s="24">
        <v>371</v>
      </c>
      <c r="G27" s="24">
        <v>2390</v>
      </c>
      <c r="H27" s="24">
        <v>330</v>
      </c>
      <c r="I27" s="75">
        <f t="shared" si="3"/>
        <v>4457</v>
      </c>
      <c r="J27" s="76" t="str">
        <f>IF(ABS(I27-'Table Q'!J35)&gt;0.5,"***** DIFF"," ")</f>
        <v> </v>
      </c>
      <c r="K27" s="77">
        <v>455</v>
      </c>
      <c r="L27" s="77">
        <v>64</v>
      </c>
      <c r="M27" s="77">
        <v>153</v>
      </c>
      <c r="N27" s="77">
        <v>26</v>
      </c>
      <c r="O27" s="78">
        <f t="shared" si="2"/>
        <v>698</v>
      </c>
      <c r="P27" s="76" t="str">
        <f>IF(ABS(O27-'Table Q'!S35)&gt;0.5,"***** DIFF"," ")</f>
        <v> </v>
      </c>
    </row>
    <row r="28" spans="2:16" ht="15">
      <c r="B28" s="72">
        <v>1999</v>
      </c>
      <c r="D28" s="24">
        <v>1143</v>
      </c>
      <c r="E28" s="24">
        <v>189</v>
      </c>
      <c r="F28" s="24">
        <v>431</v>
      </c>
      <c r="G28" s="24">
        <v>2004</v>
      </c>
      <c r="H28" s="24">
        <v>308</v>
      </c>
      <c r="I28" s="75">
        <f t="shared" si="3"/>
        <v>4075</v>
      </c>
      <c r="J28" s="76" t="str">
        <f>IF(ABS(I28-'Table Q'!J36)&gt;0.5,"***** DIFF"," ")</f>
        <v> </v>
      </c>
      <c r="K28" s="77">
        <v>430</v>
      </c>
      <c r="L28" s="77">
        <v>69</v>
      </c>
      <c r="M28" s="77">
        <v>108</v>
      </c>
      <c r="N28" s="77">
        <v>18</v>
      </c>
      <c r="O28" s="78">
        <f t="shared" si="2"/>
        <v>625</v>
      </c>
      <c r="P28" s="76" t="str">
        <f>IF(ABS(O28-'Table Q'!S36)&gt;0.5,"***** DIFF"," ")</f>
        <v> </v>
      </c>
    </row>
    <row r="29" spans="2:16" ht="15">
      <c r="B29" s="72">
        <v>2000</v>
      </c>
      <c r="D29" s="24">
        <v>997</v>
      </c>
      <c r="E29" s="24">
        <v>176</v>
      </c>
      <c r="F29" s="24">
        <v>475</v>
      </c>
      <c r="G29" s="24">
        <v>1978</v>
      </c>
      <c r="H29" s="24">
        <v>268</v>
      </c>
      <c r="I29" s="75">
        <f t="shared" si="3"/>
        <v>3894</v>
      </c>
      <c r="J29" s="76" t="str">
        <f>IF(ABS(I29-'Table Q'!J37)&gt;0.5,"***** DIFF"," ")</f>
        <v> </v>
      </c>
      <c r="K29" s="77">
        <v>378</v>
      </c>
      <c r="L29" s="77">
        <v>65</v>
      </c>
      <c r="M29" s="77">
        <v>94</v>
      </c>
      <c r="N29" s="77">
        <v>24</v>
      </c>
      <c r="O29" s="78">
        <f t="shared" si="2"/>
        <v>561</v>
      </c>
      <c r="P29" s="76" t="str">
        <f>IF(ABS(O29-'Table Q'!S37)&gt;0.5,"***** DIFF"," ")</f>
        <v> </v>
      </c>
    </row>
    <row r="30" spans="2:16" ht="15">
      <c r="B30" s="72">
        <v>2001</v>
      </c>
      <c r="D30" s="24">
        <v>918</v>
      </c>
      <c r="E30" s="24">
        <v>171</v>
      </c>
      <c r="F30" s="24">
        <v>454</v>
      </c>
      <c r="G30" s="24">
        <v>1952</v>
      </c>
      <c r="H30" s="24">
        <v>263</v>
      </c>
      <c r="I30" s="75">
        <f t="shared" si="3"/>
        <v>3758</v>
      </c>
      <c r="J30" s="76" t="str">
        <f>IF(ABS(I30-'Table Q'!J38)&gt;0.5,"***** DIFF"," ")</f>
        <v> </v>
      </c>
      <c r="K30" s="77">
        <v>353</v>
      </c>
      <c r="L30" s="77">
        <v>56</v>
      </c>
      <c r="M30" s="77">
        <v>110</v>
      </c>
      <c r="N30" s="77">
        <v>25</v>
      </c>
      <c r="O30" s="78">
        <f t="shared" si="2"/>
        <v>544</v>
      </c>
      <c r="P30" s="76" t="str">
        <f>IF(ABS(O30-'Table Q'!S38)&gt;0.5,"***** DIFF"," ")</f>
        <v> </v>
      </c>
    </row>
    <row r="31" spans="2:16" ht="15">
      <c r="B31" s="72">
        <v>2002</v>
      </c>
      <c r="D31" s="24">
        <v>893</v>
      </c>
      <c r="E31" s="24">
        <v>152</v>
      </c>
      <c r="F31" s="24">
        <v>456</v>
      </c>
      <c r="G31" s="24">
        <v>1782</v>
      </c>
      <c r="H31" s="24">
        <v>250</v>
      </c>
      <c r="I31" s="75">
        <f t="shared" si="3"/>
        <v>3533</v>
      </c>
      <c r="J31" s="76" t="str">
        <f>IF(ABS(I31-'Table Q'!J39)&gt;0.5,"***** DIFF"," ")</f>
        <v> </v>
      </c>
      <c r="K31" s="77">
        <v>340</v>
      </c>
      <c r="L31" s="77">
        <v>46</v>
      </c>
      <c r="M31" s="77">
        <v>111</v>
      </c>
      <c r="N31" s="77">
        <v>30</v>
      </c>
      <c r="O31" s="78">
        <f t="shared" si="2"/>
        <v>527</v>
      </c>
      <c r="P31" s="76" t="str">
        <f>IF(ABS(O31-'Table Q'!S39)&gt;0.5,"***** DIFF"," ")</f>
        <v> </v>
      </c>
    </row>
    <row r="32" spans="2:16" ht="15">
      <c r="B32" s="72">
        <v>2003</v>
      </c>
      <c r="D32" s="24">
        <v>775</v>
      </c>
      <c r="E32" s="24">
        <v>139</v>
      </c>
      <c r="F32" s="24">
        <v>417</v>
      </c>
      <c r="G32" s="24">
        <v>1700</v>
      </c>
      <c r="H32" s="24">
        <v>263</v>
      </c>
      <c r="I32" s="75">
        <f t="shared" si="3"/>
        <v>3294</v>
      </c>
      <c r="J32" s="76" t="str">
        <f>IF(ABS(I32-'Table Q'!J40)&gt;0.5,"***** DIFF"," ")</f>
        <v> </v>
      </c>
      <c r="K32" s="77">
        <v>273</v>
      </c>
      <c r="L32" s="77">
        <v>48</v>
      </c>
      <c r="M32" s="77">
        <v>93</v>
      </c>
      <c r="N32" s="77">
        <v>18</v>
      </c>
      <c r="O32" s="78">
        <f t="shared" si="2"/>
        <v>432</v>
      </c>
      <c r="P32" s="76" t="str">
        <f>IF(ABS(O32-'Table Q'!S40)&gt;0.5,"***** DIFF"," ")</f>
        <v> </v>
      </c>
    </row>
    <row r="33" spans="2:16" ht="15">
      <c r="B33" s="72">
        <v>2004</v>
      </c>
      <c r="D33" s="24">
        <v>750</v>
      </c>
      <c r="E33" s="24">
        <v>128</v>
      </c>
      <c r="F33" s="24">
        <v>395</v>
      </c>
      <c r="G33" s="24">
        <v>1581</v>
      </c>
      <c r="H33" s="24">
        <v>220</v>
      </c>
      <c r="I33" s="75">
        <f t="shared" si="3"/>
        <v>3074</v>
      </c>
      <c r="J33" s="76" t="str">
        <f>IF(ABS(I33-'Table Q'!J41)&gt;0.5,"***** DIFF"," ")</f>
        <v> </v>
      </c>
      <c r="K33" s="77">
        <v>247</v>
      </c>
      <c r="L33" s="77">
        <v>40</v>
      </c>
      <c r="M33" s="77">
        <v>77</v>
      </c>
      <c r="N33" s="77">
        <v>20</v>
      </c>
      <c r="O33" s="78">
        <f t="shared" si="2"/>
        <v>384</v>
      </c>
      <c r="P33" s="76" t="str">
        <f>IF(ABS(O33-'Table Q'!S41)&gt;0.5,"***** DIFF"," ")</f>
        <v> </v>
      </c>
    </row>
    <row r="34" spans="2:16" ht="15">
      <c r="B34" s="72">
        <v>2005</v>
      </c>
      <c r="D34" s="24">
        <v>742</v>
      </c>
      <c r="E34" s="24">
        <v>132</v>
      </c>
      <c r="F34" s="24">
        <v>404</v>
      </c>
      <c r="G34" s="24">
        <v>1458</v>
      </c>
      <c r="H34" s="24">
        <v>215</v>
      </c>
      <c r="I34" s="75">
        <f t="shared" si="3"/>
        <v>2951</v>
      </c>
      <c r="J34" s="76" t="str">
        <f>IF(ABS(I34-'Table Q'!J42)&gt;0.5,"***** DIFF"," ")</f>
        <v> </v>
      </c>
      <c r="K34" s="77">
        <v>244</v>
      </c>
      <c r="L34" s="77">
        <v>30</v>
      </c>
      <c r="M34" s="77">
        <v>69</v>
      </c>
      <c r="N34" s="77">
        <v>25</v>
      </c>
      <c r="O34" s="78">
        <f t="shared" si="2"/>
        <v>368</v>
      </c>
      <c r="P34" s="76" t="str">
        <f>IF(ABS(O34-'Table Q'!S42)&gt;0.5,"***** DIFF"," ")</f>
        <v> </v>
      </c>
    </row>
    <row r="35" spans="2:16" ht="15">
      <c r="B35" s="72">
        <v>2006</v>
      </c>
      <c r="D35" s="24">
        <v>746</v>
      </c>
      <c r="E35" s="24">
        <v>141</v>
      </c>
      <c r="F35" s="24">
        <v>408</v>
      </c>
      <c r="G35" s="24">
        <v>1431</v>
      </c>
      <c r="H35" s="24">
        <v>215</v>
      </c>
      <c r="I35" s="75">
        <f t="shared" si="3"/>
        <v>2941</v>
      </c>
      <c r="J35" s="76" t="str">
        <f>IF(ABS(I35-'Table Q'!J43)&gt;0.5,"***** DIFF"," ")</f>
        <v> </v>
      </c>
      <c r="K35" s="77">
        <v>247</v>
      </c>
      <c r="L35" s="77">
        <v>40</v>
      </c>
      <c r="M35" s="77">
        <v>70</v>
      </c>
      <c r="N35" s="77">
        <v>16</v>
      </c>
      <c r="O35" s="78">
        <f t="shared" si="2"/>
        <v>373</v>
      </c>
      <c r="P35" s="76" t="str">
        <f>IF(ABS(O35-'Table Q'!S43)&gt;0.5,"***** DIFF"," ")</f>
        <v> </v>
      </c>
    </row>
    <row r="36" spans="2:16" ht="15">
      <c r="B36" s="72">
        <v>2007</v>
      </c>
      <c r="D36" s="24">
        <v>652</v>
      </c>
      <c r="E36" s="24">
        <v>151</v>
      </c>
      <c r="F36" s="24">
        <v>420</v>
      </c>
      <c r="G36" s="24">
        <v>1270</v>
      </c>
      <c r="H36" s="24">
        <v>170</v>
      </c>
      <c r="I36" s="75">
        <f t="shared" si="3"/>
        <v>2663</v>
      </c>
      <c r="J36" s="76"/>
      <c r="K36" s="77">
        <v>184</v>
      </c>
      <c r="L36" s="77">
        <v>29</v>
      </c>
      <c r="M36" s="77">
        <v>55</v>
      </c>
      <c r="N36" s="77">
        <v>9</v>
      </c>
      <c r="O36" s="78">
        <f t="shared" si="2"/>
        <v>277</v>
      </c>
      <c r="P36" s="76"/>
    </row>
    <row r="37" ht="9" customHeight="1"/>
    <row r="38" ht="15">
      <c r="D38" s="79" t="s">
        <v>72</v>
      </c>
    </row>
    <row r="39" ht="9" customHeight="1"/>
    <row r="40" spans="2:15" ht="15">
      <c r="B40" s="72">
        <v>1996</v>
      </c>
      <c r="D40" s="80">
        <f aca="true" t="shared" si="4" ref="D40:I49">D25/D10</f>
        <v>0.9335766423357664</v>
      </c>
      <c r="E40" s="80">
        <f t="shared" si="4"/>
        <v>0.496551724137931</v>
      </c>
      <c r="F40" s="80">
        <f t="shared" si="4"/>
        <v>0.8522727272727273</v>
      </c>
      <c r="G40" s="80">
        <f t="shared" si="4"/>
        <v>0.9626364399664148</v>
      </c>
      <c r="H40" s="80">
        <f t="shared" si="4"/>
        <v>0.54673721340388</v>
      </c>
      <c r="I40" s="80">
        <f t="shared" si="4"/>
        <v>0.8613396004700352</v>
      </c>
      <c r="J40" s="80"/>
      <c r="K40" s="80">
        <f aca="true" t="shared" si="5" ref="K40:O49">K25/K10</f>
        <v>0.9152542372881356</v>
      </c>
      <c r="L40" s="80">
        <f t="shared" si="5"/>
        <v>0.5050505050505051</v>
      </c>
      <c r="M40" s="80">
        <f t="shared" si="5"/>
        <v>0.8489208633093526</v>
      </c>
      <c r="N40" s="80">
        <f t="shared" si="5"/>
        <v>0.463768115942029</v>
      </c>
      <c r="O40" s="80">
        <f t="shared" si="5"/>
        <v>0.7931726907630522</v>
      </c>
    </row>
    <row r="41" spans="2:15" ht="15">
      <c r="B41" s="72">
        <v>1997</v>
      </c>
      <c r="D41" s="80">
        <f t="shared" si="4"/>
        <v>0.9580696202531646</v>
      </c>
      <c r="E41" s="80">
        <f t="shared" si="4"/>
        <v>0.3265940902021773</v>
      </c>
      <c r="F41" s="80">
        <f t="shared" si="4"/>
        <v>0.7442827442827443</v>
      </c>
      <c r="G41" s="80">
        <f t="shared" si="4"/>
        <v>1.0246967071057191</v>
      </c>
      <c r="H41" s="80">
        <f t="shared" si="4"/>
        <v>0.45161290322580644</v>
      </c>
      <c r="I41" s="80">
        <f t="shared" si="4"/>
        <v>0.8322046651617758</v>
      </c>
      <c r="J41" s="80"/>
      <c r="K41" s="80">
        <f t="shared" si="5"/>
        <v>0.9148550724637681</v>
      </c>
      <c r="L41" s="80">
        <f t="shared" si="5"/>
        <v>0.2184873949579832</v>
      </c>
      <c r="M41" s="80">
        <f t="shared" si="5"/>
        <v>1.0147058823529411</v>
      </c>
      <c r="N41" s="80">
        <f t="shared" si="5"/>
        <v>0.3380281690140845</v>
      </c>
      <c r="O41" s="80">
        <f t="shared" si="5"/>
        <v>0.6675627240143369</v>
      </c>
    </row>
    <row r="42" spans="2:15" ht="15">
      <c r="B42" s="72">
        <v>1998</v>
      </c>
      <c r="D42" s="80">
        <f t="shared" si="4"/>
        <v>0.9897260273972602</v>
      </c>
      <c r="E42" s="80">
        <f t="shared" si="4"/>
        <v>0.30837004405286345</v>
      </c>
      <c r="F42" s="80">
        <f t="shared" si="4"/>
        <v>0.8812351543942993</v>
      </c>
      <c r="G42" s="80">
        <f t="shared" si="4"/>
        <v>0.9851607584501236</v>
      </c>
      <c r="H42" s="80">
        <f t="shared" si="4"/>
        <v>0.5564924114671164</v>
      </c>
      <c r="I42" s="80">
        <f t="shared" si="4"/>
        <v>0.8426923804121762</v>
      </c>
      <c r="J42" s="80"/>
      <c r="K42" s="80">
        <f t="shared" si="5"/>
        <v>0.9680851063829787</v>
      </c>
      <c r="L42" s="80">
        <f t="shared" si="5"/>
        <v>0.1641025641025641</v>
      </c>
      <c r="M42" s="80">
        <f t="shared" si="5"/>
        <v>1.0551724137931036</v>
      </c>
      <c r="N42" s="80">
        <f t="shared" si="5"/>
        <v>0.35135135135135137</v>
      </c>
      <c r="O42" s="80">
        <f t="shared" si="5"/>
        <v>0.6468952734012975</v>
      </c>
    </row>
    <row r="43" spans="2:15" ht="15">
      <c r="B43" s="72">
        <v>1999</v>
      </c>
      <c r="D43" s="80">
        <f t="shared" si="4"/>
        <v>1.0150976909413854</v>
      </c>
      <c r="E43" s="80">
        <f t="shared" si="4"/>
        <v>0.2850678733031674</v>
      </c>
      <c r="F43" s="80">
        <f t="shared" si="4"/>
        <v>0.832046332046332</v>
      </c>
      <c r="G43" s="80">
        <f t="shared" si="4"/>
        <v>0.9886531820424272</v>
      </c>
      <c r="H43" s="80">
        <f t="shared" si="4"/>
        <v>0.5074135090609555</v>
      </c>
      <c r="I43" s="80">
        <f t="shared" si="4"/>
        <v>0.8247318356607974</v>
      </c>
      <c r="J43" s="80"/>
      <c r="K43" s="80">
        <f t="shared" si="5"/>
        <v>0.9090909090909091</v>
      </c>
      <c r="L43" s="80">
        <f t="shared" si="5"/>
        <v>0.1820580474934037</v>
      </c>
      <c r="M43" s="80">
        <f t="shared" si="5"/>
        <v>1</v>
      </c>
      <c r="N43" s="80">
        <f t="shared" si="5"/>
        <v>0.34615384615384615</v>
      </c>
      <c r="O43" s="80">
        <f t="shared" si="5"/>
        <v>0.6175889328063241</v>
      </c>
    </row>
    <row r="44" spans="2:15" ht="15">
      <c r="B44" s="72">
        <v>2000</v>
      </c>
      <c r="D44" s="80">
        <f t="shared" si="4"/>
        <v>1.0101317122593718</v>
      </c>
      <c r="E44" s="80">
        <f t="shared" si="4"/>
        <v>0.2825040128410915</v>
      </c>
      <c r="F44" s="80">
        <f t="shared" si="4"/>
        <v>0.9099616858237548</v>
      </c>
      <c r="G44" s="80">
        <f t="shared" si="4"/>
        <v>0.9073394495412844</v>
      </c>
      <c r="H44" s="80">
        <f t="shared" si="4"/>
        <v>0.4527027027027027</v>
      </c>
      <c r="I44" s="80">
        <f t="shared" si="4"/>
        <v>0.7940456769983687</v>
      </c>
      <c r="J44" s="80"/>
      <c r="K44" s="80">
        <f t="shared" si="5"/>
        <v>0.9021479713603818</v>
      </c>
      <c r="L44" s="80">
        <f t="shared" si="5"/>
        <v>0.18624641833810887</v>
      </c>
      <c r="M44" s="80">
        <f t="shared" si="5"/>
        <v>0.706766917293233</v>
      </c>
      <c r="N44" s="80">
        <f t="shared" si="5"/>
        <v>0.3116883116883117</v>
      </c>
      <c r="O44" s="80">
        <f t="shared" si="5"/>
        <v>0.5736196319018405</v>
      </c>
    </row>
    <row r="45" spans="2:15" ht="15">
      <c r="B45" s="72">
        <v>2001</v>
      </c>
      <c r="D45" s="80">
        <f t="shared" si="4"/>
        <v>0.918918918918919</v>
      </c>
      <c r="E45" s="80">
        <f t="shared" si="4"/>
        <v>0.31433823529411764</v>
      </c>
      <c r="F45" s="80">
        <f t="shared" si="4"/>
        <v>0.7681895093062606</v>
      </c>
      <c r="G45" s="80">
        <f t="shared" si="4"/>
        <v>0.8880800727934486</v>
      </c>
      <c r="H45" s="80">
        <f t="shared" si="4"/>
        <v>0.4790528233151184</v>
      </c>
      <c r="I45" s="80">
        <f t="shared" si="4"/>
        <v>0.7699241958615037</v>
      </c>
      <c r="J45" s="80"/>
      <c r="K45" s="80">
        <f t="shared" si="5"/>
        <v>0.8325471698113207</v>
      </c>
      <c r="L45" s="80">
        <f t="shared" si="5"/>
        <v>0.1958041958041958</v>
      </c>
      <c r="M45" s="80">
        <f t="shared" si="5"/>
        <v>0.8527131782945736</v>
      </c>
      <c r="N45" s="80">
        <f t="shared" si="5"/>
        <v>0.46296296296296297</v>
      </c>
      <c r="O45" s="80">
        <f t="shared" si="5"/>
        <v>0.6091825307950728</v>
      </c>
    </row>
    <row r="46" spans="2:15" ht="15">
      <c r="B46" s="72">
        <v>2002</v>
      </c>
      <c r="D46" s="80">
        <f t="shared" si="4"/>
        <v>0.9530416221985059</v>
      </c>
      <c r="E46" s="80">
        <f t="shared" si="4"/>
        <v>0.30278884462151395</v>
      </c>
      <c r="F46" s="80">
        <f t="shared" si="4"/>
        <v>0.8014059753954306</v>
      </c>
      <c r="G46" s="80">
        <f t="shared" si="4"/>
        <v>0.8401697312588402</v>
      </c>
      <c r="H46" s="80">
        <f t="shared" si="4"/>
        <v>0.43782837127845886</v>
      </c>
      <c r="I46" s="80">
        <f t="shared" si="4"/>
        <v>0.7517021276595744</v>
      </c>
      <c r="J46" s="80"/>
      <c r="K46" s="80">
        <f t="shared" si="5"/>
        <v>0.8717948717948718</v>
      </c>
      <c r="L46" s="80">
        <f t="shared" si="5"/>
        <v>0.17100371747211895</v>
      </c>
      <c r="M46" s="80">
        <f t="shared" si="5"/>
        <v>0.7985611510791367</v>
      </c>
      <c r="N46" s="80">
        <f t="shared" si="5"/>
        <v>0.44776119402985076</v>
      </c>
      <c r="O46" s="80">
        <f t="shared" si="5"/>
        <v>0.6092485549132948</v>
      </c>
    </row>
    <row r="47" spans="2:15" ht="15">
      <c r="B47" s="72">
        <v>2003</v>
      </c>
      <c r="D47" s="80">
        <f t="shared" si="4"/>
        <v>0.9639303482587065</v>
      </c>
      <c r="E47" s="80">
        <f t="shared" si="4"/>
        <v>0.27416173570019725</v>
      </c>
      <c r="F47" s="80">
        <f t="shared" si="4"/>
        <v>0.7897727272727273</v>
      </c>
      <c r="G47" s="80">
        <f t="shared" si="4"/>
        <v>0.8366141732283464</v>
      </c>
      <c r="H47" s="80">
        <f t="shared" si="4"/>
        <v>0.47731397459165154</v>
      </c>
      <c r="I47" s="80">
        <f t="shared" si="4"/>
        <v>0.7449118046132972</v>
      </c>
      <c r="J47" s="80"/>
      <c r="K47" s="80">
        <f t="shared" si="5"/>
        <v>0.8478260869565217</v>
      </c>
      <c r="L47" s="80">
        <f t="shared" si="5"/>
        <v>0.17582417582417584</v>
      </c>
      <c r="M47" s="80">
        <f t="shared" si="5"/>
        <v>0.7209302325581395</v>
      </c>
      <c r="N47" s="80">
        <f t="shared" si="5"/>
        <v>0.34615384615384615</v>
      </c>
      <c r="O47" s="80">
        <f t="shared" si="5"/>
        <v>0.5567010309278351</v>
      </c>
    </row>
    <row r="48" spans="2:15" ht="15">
      <c r="B48" s="72">
        <v>2004</v>
      </c>
      <c r="D48" s="80">
        <f t="shared" si="4"/>
        <v>0.8771929824561403</v>
      </c>
      <c r="E48" s="80">
        <f t="shared" si="4"/>
        <v>0.2838137472283814</v>
      </c>
      <c r="F48" s="80">
        <f t="shared" si="4"/>
        <v>0.7538167938931297</v>
      </c>
      <c r="G48" s="80">
        <f t="shared" si="4"/>
        <v>0.8174767321613237</v>
      </c>
      <c r="H48" s="80">
        <f t="shared" si="4"/>
        <v>0.36666666666666664</v>
      </c>
      <c r="I48" s="80">
        <f t="shared" si="4"/>
        <v>0.7043996333638863</v>
      </c>
      <c r="J48" s="80"/>
      <c r="K48" s="80">
        <f t="shared" si="5"/>
        <v>0.7462235649546828</v>
      </c>
      <c r="L48" s="80">
        <f t="shared" si="5"/>
        <v>0.19704433497536947</v>
      </c>
      <c r="M48" s="80">
        <f t="shared" si="5"/>
        <v>0.9390243902439024</v>
      </c>
      <c r="N48" s="80">
        <f t="shared" si="5"/>
        <v>0.26666666666666666</v>
      </c>
      <c r="O48" s="80">
        <f t="shared" si="5"/>
        <v>0.5557163531114327</v>
      </c>
    </row>
    <row r="49" spans="2:15" ht="15">
      <c r="B49" s="72">
        <v>2005</v>
      </c>
      <c r="D49" s="80">
        <f t="shared" si="4"/>
        <v>0.8299776286353467</v>
      </c>
      <c r="E49" s="80">
        <f t="shared" si="4"/>
        <v>0.3142857142857143</v>
      </c>
      <c r="F49" s="80">
        <f t="shared" si="4"/>
        <v>0.7680608365019012</v>
      </c>
      <c r="G49" s="80">
        <f t="shared" si="4"/>
        <v>0.7527103768714507</v>
      </c>
      <c r="H49" s="80">
        <f t="shared" si="4"/>
        <v>0.36752136752136755</v>
      </c>
      <c r="I49" s="80">
        <f t="shared" si="4"/>
        <v>0.6765245300320953</v>
      </c>
      <c r="J49" s="80"/>
      <c r="K49" s="80">
        <f t="shared" si="5"/>
        <v>0.7261904761904762</v>
      </c>
      <c r="L49" s="80">
        <f t="shared" si="5"/>
        <v>0.15789473684210525</v>
      </c>
      <c r="M49" s="80">
        <f t="shared" si="5"/>
        <v>0.6571428571428571</v>
      </c>
      <c r="N49" s="80">
        <f t="shared" si="5"/>
        <v>0.4098360655737705</v>
      </c>
      <c r="O49" s="80">
        <f t="shared" si="5"/>
        <v>0.5317919075144508</v>
      </c>
    </row>
    <row r="50" spans="2:15" ht="8.25" customHeight="1" thickBot="1">
      <c r="B50" s="81"/>
      <c r="C50" s="7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ht="9" customHeight="1"/>
    <row r="52" spans="2:15" ht="13.5" customHeight="1">
      <c r="B52" s="83" t="s">
        <v>39</v>
      </c>
      <c r="C52" s="84"/>
      <c r="D52" s="84" t="s">
        <v>73</v>
      </c>
      <c r="E52" s="84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ht="13.5" customHeight="1">
      <c r="B53" s="84"/>
      <c r="C53" s="84"/>
      <c r="D53" s="64" t="s">
        <v>74</v>
      </c>
      <c r="E53" s="84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3.5" customHeight="1">
      <c r="B54" s="84"/>
      <c r="C54" s="84"/>
      <c r="D54" s="84"/>
      <c r="E54" s="84" t="s">
        <v>75</v>
      </c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3.5" customHeight="1">
      <c r="B55" s="84"/>
      <c r="C55" s="84"/>
      <c r="D55" s="84"/>
      <c r="E55" s="84" t="s">
        <v>76</v>
      </c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3.5" customHeight="1">
      <c r="B56" s="84"/>
      <c r="C56" s="84"/>
      <c r="D56" s="84"/>
      <c r="E56" s="84" t="s">
        <v>77</v>
      </c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3.5" customHeight="1">
      <c r="B57" s="84"/>
      <c r="C57" s="84"/>
      <c r="D57" s="84"/>
      <c r="E57" s="84" t="s">
        <v>78</v>
      </c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3.5" customHeight="1">
      <c r="B58" s="84"/>
      <c r="C58" s="84"/>
      <c r="D58" s="84"/>
      <c r="E58" s="84" t="s">
        <v>79</v>
      </c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3.5" customHeight="1">
      <c r="B59" s="84"/>
      <c r="C59" s="84"/>
      <c r="D59" s="84"/>
      <c r="E59" s="84" t="s">
        <v>80</v>
      </c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3.5" customHeight="1">
      <c r="B60" s="84"/>
      <c r="C60" s="84"/>
      <c r="D60" s="84" t="s">
        <v>81</v>
      </c>
      <c r="E60" s="84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3.5" customHeight="1">
      <c r="B61" s="84"/>
      <c r="C61" s="84"/>
      <c r="D61" s="84" t="s">
        <v>82</v>
      </c>
      <c r="E61" s="84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3.5" customHeight="1">
      <c r="B62" s="84"/>
      <c r="C62" s="84"/>
      <c r="D62" s="84" t="s">
        <v>83</v>
      </c>
      <c r="E62" s="84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ht="13.5" customHeight="1">
      <c r="B63" s="83" t="s">
        <v>48</v>
      </c>
      <c r="C63" s="84"/>
      <c r="D63" s="84" t="s">
        <v>84</v>
      </c>
      <c r="E63" s="84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ht="13.5" customHeight="1">
      <c r="B64" s="83" t="s">
        <v>46</v>
      </c>
      <c r="C64" s="84"/>
      <c r="D64" s="84" t="s">
        <v>85</v>
      </c>
      <c r="E64" s="84"/>
      <c r="F64" s="3"/>
      <c r="G64" s="3"/>
      <c r="H64" s="3"/>
      <c r="I64" s="3"/>
      <c r="J64" s="3"/>
      <c r="K64" s="3"/>
      <c r="L64" s="3"/>
      <c r="M64" s="3"/>
      <c r="N64" s="3"/>
      <c r="O64" s="3"/>
    </row>
    <row r="66" ht="201" customHeight="1"/>
  </sheetData>
  <printOptions/>
  <pageMargins left="0.75" right="0.75" top="0.73" bottom="0.8" header="0.5" footer="0.5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7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3.00390625" style="3" customWidth="1"/>
    <col min="2" max="2" width="10.8515625" style="3" customWidth="1"/>
    <col min="3" max="4" width="14.7109375" style="3" customWidth="1"/>
    <col min="5" max="5" width="1.421875" style="3" customWidth="1"/>
    <col min="6" max="6" width="10.7109375" style="3" customWidth="1"/>
    <col min="7" max="7" width="5.28125" style="3" customWidth="1"/>
    <col min="8" max="9" width="14.7109375" style="3" customWidth="1"/>
    <col min="10" max="10" width="2.140625" style="3" customWidth="1"/>
    <col min="11" max="11" width="10.7109375" style="3" customWidth="1"/>
    <col min="12" max="12" width="2.421875" style="3" customWidth="1"/>
    <col min="13" max="13" width="55.8515625" style="3" customWidth="1"/>
    <col min="14" max="16384" width="9.140625" style="3" customWidth="1"/>
  </cols>
  <sheetData>
    <row r="2" spans="2:3" ht="18">
      <c r="B2" s="66" t="s">
        <v>86</v>
      </c>
      <c r="C2" s="68"/>
    </row>
    <row r="3" spans="2:3" ht="18">
      <c r="B3" s="66" t="s">
        <v>87</v>
      </c>
      <c r="C3" s="68"/>
    </row>
    <row r="4" spans="2:3" ht="18">
      <c r="B4" s="66" t="s">
        <v>88</v>
      </c>
      <c r="C4" s="68"/>
    </row>
    <row r="5" spans="2:3" ht="18">
      <c r="B5" s="66" t="s">
        <v>89</v>
      </c>
      <c r="C5" s="68"/>
    </row>
    <row r="7" spans="1:14" ht="15.75" thickBot="1">
      <c r="A7" s="16"/>
      <c r="B7" s="71"/>
      <c r="C7" s="71"/>
      <c r="D7" s="71"/>
      <c r="E7" s="71"/>
      <c r="F7" s="71"/>
      <c r="G7" s="71"/>
      <c r="H7" s="71"/>
      <c r="I7" s="71"/>
      <c r="J7" s="71"/>
      <c r="K7" s="71"/>
      <c r="L7" s="16"/>
      <c r="M7" s="16"/>
      <c r="N7" s="16"/>
    </row>
    <row r="8" spans="2:14" ht="101.25" customHeight="1">
      <c r="B8" s="85"/>
      <c r="C8" s="86" t="s">
        <v>90</v>
      </c>
      <c r="D8" s="87" t="s">
        <v>91</v>
      </c>
      <c r="E8" s="85"/>
      <c r="F8" s="87" t="s">
        <v>92</v>
      </c>
      <c r="H8" s="87" t="s">
        <v>90</v>
      </c>
      <c r="I8" s="87" t="s">
        <v>91</v>
      </c>
      <c r="J8" s="85"/>
      <c r="K8" s="88" t="s">
        <v>92</v>
      </c>
      <c r="L8" s="16"/>
      <c r="M8" s="16"/>
      <c r="N8" s="16"/>
    </row>
    <row r="9" spans="2:14" ht="33.75" customHeight="1" thickBot="1">
      <c r="B9" s="89" t="s">
        <v>93</v>
      </c>
      <c r="C9" s="90" t="s">
        <v>94</v>
      </c>
      <c r="D9" s="91" t="s">
        <v>95</v>
      </c>
      <c r="E9" s="92"/>
      <c r="F9" s="93"/>
      <c r="G9" s="4"/>
      <c r="H9" s="91" t="s">
        <v>94</v>
      </c>
      <c r="I9" s="91" t="s">
        <v>95</v>
      </c>
      <c r="J9" s="92"/>
      <c r="K9" s="94"/>
      <c r="L9" s="16"/>
      <c r="M9" s="16"/>
      <c r="N9" s="16"/>
    </row>
    <row r="10" spans="2:14" ht="6" customHeight="1">
      <c r="B10" s="85"/>
      <c r="C10" s="95"/>
      <c r="D10" s="95"/>
      <c r="E10" s="95"/>
      <c r="F10" s="85"/>
      <c r="H10" s="95"/>
      <c r="I10" s="95"/>
      <c r="J10" s="95"/>
      <c r="K10" s="85"/>
      <c r="L10" s="16"/>
      <c r="M10" s="16"/>
      <c r="N10" s="16"/>
    </row>
    <row r="11" spans="2:14" ht="20.25" customHeight="1">
      <c r="B11" s="85"/>
      <c r="C11" s="96"/>
      <c r="D11" s="97" t="s">
        <v>96</v>
      </c>
      <c r="E11" s="96"/>
      <c r="F11" s="85" t="s">
        <v>97</v>
      </c>
      <c r="H11" s="96"/>
      <c r="I11" s="97" t="s">
        <v>96</v>
      </c>
      <c r="J11" s="97"/>
      <c r="K11" s="85" t="s">
        <v>97</v>
      </c>
      <c r="L11" s="16"/>
      <c r="M11" s="16"/>
      <c r="N11" s="16"/>
    </row>
    <row r="12" spans="2:14" ht="6" customHeight="1">
      <c r="B12" s="85"/>
      <c r="C12" s="96"/>
      <c r="D12" s="96"/>
      <c r="E12" s="96"/>
      <c r="F12" s="85"/>
      <c r="H12" s="16"/>
      <c r="I12" s="16"/>
      <c r="J12" s="16"/>
      <c r="K12" s="16"/>
      <c r="L12" s="16"/>
      <c r="M12" s="16"/>
      <c r="N12" s="16"/>
    </row>
    <row r="13" spans="2:14" ht="15.75">
      <c r="B13" s="98" t="s">
        <v>71</v>
      </c>
      <c r="C13" s="96"/>
      <c r="D13" s="96"/>
      <c r="E13" s="96"/>
      <c r="F13" s="85"/>
      <c r="H13" s="99" t="s">
        <v>98</v>
      </c>
      <c r="I13" s="16"/>
      <c r="J13" s="16"/>
      <c r="K13" s="16"/>
      <c r="L13" s="16"/>
      <c r="M13" s="16"/>
      <c r="N13" s="16"/>
    </row>
    <row r="14" spans="2:14" ht="15.75">
      <c r="B14" s="85"/>
      <c r="C14" s="96"/>
      <c r="D14" s="96"/>
      <c r="E14" s="96"/>
      <c r="F14" s="85"/>
      <c r="H14" s="16"/>
      <c r="I14" s="16"/>
      <c r="J14" s="16"/>
      <c r="K14" s="16"/>
      <c r="L14" s="16"/>
      <c r="M14" s="16"/>
      <c r="N14" s="16"/>
    </row>
    <row r="15" spans="2:14" ht="15">
      <c r="B15" s="100" t="s">
        <v>99</v>
      </c>
      <c r="C15" s="101">
        <f aca="true" t="shared" si="0" ref="C15:C22">D73/C52*100</f>
        <v>0.7297861405661664</v>
      </c>
      <c r="D15" s="102">
        <v>2.711</v>
      </c>
      <c r="E15" s="103"/>
      <c r="F15" s="104">
        <f aca="true" t="shared" si="1" ref="F15:F22">C15/D15</f>
        <v>0.2691944450631378</v>
      </c>
      <c r="H15" s="101">
        <f aca="true" t="shared" si="2" ref="H15:H22">C63/C52*100</f>
        <v>0.08978110611161806</v>
      </c>
      <c r="I15" s="102">
        <v>0.219</v>
      </c>
      <c r="J15" s="22"/>
      <c r="K15" s="104">
        <f aca="true" t="shared" si="3" ref="K15:K22">H15/I15</f>
        <v>0.4099593886375254</v>
      </c>
      <c r="L15" s="16"/>
      <c r="M15" s="16"/>
      <c r="N15" s="16"/>
    </row>
    <row r="16" spans="2:14" ht="15">
      <c r="B16" s="100" t="s">
        <v>100</v>
      </c>
      <c r="C16" s="101">
        <f t="shared" si="0"/>
        <v>0.5045377835705381</v>
      </c>
      <c r="D16" s="102">
        <v>2.199</v>
      </c>
      <c r="E16" s="103"/>
      <c r="F16" s="104">
        <f t="shared" si="1"/>
        <v>0.2294396469170251</v>
      </c>
      <c r="H16" s="101">
        <f t="shared" si="2"/>
        <v>0.05436170839855646</v>
      </c>
      <c r="I16" s="102">
        <v>0.096</v>
      </c>
      <c r="J16" s="22"/>
      <c r="K16" s="104">
        <f t="shared" si="3"/>
        <v>0.5662677958182964</v>
      </c>
      <c r="L16" s="16"/>
      <c r="M16" s="16"/>
      <c r="N16" s="16"/>
    </row>
    <row r="17" spans="2:14" ht="15">
      <c r="B17" s="100" t="s">
        <v>101</v>
      </c>
      <c r="C17" s="101">
        <f t="shared" si="0"/>
        <v>0.4656295181785055</v>
      </c>
      <c r="D17" s="102">
        <v>1.789</v>
      </c>
      <c r="E17" s="103"/>
      <c r="F17" s="104">
        <f t="shared" si="1"/>
        <v>0.2602736267068225</v>
      </c>
      <c r="H17" s="101">
        <f t="shared" si="2"/>
        <v>0.045255251372350806</v>
      </c>
      <c r="I17" s="102">
        <v>0.081</v>
      </c>
      <c r="J17" s="22"/>
      <c r="K17" s="104">
        <f t="shared" si="3"/>
        <v>0.5587068070660594</v>
      </c>
      <c r="L17" s="16"/>
      <c r="M17" s="16"/>
      <c r="N17" s="16"/>
    </row>
    <row r="18" spans="2:14" ht="15">
      <c r="B18" s="100" t="s">
        <v>102</v>
      </c>
      <c r="C18" s="101">
        <f t="shared" si="0"/>
        <v>0.32835179284883426</v>
      </c>
      <c r="D18" s="102">
        <v>1.258</v>
      </c>
      <c r="E18" s="103"/>
      <c r="F18" s="104">
        <f t="shared" si="1"/>
        <v>0.2610109641087713</v>
      </c>
      <c r="H18" s="101">
        <f t="shared" si="2"/>
        <v>0.030723714155666815</v>
      </c>
      <c r="I18" s="102">
        <v>0.074</v>
      </c>
      <c r="J18" s="22"/>
      <c r="K18" s="104">
        <f t="shared" si="3"/>
        <v>0.41518532642792993</v>
      </c>
      <c r="L18" s="16"/>
      <c r="M18" s="16"/>
      <c r="N18" s="16"/>
    </row>
    <row r="19" spans="2:14" ht="15">
      <c r="B19" s="100" t="s">
        <v>103</v>
      </c>
      <c r="C19" s="101">
        <f t="shared" si="0"/>
        <v>0.2586075230470609</v>
      </c>
      <c r="D19" s="102">
        <v>1.189</v>
      </c>
      <c r="E19" s="103"/>
      <c r="F19" s="104">
        <f t="shared" si="1"/>
        <v>0.21750001938356678</v>
      </c>
      <c r="H19" s="101">
        <f t="shared" si="2"/>
        <v>0.02906368951675685</v>
      </c>
      <c r="I19" s="102">
        <v>0.061</v>
      </c>
      <c r="J19" s="22"/>
      <c r="K19" s="104">
        <f t="shared" si="3"/>
        <v>0.47645392650421065</v>
      </c>
      <c r="L19" s="16"/>
      <c r="M19" s="16"/>
      <c r="N19" s="16"/>
    </row>
    <row r="20" spans="2:14" ht="15">
      <c r="B20" s="100" t="s">
        <v>104</v>
      </c>
      <c r="C20" s="101">
        <f t="shared" si="0"/>
        <v>0.19587057869852437</v>
      </c>
      <c r="D20" s="102">
        <v>0.732</v>
      </c>
      <c r="E20" s="103"/>
      <c r="F20" s="104">
        <f t="shared" si="1"/>
        <v>0.26758275778486934</v>
      </c>
      <c r="H20" s="101">
        <f t="shared" si="2"/>
        <v>0.02971070575764134</v>
      </c>
      <c r="I20" s="102">
        <v>0.072</v>
      </c>
      <c r="J20" s="22"/>
      <c r="K20" s="104">
        <f t="shared" si="3"/>
        <v>0.41264869107835195</v>
      </c>
      <c r="L20" s="16"/>
      <c r="M20" s="16"/>
      <c r="N20" s="16"/>
    </row>
    <row r="21" spans="2:14" ht="15">
      <c r="B21" s="100" t="s">
        <v>105</v>
      </c>
      <c r="C21" s="101">
        <f t="shared" si="0"/>
        <v>0.1859156428557175</v>
      </c>
      <c r="D21" s="102">
        <v>0.559</v>
      </c>
      <c r="E21" s="103"/>
      <c r="F21" s="104">
        <f t="shared" si="1"/>
        <v>0.3325861231765965</v>
      </c>
      <c r="H21" s="101">
        <f t="shared" si="2"/>
        <v>0.044233954382487346</v>
      </c>
      <c r="I21" s="102">
        <v>0.157</v>
      </c>
      <c r="J21" s="22"/>
      <c r="K21" s="104">
        <f t="shared" si="3"/>
        <v>0.28174493237253084</v>
      </c>
      <c r="L21" s="16"/>
      <c r="M21" s="16"/>
      <c r="N21" s="16"/>
    </row>
    <row r="22" spans="2:14" ht="15">
      <c r="B22" s="105" t="s">
        <v>106</v>
      </c>
      <c r="C22" s="101">
        <f t="shared" si="0"/>
        <v>0.3714520643101872</v>
      </c>
      <c r="D22" s="102">
        <v>1.365</v>
      </c>
      <c r="E22" s="103"/>
      <c r="F22" s="104">
        <f t="shared" si="1"/>
        <v>0.27212605443969756</v>
      </c>
      <c r="H22" s="101">
        <f t="shared" si="2"/>
        <v>0.044422654210413706</v>
      </c>
      <c r="I22" s="102">
        <v>0.1</v>
      </c>
      <c r="J22" s="22"/>
      <c r="K22" s="104">
        <f t="shared" si="3"/>
        <v>0.44422654210413703</v>
      </c>
      <c r="L22" s="16"/>
      <c r="M22" s="16"/>
      <c r="N22" s="16"/>
    </row>
    <row r="23" spans="1:14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5">
      <c r="A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.75">
      <c r="A25" s="16"/>
      <c r="B25" s="99" t="s">
        <v>54</v>
      </c>
      <c r="C25" s="16"/>
      <c r="D25" s="16"/>
      <c r="E25" s="16"/>
      <c r="F25" s="16"/>
      <c r="G25" s="16"/>
      <c r="H25" s="99" t="s">
        <v>107</v>
      </c>
      <c r="I25" s="16"/>
      <c r="J25" s="16"/>
      <c r="K25" s="16"/>
      <c r="L25" s="16"/>
      <c r="M25" s="16"/>
      <c r="N25" s="16"/>
    </row>
    <row r="26" spans="1:14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5">
      <c r="B27" s="100" t="s">
        <v>99</v>
      </c>
      <c r="C27" s="101">
        <f aca="true" t="shared" si="4" ref="C27:C34">D63/C52*100</f>
        <v>0.015103363644945094</v>
      </c>
      <c r="D27" s="102">
        <v>0.151</v>
      </c>
      <c r="E27" s="22"/>
      <c r="F27" s="104">
        <f aca="true" t="shared" si="5" ref="F27:F34">C27/D27</f>
        <v>0.10002227579433837</v>
      </c>
      <c r="H27" s="101">
        <f>C15-H15-C27</f>
        <v>0.6249016708096032</v>
      </c>
      <c r="I27" s="106">
        <f>D15-I15-D27</f>
        <v>2.341</v>
      </c>
      <c r="J27" s="107"/>
      <c r="K27" s="104">
        <f aca="true" t="shared" si="6" ref="K27:K34">H27/I27</f>
        <v>0.2669379200382756</v>
      </c>
      <c r="M27" s="16"/>
      <c r="N27" s="16"/>
    </row>
    <row r="28" spans="2:14" ht="15">
      <c r="B28" s="100" t="s">
        <v>100</v>
      </c>
      <c r="C28" s="101">
        <f t="shared" si="4"/>
        <v>0.020522090720740193</v>
      </c>
      <c r="D28" s="102">
        <v>0.175</v>
      </c>
      <c r="E28" s="22"/>
      <c r="F28" s="104">
        <f t="shared" si="5"/>
        <v>0.11726908983280111</v>
      </c>
      <c r="H28" s="101">
        <f aca="true" t="shared" si="7" ref="H28:H34">C16-H16-C28</f>
        <v>0.4296539844512415</v>
      </c>
      <c r="I28" s="106">
        <f aca="true" t="shared" si="8" ref="I28:I34">D16-I16-D28</f>
        <v>1.9279999999999997</v>
      </c>
      <c r="J28" s="107"/>
      <c r="K28" s="104">
        <f t="shared" si="6"/>
        <v>0.2228495769975319</v>
      </c>
      <c r="M28" s="16"/>
      <c r="N28" s="16"/>
    </row>
    <row r="29" spans="2:14" ht="15">
      <c r="B29" s="100" t="s">
        <v>101</v>
      </c>
      <c r="C29" s="101">
        <f t="shared" si="4"/>
        <v>0.0236561541264561</v>
      </c>
      <c r="D29" s="102">
        <v>0.129</v>
      </c>
      <c r="E29" s="22"/>
      <c r="F29" s="104">
        <f t="shared" si="5"/>
        <v>0.18338103973996978</v>
      </c>
      <c r="H29" s="101">
        <f t="shared" si="7"/>
        <v>0.3967181126796986</v>
      </c>
      <c r="I29" s="106">
        <f t="shared" si="8"/>
        <v>1.579</v>
      </c>
      <c r="J29" s="107"/>
      <c r="K29" s="104">
        <f t="shared" si="6"/>
        <v>0.2512464298161486</v>
      </c>
      <c r="M29" s="16"/>
      <c r="N29" s="16"/>
    </row>
    <row r="30" spans="2:14" ht="15">
      <c r="B30" s="100" t="s">
        <v>102</v>
      </c>
      <c r="C30" s="101">
        <f t="shared" si="4"/>
        <v>0.014287159257573458</v>
      </c>
      <c r="D30" s="102">
        <v>0.111</v>
      </c>
      <c r="E30" s="22"/>
      <c r="F30" s="104">
        <f t="shared" si="5"/>
        <v>0.12871314646462576</v>
      </c>
      <c r="H30" s="101">
        <f t="shared" si="7"/>
        <v>0.283340919435594</v>
      </c>
      <c r="I30" s="106">
        <f t="shared" si="8"/>
        <v>1.073</v>
      </c>
      <c r="J30" s="107"/>
      <c r="K30" s="104">
        <f t="shared" si="6"/>
        <v>0.26406423060167195</v>
      </c>
      <c r="M30" s="16"/>
      <c r="N30" s="16"/>
    </row>
    <row r="31" spans="2:14" ht="15">
      <c r="B31" s="100" t="s">
        <v>103</v>
      </c>
      <c r="C31" s="101">
        <f t="shared" si="4"/>
        <v>0.008452195420689493</v>
      </c>
      <c r="D31" s="102">
        <v>0.057</v>
      </c>
      <c r="E31" s="22"/>
      <c r="F31" s="104">
        <f t="shared" si="5"/>
        <v>0.14828413018753495</v>
      </c>
      <c r="H31" s="101">
        <f t="shared" si="7"/>
        <v>0.22109163810961457</v>
      </c>
      <c r="I31" s="106">
        <f t="shared" si="8"/>
        <v>1.0710000000000002</v>
      </c>
      <c r="J31" s="107"/>
      <c r="K31" s="104">
        <f t="shared" si="6"/>
        <v>0.20643476947676428</v>
      </c>
      <c r="M31" s="16"/>
      <c r="N31" s="16"/>
    </row>
    <row r="32" spans="2:14" ht="15">
      <c r="B32" s="100" t="s">
        <v>104</v>
      </c>
      <c r="C32" s="101">
        <f t="shared" si="4"/>
        <v>0.004584985456426132</v>
      </c>
      <c r="D32" s="102">
        <v>0.05</v>
      </c>
      <c r="E32" s="22"/>
      <c r="F32" s="104">
        <f t="shared" si="5"/>
        <v>0.09169970912852263</v>
      </c>
      <c r="H32" s="101">
        <f t="shared" si="7"/>
        <v>0.1615748874844569</v>
      </c>
      <c r="I32" s="106">
        <f t="shared" si="8"/>
        <v>0.61</v>
      </c>
      <c r="J32" s="107"/>
      <c r="K32" s="104">
        <f t="shared" si="6"/>
        <v>0.2648768647286179</v>
      </c>
      <c r="M32" s="16"/>
      <c r="N32" s="16"/>
    </row>
    <row r="33" spans="2:14" ht="15">
      <c r="B33" s="100" t="s">
        <v>105</v>
      </c>
      <c r="C33" s="101">
        <f t="shared" si="4"/>
        <v>0.0026606889854127727</v>
      </c>
      <c r="D33" s="102">
        <v>0.021</v>
      </c>
      <c r="E33" s="22"/>
      <c r="F33" s="104">
        <f t="shared" si="5"/>
        <v>0.12669947549584631</v>
      </c>
      <c r="H33" s="101">
        <f t="shared" si="7"/>
        <v>0.13902099948781738</v>
      </c>
      <c r="I33" s="106">
        <f t="shared" si="8"/>
        <v>0.381</v>
      </c>
      <c r="J33" s="107"/>
      <c r="K33" s="104">
        <f t="shared" si="6"/>
        <v>0.3648845130913842</v>
      </c>
      <c r="M33" s="16"/>
      <c r="N33" s="16"/>
    </row>
    <row r="34" spans="2:14" ht="15">
      <c r="B34" s="105" t="s">
        <v>106</v>
      </c>
      <c r="C34" s="101">
        <f t="shared" si="4"/>
        <v>0.012904637130238969</v>
      </c>
      <c r="D34" s="102">
        <v>0.092</v>
      </c>
      <c r="E34" s="22"/>
      <c r="F34" s="104">
        <f t="shared" si="5"/>
        <v>0.14026779489390184</v>
      </c>
      <c r="H34" s="101">
        <f t="shared" si="7"/>
        <v>0.3141247729695345</v>
      </c>
      <c r="I34" s="106">
        <f t="shared" si="8"/>
        <v>1.1729999999999998</v>
      </c>
      <c r="J34" s="107"/>
      <c r="K34" s="104">
        <f t="shared" si="6"/>
        <v>0.2677960553874975</v>
      </c>
      <c r="M34" s="16"/>
      <c r="N34" s="16"/>
    </row>
    <row r="35" spans="2:14" ht="15.75" thickBo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16"/>
      <c r="M35" s="16"/>
      <c r="N35" s="16"/>
    </row>
    <row r="36" spans="2:14" ht="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5">
      <c r="A37" s="108"/>
      <c r="B37" s="109" t="s">
        <v>48</v>
      </c>
      <c r="C37" s="110" t="s">
        <v>108</v>
      </c>
      <c r="D37" s="110"/>
      <c r="E37" s="110"/>
      <c r="F37" s="110"/>
      <c r="G37" s="110"/>
      <c r="H37" s="110"/>
      <c r="I37" s="110"/>
      <c r="J37" s="110"/>
      <c r="K37" s="110"/>
      <c r="L37" s="16"/>
      <c r="M37" s="16"/>
      <c r="N37" s="16"/>
    </row>
    <row r="38" spans="1:14" ht="15">
      <c r="A38" s="108"/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6"/>
      <c r="M38" s="16"/>
      <c r="N38" s="16"/>
    </row>
    <row r="39" spans="1:14" ht="15">
      <c r="A39" s="108"/>
      <c r="B39" s="111" t="s">
        <v>109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6"/>
      <c r="M39" s="16"/>
      <c r="N39" s="16"/>
    </row>
    <row r="40" spans="1:14" ht="15">
      <c r="A40" s="108"/>
      <c r="B40" s="109" t="s">
        <v>110</v>
      </c>
      <c r="C40" s="110" t="s">
        <v>111</v>
      </c>
      <c r="D40" s="110"/>
      <c r="E40" s="110"/>
      <c r="F40" s="110"/>
      <c r="G40" s="110"/>
      <c r="H40" s="110"/>
      <c r="I40" s="110"/>
      <c r="J40" s="110"/>
      <c r="K40" s="110"/>
      <c r="L40" s="16"/>
      <c r="M40" s="16"/>
      <c r="N40" s="16"/>
    </row>
    <row r="41" spans="1:14" ht="15">
      <c r="A41" s="108"/>
      <c r="B41" s="109"/>
      <c r="C41" s="110" t="s">
        <v>112</v>
      </c>
      <c r="D41" s="110"/>
      <c r="E41" s="110"/>
      <c r="F41" s="110"/>
      <c r="G41" s="110"/>
      <c r="H41" s="110"/>
      <c r="I41" s="110"/>
      <c r="J41" s="110"/>
      <c r="K41" s="110"/>
      <c r="L41" s="16"/>
      <c r="M41" s="16"/>
      <c r="N41" s="16"/>
    </row>
    <row r="42" spans="1:14" ht="15">
      <c r="A42" s="108"/>
      <c r="B42" s="109"/>
      <c r="C42" s="110" t="s">
        <v>113</v>
      </c>
      <c r="D42" s="110"/>
      <c r="E42" s="110"/>
      <c r="F42" s="110"/>
      <c r="G42" s="110"/>
      <c r="H42" s="110"/>
      <c r="I42" s="110"/>
      <c r="J42" s="110"/>
      <c r="K42" s="110"/>
      <c r="L42" s="16"/>
      <c r="M42" s="16"/>
      <c r="N42" s="16"/>
    </row>
    <row r="43" spans="1:14" ht="15">
      <c r="A43" s="108"/>
      <c r="B43" s="109" t="s">
        <v>114</v>
      </c>
      <c r="C43" s="110" t="s">
        <v>115</v>
      </c>
      <c r="D43" s="110"/>
      <c r="E43" s="110"/>
      <c r="F43" s="110"/>
      <c r="G43" s="110"/>
      <c r="H43" s="110"/>
      <c r="I43" s="110"/>
      <c r="J43" s="110"/>
      <c r="K43" s="110"/>
      <c r="L43" s="16"/>
      <c r="M43" s="16"/>
      <c r="N43" s="16"/>
    </row>
    <row r="44" spans="1:14" ht="15">
      <c r="A44" s="108"/>
      <c r="B44" s="109"/>
      <c r="C44" s="110" t="s">
        <v>116</v>
      </c>
      <c r="D44" s="110"/>
      <c r="E44" s="110"/>
      <c r="F44" s="110"/>
      <c r="G44" s="110"/>
      <c r="H44" s="110"/>
      <c r="I44" s="110"/>
      <c r="J44" s="110"/>
      <c r="K44" s="110"/>
      <c r="L44" s="16"/>
      <c r="M44" s="16"/>
      <c r="N44" s="16"/>
    </row>
    <row r="45" spans="1:14" ht="15">
      <c r="A45" s="108"/>
      <c r="B45" s="109"/>
      <c r="C45" s="110" t="s">
        <v>117</v>
      </c>
      <c r="D45" s="110"/>
      <c r="E45" s="110"/>
      <c r="F45" s="110"/>
      <c r="G45" s="110"/>
      <c r="H45" s="110"/>
      <c r="I45" s="110"/>
      <c r="J45" s="110"/>
      <c r="K45" s="110"/>
      <c r="L45" s="16"/>
      <c r="M45" s="16"/>
      <c r="N45" s="16"/>
    </row>
    <row r="46" spans="1:14" ht="15">
      <c r="A46" s="108"/>
      <c r="B46" s="109" t="s">
        <v>118</v>
      </c>
      <c r="C46" s="110" t="s">
        <v>119</v>
      </c>
      <c r="D46" s="110"/>
      <c r="E46" s="110"/>
      <c r="F46" s="110"/>
      <c r="G46" s="110"/>
      <c r="H46" s="110"/>
      <c r="I46" s="110"/>
      <c r="J46" s="110"/>
      <c r="K46" s="110"/>
      <c r="L46" s="16"/>
      <c r="M46" s="16"/>
      <c r="N46" s="16"/>
    </row>
    <row r="47" spans="1:14" ht="15">
      <c r="A47" s="108"/>
      <c r="B47" s="110"/>
      <c r="C47" s="110" t="s">
        <v>120</v>
      </c>
      <c r="D47" s="110"/>
      <c r="E47" s="110"/>
      <c r="F47" s="110"/>
      <c r="G47" s="110"/>
      <c r="H47" s="110"/>
      <c r="I47" s="110"/>
      <c r="J47" s="110"/>
      <c r="K47" s="110"/>
      <c r="L47" s="16"/>
      <c r="M47" s="16"/>
      <c r="N47" s="16"/>
    </row>
    <row r="48" spans="1:14" ht="15">
      <c r="A48" s="108"/>
      <c r="B48" s="109" t="s">
        <v>121</v>
      </c>
      <c r="C48" s="110" t="s">
        <v>122</v>
      </c>
      <c r="D48" s="110"/>
      <c r="E48" s="110"/>
      <c r="F48" s="110"/>
      <c r="G48" s="110"/>
      <c r="H48" s="110"/>
      <c r="I48" s="110"/>
      <c r="J48" s="110"/>
      <c r="K48" s="110"/>
      <c r="L48" s="16"/>
      <c r="M48" s="16"/>
      <c r="N48" s="16"/>
    </row>
    <row r="49" spans="1:14" ht="15">
      <c r="A49" s="108"/>
      <c r="B49" s="109"/>
      <c r="C49" s="110" t="s">
        <v>123</v>
      </c>
      <c r="D49" s="110"/>
      <c r="E49" s="110"/>
      <c r="F49" s="110"/>
      <c r="G49" s="110"/>
      <c r="H49" s="110"/>
      <c r="I49" s="110"/>
      <c r="J49" s="110"/>
      <c r="K49" s="110"/>
      <c r="L49" s="16"/>
      <c r="M49" s="16"/>
      <c r="N49" s="16"/>
    </row>
    <row r="50" ht="159" customHeight="1"/>
    <row r="51" ht="15">
      <c r="B51" s="112" t="s">
        <v>124</v>
      </c>
    </row>
    <row r="52" spans="2:3" ht="15">
      <c r="B52" s="100" t="s">
        <v>99</v>
      </c>
      <c r="C52" s="113">
        <v>476715</v>
      </c>
    </row>
    <row r="53" spans="2:3" ht="15">
      <c r="B53" s="100" t="s">
        <v>100</v>
      </c>
      <c r="C53" s="113">
        <v>458043</v>
      </c>
    </row>
    <row r="54" spans="2:3" ht="15">
      <c r="B54" s="100" t="s">
        <v>101</v>
      </c>
      <c r="C54" s="113">
        <v>680584</v>
      </c>
    </row>
    <row r="55" spans="2:3" ht="15">
      <c r="B55" s="100" t="s">
        <v>102</v>
      </c>
      <c r="C55" s="113">
        <v>790920</v>
      </c>
    </row>
    <row r="56" spans="2:3" ht="15">
      <c r="B56" s="100" t="s">
        <v>103</v>
      </c>
      <c r="C56" s="113">
        <v>674381</v>
      </c>
    </row>
    <row r="57" spans="2:3" ht="15">
      <c r="B57" s="100" t="s">
        <v>104</v>
      </c>
      <c r="C57" s="113">
        <v>545258</v>
      </c>
    </row>
    <row r="58" spans="2:3" ht="15">
      <c r="B58" s="100" t="s">
        <v>105</v>
      </c>
      <c r="C58" s="113">
        <v>601348</v>
      </c>
    </row>
    <row r="59" spans="2:3" ht="15">
      <c r="B59" s="105" t="s">
        <v>106</v>
      </c>
      <c r="C59" s="113">
        <v>4169044</v>
      </c>
    </row>
    <row r="62" spans="3:4" ht="12.75">
      <c r="C62" s="3" t="s">
        <v>98</v>
      </c>
      <c r="D62" s="3" t="s">
        <v>125</v>
      </c>
    </row>
    <row r="63" spans="2:4" ht="15">
      <c r="B63" s="100" t="s">
        <v>99</v>
      </c>
      <c r="C63" s="112">
        <v>428</v>
      </c>
      <c r="D63" s="112">
        <v>72</v>
      </c>
    </row>
    <row r="64" spans="2:4" ht="15">
      <c r="B64" s="100" t="s">
        <v>100</v>
      </c>
      <c r="C64" s="112">
        <v>249</v>
      </c>
      <c r="D64" s="112">
        <v>94</v>
      </c>
    </row>
    <row r="65" spans="2:4" ht="15">
      <c r="B65" s="100" t="s">
        <v>101</v>
      </c>
      <c r="C65" s="112">
        <v>308</v>
      </c>
      <c r="D65" s="112">
        <v>161</v>
      </c>
    </row>
    <row r="66" spans="2:4" ht="15">
      <c r="B66" s="100" t="s">
        <v>102</v>
      </c>
      <c r="C66" s="112">
        <v>243</v>
      </c>
      <c r="D66" s="112">
        <v>113</v>
      </c>
    </row>
    <row r="67" spans="2:4" ht="15">
      <c r="B67" s="100" t="s">
        <v>103</v>
      </c>
      <c r="C67" s="112">
        <v>196</v>
      </c>
      <c r="D67" s="112">
        <v>57</v>
      </c>
    </row>
    <row r="68" spans="2:4" ht="15">
      <c r="B68" s="100" t="s">
        <v>104</v>
      </c>
      <c r="C68" s="112">
        <v>162</v>
      </c>
      <c r="D68" s="112">
        <v>25</v>
      </c>
    </row>
    <row r="69" spans="2:4" ht="15">
      <c r="B69" s="100" t="s">
        <v>105</v>
      </c>
      <c r="C69" s="112">
        <v>266</v>
      </c>
      <c r="D69" s="112">
        <v>16</v>
      </c>
    </row>
    <row r="70" spans="2:4" ht="15">
      <c r="B70" s="105" t="s">
        <v>106</v>
      </c>
      <c r="C70" s="112">
        <f>SUM(C63:C69)</f>
        <v>1852</v>
      </c>
      <c r="D70" s="112">
        <f>SUM(D63:D69)</f>
        <v>538</v>
      </c>
    </row>
    <row r="71" spans="3:4" ht="15">
      <c r="C71" s="112"/>
      <c r="D71" s="112"/>
    </row>
    <row r="72" spans="3:4" ht="33.75" customHeight="1">
      <c r="C72" s="114" t="s">
        <v>126</v>
      </c>
      <c r="D72" s="112" t="s">
        <v>127</v>
      </c>
    </row>
    <row r="73" spans="2:4" ht="15">
      <c r="B73" s="100" t="s">
        <v>99</v>
      </c>
      <c r="C73" s="112">
        <f>D73-D63-C63</f>
        <v>2979</v>
      </c>
      <c r="D73" s="112">
        <v>3479</v>
      </c>
    </row>
    <row r="74" spans="2:4" ht="15">
      <c r="B74" s="100" t="s">
        <v>100</v>
      </c>
      <c r="C74" s="112">
        <f aca="true" t="shared" si="9" ref="C74:C80">D74-D64-C64</f>
        <v>1968</v>
      </c>
      <c r="D74" s="112">
        <v>2311</v>
      </c>
    </row>
    <row r="75" spans="2:4" ht="15">
      <c r="B75" s="100" t="s">
        <v>101</v>
      </c>
      <c r="C75" s="112">
        <f t="shared" si="9"/>
        <v>2700</v>
      </c>
      <c r="D75" s="112">
        <v>3169</v>
      </c>
    </row>
    <row r="76" spans="2:4" ht="15">
      <c r="B76" s="100" t="s">
        <v>102</v>
      </c>
      <c r="C76" s="112">
        <f t="shared" si="9"/>
        <v>2241</v>
      </c>
      <c r="D76" s="112">
        <v>2597</v>
      </c>
    </row>
    <row r="77" spans="2:4" ht="15">
      <c r="B77" s="100" t="s">
        <v>103</v>
      </c>
      <c r="C77" s="112">
        <f t="shared" si="9"/>
        <v>1491</v>
      </c>
      <c r="D77" s="112">
        <v>1744</v>
      </c>
    </row>
    <row r="78" spans="2:4" ht="15">
      <c r="B78" s="100" t="s">
        <v>104</v>
      </c>
      <c r="C78" s="112">
        <f t="shared" si="9"/>
        <v>881</v>
      </c>
      <c r="D78" s="112">
        <v>1068</v>
      </c>
    </row>
    <row r="79" spans="2:4" ht="15">
      <c r="B79" s="100" t="s">
        <v>105</v>
      </c>
      <c r="C79" s="112">
        <f t="shared" si="9"/>
        <v>836</v>
      </c>
      <c r="D79" s="112">
        <v>1118</v>
      </c>
    </row>
    <row r="80" spans="2:4" ht="15">
      <c r="B80" s="105" t="s">
        <v>106</v>
      </c>
      <c r="C80" s="112">
        <f t="shared" si="9"/>
        <v>13096</v>
      </c>
      <c r="D80" s="112">
        <f>SUM(D73:D79)</f>
        <v>15486</v>
      </c>
    </row>
    <row r="97" spans="6:12" ht="12.75">
      <c r="F97" s="3">
        <v>476715</v>
      </c>
      <c r="G97" s="3">
        <v>458043</v>
      </c>
      <c r="H97" s="3">
        <v>680584</v>
      </c>
      <c r="I97" s="3">
        <v>790920</v>
      </c>
      <c r="J97" s="3">
        <v>674381</v>
      </c>
      <c r="K97" s="3">
        <v>545258</v>
      </c>
      <c r="L97" s="3">
        <v>601348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dcterms:created xsi:type="dcterms:W3CDTF">2009-03-05T11:43:02Z</dcterms:created>
  <dcterms:modified xsi:type="dcterms:W3CDTF">2009-03-11T09:08:33Z</dcterms:modified>
  <cp:category/>
  <cp:version/>
  <cp:contentType/>
  <cp:contentStatus/>
</cp:coreProperties>
</file>