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1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ure4" sheetId="6" r:id="rId6"/>
    <sheet name="Fig5data" sheetId="7" r:id="rId7"/>
    <sheet name="Figure5" sheetId="8" r:id="rId8"/>
    <sheet name="Fig6data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9">'Fig7data'!$A$1:$L$72</definedName>
    <definedName name="_xlnm.Print_Area" localSheetId="2">'figs2&amp;3data'!$A$1:$AF$73</definedName>
    <definedName name="_xlnm.Print_Area" localSheetId="10">'Figure7'!$A$60:$L$121</definedName>
    <definedName name="_xlnm.Print_Area" localSheetId="11">'Figure8'!$B$36:$Q$140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  <definedName name="Z_D71BBD52_16DC_11D5_A981_00C04FA41A57_.wvu.PrintArea" localSheetId="10" hidden="1">'Figure7'!$A$60:$L$121</definedName>
  </definedNames>
  <calcPr fullCalcOnLoad="1"/>
</workbook>
</file>

<file path=xl/sharedStrings.xml><?xml version="1.0" encoding="utf-8"?>
<sst xmlns="http://schemas.openxmlformats.org/spreadsheetml/2006/main" count="522" uniqueCount="177">
  <si>
    <t xml:space="preserve">         </t>
  </si>
  <si>
    <t xml:space="preserve">          </t>
  </si>
  <si>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</si>
  <si>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</si>
  <si>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</si>
  <si>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</si>
  <si>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</si>
  <si>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</si>
  <si>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</si>
  <si>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2009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</si>
  <si>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</si>
  <si>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</si>
  <si>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</si>
  <si>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</si>
  <si>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</si>
  <si>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</si>
  <si>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</si>
  <si>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</si>
  <si>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</si>
  <si>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</si>
  <si>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</si>
  <si>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</si>
  <si>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</si>
  <si>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</si>
  <si>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</si>
  <si>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</si>
  <si>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</si>
  <si>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</si>
  <si>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</si>
  <si>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</si>
  <si>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</si>
  <si>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</si>
  <si>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</si>
  <si>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</si>
  <si>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</si>
  <si>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</si>
  <si>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</si>
  <si>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</si>
  <si>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</si>
  <si>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</si>
  <si>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</si>
  <si>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</si>
  <si>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</si>
  <si>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</si>
  <si>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</si>
  <si>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</si>
  <si>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</si>
  <si>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</si>
  <si>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</si>
  <si>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</si>
  <si>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</si>
  <si>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</si>
  <si>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</si>
  <si>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</si>
  <si>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</si>
  <si>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</si>
  <si>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</si>
  <si>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</si>
  <si>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</si>
  <si>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</si>
  <si>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</si>
  <si>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</si>
  <si>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</si>
  <si>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Figure 4</t>
  </si>
  <si>
    <t>"KSI" figures from Table 2 of "RAS 07"</t>
  </si>
  <si>
    <t>"Child KSI" figures from extra tables on Web site</t>
  </si>
  <si>
    <t>1981 onwards</t>
  </si>
  <si>
    <t>Child</t>
  </si>
  <si>
    <t>child KSI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</si>
  <si>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</si>
  <si>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</si>
  <si>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</si>
  <si>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</si>
  <si>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</si>
  <si>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</si>
  <si>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</si>
  <si>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</si>
  <si>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</si>
  <si>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</si>
  <si>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</si>
  <si>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</si>
  <si>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</si>
  <si>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</si>
  <si>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</si>
  <si>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</si>
  <si>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</si>
  <si>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</si>
  <si>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</si>
  <si>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</si>
  <si>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</si>
  <si>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</si>
  <si>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</si>
  <si>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</si>
  <si>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</si>
  <si>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</si>
  <si>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</si>
  <si>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</si>
  <si>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</si>
  <si>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</si>
  <si>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</si>
  <si>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</si>
  <si>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</si>
  <si>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</si>
  <si>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</si>
  <si>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</si>
  <si>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</si>
  <si>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</si>
  <si>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</si>
  <si>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</si>
  <si>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</si>
  <si>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</si>
  <si>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</si>
  <si>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</si>
  <si>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</si>
  <si>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</si>
  <si>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</si>
  <si>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</si>
  <si>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</si>
  <si>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</si>
  <si>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</si>
  <si>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</si>
  <si>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</si>
  <si>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</si>
  <si>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</si>
  <si>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</si>
  <si>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</si>
  <si>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</si>
  <si>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</si>
  <si>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</si>
  <si>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</si>
  <si>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</si>
  <si>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</si>
  <si>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</si>
  <si>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</si>
  <si>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</si>
  <si>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</si>
  <si>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</si>
  <si>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</si>
  <si>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Fatal &amp; Serious</t>
  </si>
  <si>
    <t xml:space="preserve">All 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</si>
  <si>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</si>
  <si>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</si>
  <si>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</si>
  <si>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</si>
  <si>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</si>
  <si>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</si>
  <si>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</si>
  <si>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</si>
  <si>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</si>
  <si>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</si>
  <si>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</si>
  <si>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</si>
  <si>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</si>
  <si>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</si>
  <si>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</si>
  <si>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</si>
  <si>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</si>
  <si>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</si>
  <si>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</si>
  <si>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</si>
  <si>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</si>
  <si>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</si>
  <si>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</si>
  <si>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</si>
  <si>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</si>
  <si>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</si>
  <si>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</si>
  <si>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</si>
  <si>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</si>
  <si>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</si>
  <si>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</si>
  <si>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</si>
  <si>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*****     THE UNDERLYING NUMBERS (BELOW) ARE LINKED TO "OVERALL FIGURES"</t>
  </si>
  <si>
    <t>Police "Stats 19" Killed</t>
  </si>
  <si>
    <t>GROS road deaths</t>
  </si>
  <si>
    <t>Killed and Serious</t>
  </si>
  <si>
    <t>Hospital Admissions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</si>
</sst>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62">
    <font>
      <sz val="10"/>
      <name val="Arial"/>
      <family val="0"/>
    </font>
    <font>
      <u val="single"/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sz val="16.5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8.75"/>
      <name val="Arial"/>
      <family val="2"/>
    </font>
    <font>
      <sz val="13.7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10.25"/>
      <name val="Arial"/>
      <family val="2"/>
    </font>
    <font>
      <sz val="15.25"/>
      <name val="Arial"/>
      <family val="2"/>
    </font>
    <font>
      <b/>
      <sz val="24"/>
      <name val="Arial"/>
      <family val="0"/>
    </font>
    <font>
      <i/>
      <sz val="17.5"/>
      <name val="Arial"/>
      <family val="2"/>
    </font>
    <font>
      <sz val="20"/>
      <name val="Arial"/>
      <family val="0"/>
    </font>
    <font>
      <sz val="11.25"/>
      <name val="Arial"/>
      <family val="2"/>
    </font>
    <font>
      <b/>
      <sz val="18.25"/>
      <name val="Arial"/>
      <family val="2"/>
    </font>
    <font>
      <b/>
      <sz val="19.5"/>
      <name val="Arial"/>
      <family val="0"/>
    </font>
    <font>
      <i/>
      <sz val="14.5"/>
      <name val="Arial"/>
      <family val="2"/>
    </font>
    <font>
      <sz val="19.75"/>
      <name val="Arial"/>
      <family val="0"/>
    </font>
    <font>
      <sz val="16.25"/>
      <name val="Arial"/>
      <family val="0"/>
    </font>
    <font>
      <sz val="23.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8.25"/>
      <name val="Arial"/>
      <family val="2"/>
    </font>
    <font>
      <b/>
      <sz val="26.5"/>
      <name val="Arial"/>
      <family val="2"/>
    </font>
    <font>
      <sz val="28"/>
      <name val="Arial"/>
      <family val="0"/>
    </font>
    <font>
      <sz val="23.75"/>
      <name val="Arial"/>
      <family val="0"/>
    </font>
    <font>
      <sz val="24"/>
      <name val="Arial"/>
      <family val="0"/>
    </font>
    <font>
      <sz val="17.5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12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5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37" fontId="1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2" fillId="4" borderId="2" xfId="0" applyFont="1" applyFill="1" applyBorder="1" applyAlignment="1">
      <alignment/>
    </xf>
    <xf numFmtId="0" fontId="21" fillId="4" borderId="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/>
    </xf>
    <xf numFmtId="9" fontId="16" fillId="0" borderId="0" xfId="21" applyFont="1" applyAlignment="1">
      <alignment/>
    </xf>
    <xf numFmtId="9" fontId="16" fillId="0" borderId="0" xfId="0" applyNumberFormat="1" applyFont="1" applyAlignment="1">
      <alignment/>
    </xf>
    <xf numFmtId="9" fontId="0" fillId="0" borderId="0" xfId="21" applyAlignment="1">
      <alignment/>
    </xf>
    <xf numFmtId="184" fontId="19" fillId="0" borderId="0" xfId="21" applyNumberFormat="1" applyFont="1" applyAlignment="1">
      <alignment/>
    </xf>
    <xf numFmtId="184" fontId="19" fillId="0" borderId="0" xfId="0" applyNumberFormat="1" applyFont="1" applyAlignment="1">
      <alignment/>
    </xf>
    <xf numFmtId="184" fontId="0" fillId="0" borderId="0" xfId="21" applyNumberFormat="1" applyAlignment="1">
      <alignment/>
    </xf>
    <xf numFmtId="185" fontId="1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19" fillId="0" borderId="0" xfId="0" applyNumberFormat="1" applyFont="1" applyAlignment="1">
      <alignment/>
    </xf>
    <xf numFmtId="188" fontId="19" fillId="0" borderId="0" xfId="21" applyNumberFormat="1" applyFont="1" applyAlignment="1">
      <alignment/>
    </xf>
    <xf numFmtId="188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9" fontId="19" fillId="0" borderId="0" xfId="21" applyNumberFormat="1" applyFont="1" applyAlignment="1">
      <alignment/>
    </xf>
    <xf numFmtId="189" fontId="0" fillId="0" borderId="0" xfId="21" applyNumberFormat="1" applyAlignment="1">
      <alignment/>
    </xf>
    <xf numFmtId="189" fontId="19" fillId="0" borderId="0" xfId="0" applyNumberFormat="1" applyFon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7" fillId="0" borderId="0" xfId="0" applyFont="1" applyBorder="1" applyAlignment="1">
      <alignment horizontal="center" wrapText="1"/>
    </xf>
    <xf numFmtId="3" fontId="28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4">
                <c:v>8618</c:v>
              </c:pt>
              <c:pt idx="5">
                <c:v>8652</c:v>
              </c:pt>
              <c:pt idx="6">
                <c:v>8735</c:v>
              </c:pt>
              <c:pt idx="7">
                <c:v>8839</c:v>
              </c:pt>
              <c:pt idx="8">
                <c:v>8311</c:v>
              </c:pt>
              <c:pt idx="9">
                <c:v>7611</c:v>
              </c:pt>
              <c:pt idx="10">
                <c:v>7610</c:v>
              </c:pt>
              <c:pt idx="11">
                <c:v>7790</c:v>
              </c:pt>
              <c:pt idx="12">
                <c:v>8181</c:v>
              </c:pt>
              <c:pt idx="13">
                <c:v>8264</c:v>
              </c:pt>
              <c:pt idx="14">
                <c:v>7862</c:v>
              </c:pt>
              <c:pt idx="15">
                <c:v>7875</c:v>
              </c:pt>
              <c:pt idx="16">
                <c:v>8061</c:v>
              </c:pt>
              <c:pt idx="17">
                <c:v>6997</c:v>
              </c:pt>
              <c:pt idx="18">
                <c:v>7084</c:v>
              </c:pt>
              <c:pt idx="19">
                <c:v>7057</c:v>
              </c:pt>
              <c:pt idx="20">
                <c:v>6719</c:v>
              </c:pt>
              <c:pt idx="21">
                <c:v>6085</c:v>
              </c:pt>
              <c:pt idx="22">
                <c:v>6101</c:v>
              </c:pt>
              <c:pt idx="23">
                <c:v>6310</c:v>
              </c:pt>
              <c:pt idx="24">
                <c:v>5728</c:v>
              </c:pt>
              <c:pt idx="25">
                <c:v>5167</c:v>
              </c:pt>
              <c:pt idx="26">
                <c:v>4694</c:v>
              </c:pt>
              <c:pt idx="27">
                <c:v>4010</c:v>
              </c:pt>
              <c:pt idx="28">
                <c:v>4643</c:v>
              </c:pt>
              <c:pt idx="29">
                <c:v>4432</c:v>
              </c:pt>
              <c:pt idx="30">
                <c:v>3631</c:v>
              </c:pt>
              <c:pt idx="31">
                <c:v>3652</c:v>
              </c:pt>
              <c:pt idx="32">
                <c:v>3657</c:v>
              </c:pt>
              <c:pt idx="33">
                <c:v>3494</c:v>
              </c:pt>
              <c:pt idx="34">
                <c:v>3304</c:v>
              </c:pt>
              <c:pt idx="35">
                <c:v>3149</c:v>
              </c:pt>
              <c:pt idx="36">
                <c:v>2958</c:v>
              </c:pt>
              <c:pt idx="37">
                <c:v>2797</c:v>
              </c:pt>
              <c:pt idx="38">
                <c:v>2614</c:v>
              </c:pt>
              <c:pt idx="39">
                <c:v>2515</c:v>
              </c:pt>
              <c:pt idx="40">
                <c:v>2549</c:v>
              </c:pt>
              <c:pt idx="41">
                <c:v>2304</c:v>
              </c:pt>
              <c:pt idx="42">
                <c:v>2483</c:v>
              </c:pt>
              <c:pt idx="43">
                <c:v>2176</c:v>
              </c:pt>
            </c:numLit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0">
                <c:v>23225</c:v>
              </c:pt>
              <c:pt idx="1">
                <c:v>22838</c:v>
              </c:pt>
              <c:pt idx="2">
                <c:v>22120</c:v>
              </c:pt>
              <c:pt idx="3">
                <c:v>21863</c:v>
              </c:pt>
              <c:pt idx="4">
                <c:v>22133</c:v>
              </c:pt>
              <c:pt idx="5">
                <c:v>22332</c:v>
              </c:pt>
              <c:pt idx="6">
                <c:v>22703</c:v>
              </c:pt>
              <c:pt idx="7">
                <c:v>22580</c:v>
              </c:pt>
              <c:pt idx="8">
                <c:v>20581</c:v>
              </c:pt>
              <c:pt idx="9">
                <c:v>20652</c:v>
              </c:pt>
              <c:pt idx="10">
                <c:v>21751</c:v>
              </c:pt>
              <c:pt idx="11">
                <c:v>21678</c:v>
              </c:pt>
              <c:pt idx="12">
                <c:v>22107</c:v>
              </c:pt>
              <c:pt idx="13">
                <c:v>23064</c:v>
              </c:pt>
              <c:pt idx="14">
                <c:v>21788</c:v>
              </c:pt>
              <c:pt idx="15">
                <c:v>21485</c:v>
              </c:pt>
              <c:pt idx="16">
                <c:v>20850</c:v>
              </c:pt>
              <c:pt idx="17">
                <c:v>19434</c:v>
              </c:pt>
              <c:pt idx="18">
                <c:v>19974</c:v>
              </c:pt>
              <c:pt idx="19">
                <c:v>20644</c:v>
              </c:pt>
              <c:pt idx="20">
                <c:v>19819</c:v>
              </c:pt>
              <c:pt idx="21">
                <c:v>18657</c:v>
              </c:pt>
              <c:pt idx="22">
                <c:v>19097</c:v>
              </c:pt>
              <c:pt idx="23">
                <c:v>20605</c:v>
              </c:pt>
              <c:pt idx="24">
                <c:v>20171</c:v>
              </c:pt>
              <c:pt idx="25">
                <c:v>19004</c:v>
              </c:pt>
              <c:pt idx="26">
                <c:v>18008</c:v>
              </c:pt>
              <c:pt idx="27">
                <c:v>16685</c:v>
              </c:pt>
              <c:pt idx="28">
                <c:v>16768</c:v>
              </c:pt>
              <c:pt idx="29">
                <c:v>16534</c:v>
              </c:pt>
              <c:pt idx="30">
                <c:v>16073</c:v>
              </c:pt>
              <c:pt idx="31">
                <c:v>16646</c:v>
              </c:pt>
              <c:pt idx="32">
                <c:v>16519</c:v>
              </c:pt>
              <c:pt idx="33">
                <c:v>15415</c:v>
              </c:pt>
              <c:pt idx="34">
                <c:v>15131</c:v>
              </c:pt>
              <c:pt idx="35">
                <c:v>14723</c:v>
              </c:pt>
              <c:pt idx="36">
                <c:v>14343</c:v>
              </c:pt>
              <c:pt idx="37">
                <c:v>13918</c:v>
              </c:pt>
              <c:pt idx="38">
                <c:v>13919</c:v>
              </c:pt>
              <c:pt idx="39">
                <c:v>13438</c:v>
              </c:pt>
              <c:pt idx="40">
                <c:v>13110</c:v>
              </c:pt>
              <c:pt idx="41">
                <c:v>12506</c:v>
              </c:pt>
              <c:pt idx="42">
                <c:v>12158</c:v>
              </c:pt>
              <c:pt idx="43">
                <c:v>11547</c:v>
              </c:pt>
            </c:numLit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19">
                <c:v>17219</c:v>
              </c:pt>
              <c:pt idx="20">
                <c:v>17647</c:v>
              </c:pt>
              <c:pt idx="21">
                <c:v>18767</c:v>
              </c:pt>
              <c:pt idx="22">
                <c:v>20098</c:v>
              </c:pt>
              <c:pt idx="23">
                <c:v>21403</c:v>
              </c:pt>
              <c:pt idx="24">
                <c:v>21786</c:v>
              </c:pt>
              <c:pt idx="25">
                <c:v>21947</c:v>
              </c:pt>
              <c:pt idx="26">
                <c:v>22575</c:v>
              </c:pt>
              <c:pt idx="27">
                <c:v>22666</c:v>
              </c:pt>
              <c:pt idx="28">
                <c:v>23300</c:v>
              </c:pt>
              <c:pt idx="29">
                <c:v>23987</c:v>
              </c:pt>
              <c:pt idx="30">
                <c:v>24839</c:v>
              </c:pt>
              <c:pt idx="31">
                <c:v>25452</c:v>
              </c:pt>
              <c:pt idx="32">
                <c:v>25885</c:v>
              </c:pt>
              <c:pt idx="33">
                <c:v>26185</c:v>
              </c:pt>
              <c:pt idx="34">
                <c:v>25937</c:v>
              </c:pt>
              <c:pt idx="35">
                <c:v>26342</c:v>
              </c:pt>
              <c:pt idx="36">
                <c:v>27263</c:v>
              </c:pt>
              <c:pt idx="37">
                <c:v>27682</c:v>
              </c:pt>
              <c:pt idx="38">
                <c:v>28209</c:v>
              </c:pt>
              <c:pt idx="39">
                <c:v>28055</c:v>
              </c:pt>
              <c:pt idx="40">
                <c:v>28898</c:v>
              </c:pt>
              <c:pt idx="41">
                <c:v>28986</c:v>
              </c:pt>
              <c:pt idx="42">
                <c:v>28810</c:v>
              </c:pt>
              <c:pt idx="43">
                <c:v>28980</c:v>
              </c:pt>
            </c:numLit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4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</c:numLit>
          </c:cat>
          <c:val>
            <c:numLit>
              <c:ptCount val="44"/>
              <c:pt idx="27">
                <c:v>35175</c:v>
              </c:pt>
              <c:pt idx="28">
                <c:v>36000</c:v>
              </c:pt>
              <c:pt idx="29">
                <c:v>36736</c:v>
              </c:pt>
              <c:pt idx="30">
                <c:v>37777</c:v>
              </c:pt>
              <c:pt idx="31">
                <c:v>38582</c:v>
              </c:pt>
              <c:pt idx="32">
                <c:v>39169</c:v>
              </c:pt>
              <c:pt idx="33">
                <c:v>39770</c:v>
              </c:pt>
              <c:pt idx="34">
                <c:v>39561</c:v>
              </c:pt>
              <c:pt idx="35">
                <c:v>40065</c:v>
              </c:pt>
              <c:pt idx="36">
                <c:v>41535</c:v>
              </c:pt>
              <c:pt idx="37">
                <c:v>42038</c:v>
              </c:pt>
              <c:pt idx="38">
                <c:v>42705</c:v>
              </c:pt>
              <c:pt idx="39">
                <c:v>42718</c:v>
              </c:pt>
              <c:pt idx="40">
                <c:v>44119</c:v>
              </c:pt>
              <c:pt idx="41">
                <c:v>44666</c:v>
              </c:pt>
              <c:pt idx="42">
                <c:v>44470</c:v>
              </c:pt>
              <c:pt idx="43">
                <c:v>44219</c:v>
              </c:pt>
            </c:numLit>
          </c:val>
          <c:smooth val="0"/>
        </c:ser>
        <c:axId val="15536557"/>
        <c:axId val="47906970"/>
      </c:lineChart>
      <c:catAx>
        <c:axId val="155365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06970"/>
        <c:crosses val="autoZero"/>
        <c:auto val="1"/>
        <c:lblOffset val="100"/>
        <c:tickLblSkip val="5"/>
        <c:tickMarkSkip val="5"/>
        <c:noMultiLvlLbl val="0"/>
      </c:catAx>
      <c:valAx>
        <c:axId val="47906970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36557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GROS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28"/>
          <c:w val="0.9142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'Figure 9'!$D$50:$D$79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GROS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'Figure 9'!$E$50:$E$79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1925603"/>
        <c:axId val="29447480"/>
      </c:lineChart>
      <c:catAx>
        <c:axId val="5192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47480"/>
        <c:crosses val="autoZero"/>
        <c:auto val="1"/>
        <c:lblOffset val="100"/>
        <c:noMultiLvlLbl val="0"/>
      </c:catAx>
      <c:valAx>
        <c:axId val="29447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51925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2625"/>
          <c:w val="0.6385"/>
          <c:h val="0.031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9075"/>
          <c:w val="0.93125"/>
          <c:h val="0.73525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Figure10!$E$55:$E$84</c:f>
              <c:numCache/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Figure10!$F$55:$F$84</c:f>
              <c:numCache/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Figure10!$G$55:$G$70</c:f>
              <c:numCache/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Figure10!$D$55:$D$84</c:f>
              <c:numCache/>
            </c:numRef>
          </c:cat>
          <c:val>
            <c:numRef>
              <c:f>Figure10!$H$55:$H$84</c:f>
              <c:numCache/>
            </c:numRef>
          </c:val>
          <c:smooth val="0"/>
        </c:ser>
        <c:marker val="1"/>
        <c:axId val="48670553"/>
        <c:axId val="2159894"/>
      </c:lineChart>
      <c:catAx>
        <c:axId val="4867055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2159894"/>
        <c:crosses val="autoZero"/>
        <c:auto val="1"/>
        <c:lblOffset val="100"/>
        <c:tickLblSkip val="2"/>
        <c:noMultiLvlLbl val="0"/>
      </c:catAx>
      <c:valAx>
        <c:axId val="2159894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67055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84725"/>
          <c:w val="0.57925"/>
          <c:h val="0.06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fatal reported road accidents: 1972 onwards</a:t>
            </a:r>
            <a:r>
              <a:rPr lang="en-US" cap="none" sz="2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75"/>
          <c:w val="0.96125"/>
          <c:h val="0.7957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</c:numLit>
          </c:cat>
          <c:val>
            <c:numLit>
              <c:ptCount val="36"/>
              <c:pt idx="0">
                <c:v>716.2374226659705</c:v>
              </c:pt>
              <c:pt idx="1">
                <c:v>704.8638049916391</c:v>
              </c:pt>
              <c:pt idx="2">
                <c:v>685.9794156591461</c:v>
              </c:pt>
              <c:pt idx="3">
                <c:v>677.6963956838363</c:v>
              </c:pt>
              <c:pt idx="4">
                <c:v>669.222681361005</c:v>
              </c:pt>
              <c:pt idx="5">
                <c:v>662.4836473589614</c:v>
              </c:pt>
              <c:pt idx="6">
                <c:v>651.896327810593</c:v>
              </c:pt>
              <c:pt idx="7">
                <c:v>637.0795278010565</c:v>
              </c:pt>
              <c:pt idx="8">
                <c:v>620.3463598191988</c:v>
              </c:pt>
              <c:pt idx="9">
                <c:v>587.4826762387396</c:v>
              </c:pt>
              <c:pt idx="10">
                <c:v>550.8183707906729</c:v>
              </c:pt>
              <c:pt idx="11">
                <c:v>532.7921168272242</c:v>
              </c:pt>
              <c:pt idx="12">
                <c:v>518.8016807019408</c:v>
              </c:pt>
              <c:pt idx="13">
                <c:v>495.24680462095</c:v>
              </c:pt>
              <c:pt idx="14">
                <c:v>482.04349882769577</c:v>
              </c:pt>
              <c:pt idx="15">
                <c:v>474.20175441971475</c:v>
              </c:pt>
              <c:pt idx="16">
                <c:v>462.9222893216614</c:v>
              </c:pt>
              <c:pt idx="17">
                <c:v>444.9642678369624</c:v>
              </c:pt>
              <c:pt idx="18">
                <c:v>427.5949311715786</c:v>
              </c:pt>
              <c:pt idx="19">
                <c:v>400.9048696403016</c:v>
              </c:pt>
              <c:pt idx="20">
                <c:v>367.2217880534564</c:v>
              </c:pt>
              <c:pt idx="21">
                <c:v>342.5308305693607</c:v>
              </c:pt>
              <c:pt idx="22">
                <c:v>318.45347698131656</c:v>
              </c:pt>
              <c:pt idx="23">
                <c:v>302.1760947209561</c:v>
              </c:pt>
              <c:pt idx="24">
                <c:v>298.39398956455375</c:v>
              </c:pt>
              <c:pt idx="25">
                <c:v>291.9674179777372</c:v>
              </c:pt>
              <c:pt idx="26">
                <c:v>279.8809910048154</c:v>
              </c:pt>
              <c:pt idx="27">
                <c:v>278.5599097066613</c:v>
              </c:pt>
              <c:pt idx="28">
                <c:v>266.1128265781139</c:v>
              </c:pt>
              <c:pt idx="29">
                <c:v>258.9538323311936</c:v>
              </c:pt>
              <c:pt idx="30">
                <c:v>258.5772005820681</c:v>
              </c:pt>
              <c:pt idx="31">
                <c:v>252.36510676830795</c:v>
              </c:pt>
              <c:pt idx="32">
                <c:v>249.35479231747854</c:v>
              </c:pt>
              <c:pt idx="33">
                <c:v>245.78144228127132</c:v>
              </c:pt>
              <c:pt idx="34">
                <c:v>235.2585889125102</c:v>
              </c:pt>
              <c:pt idx="35">
                <c:v>218.93929880751216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</c:numLit>
          </c:cat>
          <c:val>
            <c:numLit>
              <c:ptCount val="36"/>
              <c:pt idx="0">
                <c:v>827.3625773340294</c:v>
              </c:pt>
              <c:pt idx="1">
                <c:v>815.1361950083609</c:v>
              </c:pt>
              <c:pt idx="2">
                <c:v>794.8205843408539</c:v>
              </c:pt>
              <c:pt idx="3">
                <c:v>785.9036043161636</c:v>
              </c:pt>
              <c:pt idx="4">
                <c:v>776.777318638995</c:v>
              </c:pt>
              <c:pt idx="5">
                <c:v>769.5163526410386</c:v>
              </c:pt>
              <c:pt idx="6">
                <c:v>758.103672189407</c:v>
              </c:pt>
              <c:pt idx="7">
                <c:v>742.1204721989435</c:v>
              </c:pt>
              <c:pt idx="8">
                <c:v>724.0536401808013</c:v>
              </c:pt>
              <c:pt idx="9">
                <c:v>688.5173237612604</c:v>
              </c:pt>
              <c:pt idx="10">
                <c:v>648.781629209327</c:v>
              </c:pt>
              <c:pt idx="11">
                <c:v>629.2078831727758</c:v>
              </c:pt>
              <c:pt idx="12">
                <c:v>613.9983192980592</c:v>
              </c:pt>
              <c:pt idx="13">
                <c:v>588.3531953790499</c:v>
              </c:pt>
              <c:pt idx="14">
                <c:v>573.9565011723042</c:v>
              </c:pt>
              <c:pt idx="15">
                <c:v>565.3982455802852</c:v>
              </c:pt>
              <c:pt idx="16">
                <c:v>553.0777106783386</c:v>
              </c:pt>
              <c:pt idx="17">
                <c:v>533.4357321630376</c:v>
              </c:pt>
              <c:pt idx="18">
                <c:v>514.4050688284215</c:v>
              </c:pt>
              <c:pt idx="19">
                <c:v>485.0951303596984</c:v>
              </c:pt>
              <c:pt idx="20">
                <c:v>447.97821194654364</c:v>
              </c:pt>
              <c:pt idx="21">
                <c:v>420.66916943063933</c:v>
              </c:pt>
              <c:pt idx="22">
                <c:v>393.9465230186834</c:v>
              </c:pt>
              <c:pt idx="23">
                <c:v>375.8239052790439</c:v>
              </c:pt>
              <c:pt idx="24">
                <c:v>371.60601043544625</c:v>
              </c:pt>
              <c:pt idx="25">
                <c:v>364.43258202226275</c:v>
              </c:pt>
              <c:pt idx="26">
                <c:v>350.9190089951845</c:v>
              </c:pt>
              <c:pt idx="27">
                <c:v>349.4400902933387</c:v>
              </c:pt>
              <c:pt idx="28">
                <c:v>335.4871734218861</c:v>
              </c:pt>
              <c:pt idx="29">
                <c:v>327.44616766880637</c:v>
              </c:pt>
              <c:pt idx="30">
                <c:v>327.02279941793194</c:v>
              </c:pt>
              <c:pt idx="31">
                <c:v>320.034893231692</c:v>
              </c:pt>
              <c:pt idx="32">
                <c:v>316.64520768252146</c:v>
              </c:pt>
              <c:pt idx="33">
                <c:v>312.61855771872865</c:v>
              </c:pt>
              <c:pt idx="34">
                <c:v>300.7414110874898</c:v>
              </c:pt>
              <c:pt idx="35">
                <c:v>282.26070119248783</c:v>
              </c:pt>
            </c:numLit>
          </c:val>
          <c:smooth val="0"/>
        </c:ser>
        <c:ser>
          <c:idx val="2"/>
          <c:order val="2"/>
          <c:tx>
            <c:v>Fatal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8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</c:numLit>
          </c:cat>
          <c:val>
            <c:numLit>
              <c:ptCount val="38"/>
              <c:pt idx="0">
                <c:v>770</c:v>
              </c:pt>
              <c:pt idx="1">
                <c:v>783</c:v>
              </c:pt>
              <c:pt idx="2">
                <c:v>763</c:v>
              </c:pt>
              <c:pt idx="3">
                <c:v>699</c:v>
              </c:pt>
              <c:pt idx="4">
                <c:v>687</c:v>
              </c:pt>
              <c:pt idx="5">
                <c:v>727</c:v>
              </c:pt>
              <c:pt idx="6">
                <c:v>739</c:v>
              </c:pt>
              <c:pt idx="7">
                <c:v>728</c:v>
              </c:pt>
              <c:pt idx="8">
                <c:v>644</c:v>
              </c:pt>
              <c:pt idx="9">
                <c:v>610</c:v>
              </c:pt>
              <c:pt idx="10">
                <c:v>640</c:v>
              </c:pt>
              <c:pt idx="11">
                <c:v>568</c:v>
              </c:pt>
              <c:pt idx="12">
                <c:v>537</c:v>
              </c:pt>
              <c:pt idx="13">
                <c:v>550</c:v>
              </c:pt>
              <c:pt idx="14">
                <c:v>537</c:v>
              </c:pt>
              <c:pt idx="15">
                <c:v>517</c:v>
              </c:pt>
              <c:pt idx="16">
                <c:v>499</c:v>
              </c:pt>
              <c:pt idx="17">
                <c:v>496</c:v>
              </c:pt>
              <c:pt idx="18">
                <c:v>491</c:v>
              </c:pt>
              <c:pt idx="19">
                <c:v>443</c:v>
              </c:pt>
              <c:pt idx="20">
                <c:v>426</c:v>
              </c:pt>
              <c:pt idx="21">
                <c:v>359</c:v>
              </c:pt>
              <c:pt idx="22">
                <c:v>319</c:v>
              </c:pt>
              <c:pt idx="23">
                <c:v>361</c:v>
              </c:pt>
              <c:pt idx="24">
                <c:v>316</c:v>
              </c:pt>
              <c:pt idx="25">
                <c:v>340</c:v>
              </c:pt>
              <c:pt idx="26">
                <c:v>339</c:v>
              </c:pt>
              <c:pt idx="27">
                <c:v>285</c:v>
              </c:pt>
              <c:pt idx="28">
                <c:v>297</c:v>
              </c:pt>
              <c:pt idx="29">
                <c:v>309</c:v>
              </c:pt>
              <c:pt idx="30">
                <c:v>274</c:v>
              </c:pt>
              <c:pt idx="31">
                <c:v>301</c:v>
              </c:pt>
              <c:pt idx="32">
                <c:v>283</c:v>
              </c:pt>
              <c:pt idx="33">
                <c:v>264</c:v>
              </c:pt>
              <c:pt idx="34">
                <c:v>293</c:v>
              </c:pt>
              <c:pt idx="35">
                <c:v>255</c:v>
              </c:pt>
              <c:pt idx="36">
                <c:v>245</c:v>
              </c:pt>
              <c:pt idx="37">
                <c:v>196</c:v>
              </c:pt>
            </c:numLit>
          </c:val>
          <c:smooth val="0"/>
        </c:ser>
        <c:axId val="47124851"/>
        <c:axId val="24443400"/>
      </c:lineChart>
      <c:catAx>
        <c:axId val="47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443400"/>
        <c:crosses val="autoZero"/>
        <c:auto val="1"/>
        <c:lblOffset val="100"/>
        <c:noMultiLvlLbl val="0"/>
      </c:catAx>
      <c:valAx>
        <c:axId val="24443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471248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75"/>
          <c:y val="0.91925"/>
          <c:w val="0.69925"/>
          <c:h val="0.057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reported road accident deaths: 1949 onwards</a:t>
            </a:r>
            <a:r>
              <a:rPr lang="en-US" cap="none" sz="2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5"/>
          <c:w val="0.9655"/>
          <c:h val="0.838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</c:numLit>
          </c:cat>
          <c:val>
            <c:numLit>
              <c:ptCount val="59"/>
              <c:pt idx="0">
                <c:v>492.7586391241601</c:v>
              </c:pt>
              <c:pt idx="1">
                <c:v>479.5567889431816</c:v>
              </c:pt>
              <c:pt idx="2">
                <c:v>488.1658135142403</c:v>
              </c:pt>
              <c:pt idx="3">
                <c:v>490.0793782425149</c:v>
              </c:pt>
              <c:pt idx="4">
                <c:v>505.58510874201664</c:v>
              </c:pt>
              <c:pt idx="5">
                <c:v>504.81915283863003</c:v>
              </c:pt>
              <c:pt idx="6">
                <c:v>517.2689575119585</c:v>
              </c:pt>
              <c:pt idx="7">
                <c:v>522.2506544547467</c:v>
              </c:pt>
              <c:pt idx="8">
                <c:v>533.5589386518081</c:v>
              </c:pt>
              <c:pt idx="9">
                <c:v>540.8448766863887</c:v>
              </c:pt>
              <c:pt idx="10">
                <c:v>565.9774244924752</c:v>
              </c:pt>
              <c:pt idx="11">
                <c:v>587.866842568468</c:v>
              </c:pt>
              <c:pt idx="12">
                <c:v>608.4268552646423</c:v>
              </c:pt>
              <c:pt idx="13">
                <c:v>637.2719122754311</c:v>
              </c:pt>
              <c:pt idx="14">
                <c:v>655.55340386466</c:v>
              </c:pt>
              <c:pt idx="15">
                <c:v>678.4668308705282</c:v>
              </c:pt>
              <c:pt idx="16">
                <c:v>700.4309177809926</c:v>
              </c:pt>
              <c:pt idx="17">
                <c:v>711.4176923557712</c:v>
              </c:pt>
              <c:pt idx="18">
                <c:v>738.0297951041509</c:v>
              </c:pt>
              <c:pt idx="19">
                <c:v>751.9211814468689</c:v>
              </c:pt>
              <c:pt idx="20">
                <c:v>766.5891996223708</c:v>
              </c:pt>
              <c:pt idx="21">
                <c:v>781.4551986801232</c:v>
              </c:pt>
              <c:pt idx="22">
                <c:v>798.0645406612368</c:v>
              </c:pt>
              <c:pt idx="23">
                <c:v>785.1241874787792</c:v>
              </c:pt>
              <c:pt idx="24">
                <c:v>776.2418836872254</c:v>
              </c:pt>
              <c:pt idx="25">
                <c:v>760.2195837720641</c:v>
              </c:pt>
              <c:pt idx="26">
                <c:v>751.7282143765469</c:v>
              </c:pt>
              <c:pt idx="27">
                <c:v>744.9749172186035</c:v>
              </c:pt>
              <c:pt idx="28">
                <c:v>742.0809766538734</c:v>
              </c:pt>
              <c:pt idx="29">
                <c:v>728.7714358563419</c:v>
              </c:pt>
              <c:pt idx="30">
                <c:v>708.3333735424352</c:v>
              </c:pt>
              <c:pt idx="31">
                <c:v>687.135332554031</c:v>
              </c:pt>
              <c:pt idx="32">
                <c:v>649.3943399248722</c:v>
              </c:pt>
              <c:pt idx="33">
                <c:v>608.8112852855805</c:v>
              </c:pt>
              <c:pt idx="34">
                <c:v>589.9798459109418</c:v>
              </c:pt>
              <c:pt idx="35">
                <c:v>575.3840025591811</c:v>
              </c:pt>
              <c:pt idx="36">
                <c:v>547.557395646833</c:v>
              </c:pt>
              <c:pt idx="37">
                <c:v>534.1340699872053</c:v>
              </c:pt>
              <c:pt idx="38">
                <c:v>525.3168087947347</c:v>
              </c:pt>
              <c:pt idx="39">
                <c:v>514.5869216354812</c:v>
              </c:pt>
              <c:pt idx="40">
                <c:v>493.524199845511</c:v>
              </c:pt>
              <c:pt idx="41">
                <c:v>475.7316302020753</c:v>
              </c:pt>
              <c:pt idx="42">
                <c:v>446.1100462858675</c:v>
              </c:pt>
              <c:pt idx="43">
                <c:v>409.8606064923346</c:v>
              </c:pt>
              <c:pt idx="44">
                <c:v>383.7689437438234</c:v>
              </c:pt>
              <c:pt idx="45">
                <c:v>358.29010147845526</c:v>
              </c:pt>
              <c:pt idx="46">
                <c:v>341.9615574081137</c:v>
              </c:pt>
              <c:pt idx="47">
                <c:v>339.30527027989524</c:v>
              </c:pt>
              <c:pt idx="48">
                <c:v>329.25420492413804</c:v>
              </c:pt>
              <c:pt idx="49">
                <c:v>313.5300120096096</c:v>
              </c:pt>
              <c:pt idx="50">
                <c:v>311.8262123942461</c:v>
              </c:pt>
              <c:pt idx="51">
                <c:v>298.0158504267217</c:v>
              </c:pt>
              <c:pt idx="52">
                <c:v>288.7555829565798</c:v>
              </c:pt>
              <c:pt idx="53">
                <c:v>288.37778463225783</c:v>
              </c:pt>
              <c:pt idx="54">
                <c:v>280.82472768902534</c:v>
              </c:pt>
              <c:pt idx="55">
                <c:v>274.40909208332357</c:v>
              </c:pt>
              <c:pt idx="56">
                <c:v>270.07150160685404</c:v>
              </c:pt>
              <c:pt idx="57">
                <c:v>257.6356911382654</c:v>
              </c:pt>
              <c:pt idx="58">
                <c:v>240.33037647628868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</c:numLit>
          </c:cat>
          <c:val>
            <c:numLit>
              <c:ptCount val="59"/>
              <c:pt idx="0">
                <c:v>585.6413608758401</c:v>
              </c:pt>
              <c:pt idx="1">
                <c:v>571.2432110568184</c:v>
              </c:pt>
              <c:pt idx="2">
                <c:v>580.6341864857596</c:v>
              </c:pt>
              <c:pt idx="3">
                <c:v>582.7206217574851</c:v>
              </c:pt>
              <c:pt idx="4">
                <c:v>599.6148912579833</c:v>
              </c:pt>
              <c:pt idx="5">
                <c:v>598.7808471613698</c:v>
              </c:pt>
              <c:pt idx="6">
                <c:v>612.3310424880414</c:v>
              </c:pt>
              <c:pt idx="7">
                <c:v>617.7493455452533</c:v>
              </c:pt>
              <c:pt idx="8">
                <c:v>630.0410613481918</c:v>
              </c:pt>
              <c:pt idx="9">
                <c:v>637.9551233136112</c:v>
              </c:pt>
              <c:pt idx="10">
                <c:v>665.2225755075249</c:v>
              </c:pt>
              <c:pt idx="11">
                <c:v>688.933157431532</c:v>
              </c:pt>
              <c:pt idx="12">
                <c:v>711.1731447353576</c:v>
              </c:pt>
              <c:pt idx="13">
                <c:v>742.3280877245688</c:v>
              </c:pt>
              <c:pt idx="14">
                <c:v>762.0465961353399</c:v>
              </c:pt>
              <c:pt idx="15">
                <c:v>786.7331691294719</c:v>
              </c:pt>
              <c:pt idx="16">
                <c:v>810.3690822190074</c:v>
              </c:pt>
              <c:pt idx="17">
                <c:v>822.1823076442287</c:v>
              </c:pt>
              <c:pt idx="18">
                <c:v>850.770204895849</c:v>
              </c:pt>
              <c:pt idx="19">
                <c:v>865.678818553131</c:v>
              </c:pt>
              <c:pt idx="20">
                <c:v>881.4108003776292</c:v>
              </c:pt>
              <c:pt idx="21">
                <c:v>897.3448013198768</c:v>
              </c:pt>
              <c:pt idx="22">
                <c:v>915.1354593387632</c:v>
              </c:pt>
              <c:pt idx="23">
                <c:v>901.2758125212209</c:v>
              </c:pt>
              <c:pt idx="24">
                <c:v>891.7581163127746</c:v>
              </c:pt>
              <c:pt idx="25">
                <c:v>874.5804162279359</c:v>
              </c:pt>
              <c:pt idx="26">
                <c:v>865.4717856234531</c:v>
              </c:pt>
              <c:pt idx="27">
                <c:v>858.2250827813965</c:v>
              </c:pt>
              <c:pt idx="28">
                <c:v>855.1190233461266</c:v>
              </c:pt>
              <c:pt idx="29">
                <c:v>840.828564143658</c:v>
              </c:pt>
              <c:pt idx="30">
                <c:v>818.8666264575648</c:v>
              </c:pt>
              <c:pt idx="31">
                <c:v>796.064667445969</c:v>
              </c:pt>
              <c:pt idx="32">
                <c:v>755.4056600751278</c:v>
              </c:pt>
              <c:pt idx="33">
                <c:v>711.5887147144196</c:v>
              </c:pt>
              <c:pt idx="34">
                <c:v>691.2201540890583</c:v>
              </c:pt>
              <c:pt idx="35">
                <c:v>675.4159974408188</c:v>
              </c:pt>
              <c:pt idx="36">
                <c:v>645.2426043531669</c:v>
              </c:pt>
              <c:pt idx="37">
                <c:v>630.6659300127947</c:v>
              </c:pt>
              <c:pt idx="38">
                <c:v>621.0831912052654</c:v>
              </c:pt>
              <c:pt idx="39">
                <c:v>609.4130783645188</c:v>
              </c:pt>
              <c:pt idx="40">
                <c:v>586.475800154489</c:v>
              </c:pt>
              <c:pt idx="41">
                <c:v>567.0683697979247</c:v>
              </c:pt>
              <c:pt idx="42">
                <c:v>534.6899537141325</c:v>
              </c:pt>
              <c:pt idx="43">
                <c:v>494.93939350766533</c:v>
              </c:pt>
              <c:pt idx="44">
                <c:v>466.2310562561766</c:v>
              </c:pt>
              <c:pt idx="45">
                <c:v>438.1098985215447</c:v>
              </c:pt>
              <c:pt idx="46">
                <c:v>420.0384425918863</c:v>
              </c:pt>
              <c:pt idx="47">
                <c:v>417.09472972010474</c:v>
              </c:pt>
              <c:pt idx="48">
                <c:v>405.945795075862</c:v>
              </c:pt>
              <c:pt idx="49">
                <c:v>388.4699879903904</c:v>
              </c:pt>
              <c:pt idx="50">
                <c:v>386.57378760575386</c:v>
              </c:pt>
              <c:pt idx="51">
                <c:v>371.1841495732783</c:v>
              </c:pt>
              <c:pt idx="52">
                <c:v>360.8444170434202</c:v>
              </c:pt>
              <c:pt idx="53">
                <c:v>360.4222153677421</c:v>
              </c:pt>
              <c:pt idx="54">
                <c:v>351.9752723109746</c:v>
              </c:pt>
              <c:pt idx="55">
                <c:v>344.7909079166765</c:v>
              </c:pt>
              <c:pt idx="56">
                <c:v>339.92849839314596</c:v>
              </c:pt>
              <c:pt idx="57">
                <c:v>325.96430886173465</c:v>
              </c:pt>
              <c:pt idx="58">
                <c:v>306.4696235237113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0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</c:numLit>
          </c:cat>
          <c:val>
            <c:numLit>
              <c:ptCount val="61"/>
              <c:pt idx="0">
                <c:v>535</c:v>
              </c:pt>
              <c:pt idx="1">
                <c:v>529</c:v>
              </c:pt>
              <c:pt idx="2">
                <c:v>544</c:v>
              </c:pt>
              <c:pt idx="3">
                <c:v>485</c:v>
              </c:pt>
              <c:pt idx="4">
                <c:v>579</c:v>
              </c:pt>
              <c:pt idx="5">
                <c:v>545</c:v>
              </c:pt>
              <c:pt idx="6">
                <c:v>610</c:v>
              </c:pt>
              <c:pt idx="7">
                <c:v>540</c:v>
              </c:pt>
              <c:pt idx="8">
                <c:v>550</c:v>
              </c:pt>
              <c:pt idx="9">
                <c:v>605</c:v>
              </c:pt>
              <c:pt idx="10">
                <c:v>604</c:v>
              </c:pt>
              <c:pt idx="11">
                <c:v>648</c:v>
              </c:pt>
              <c:pt idx="12">
                <c:v>671</c:v>
              </c:pt>
              <c:pt idx="13">
                <c:v>664</c:v>
              </c:pt>
              <c:pt idx="14">
                <c:v>712</c:v>
              </c:pt>
              <c:pt idx="15">
                <c:v>754</c:v>
              </c:pt>
              <c:pt idx="16">
                <c:v>743</c:v>
              </c:pt>
              <c:pt idx="17">
                <c:v>790</c:v>
              </c:pt>
              <c:pt idx="18">
                <c:v>778</c:v>
              </c:pt>
              <c:pt idx="19">
                <c:v>769</c:v>
              </c:pt>
              <c:pt idx="20">
                <c:v>892</c:v>
              </c:pt>
              <c:pt idx="21">
                <c:v>815</c:v>
              </c:pt>
              <c:pt idx="22">
                <c:v>866</c:v>
              </c:pt>
              <c:pt idx="23">
                <c:v>855</c:v>
              </c:pt>
              <c:pt idx="24">
                <c:v>855</c:v>
              </c:pt>
              <c:pt idx="25">
                <c:v>825</c:v>
              </c:pt>
              <c:pt idx="26">
                <c:v>769</c:v>
              </c:pt>
              <c:pt idx="27">
                <c:v>783</c:v>
              </c:pt>
              <c:pt idx="28">
                <c:v>811</c:v>
              </c:pt>
              <c:pt idx="29">
                <c:v>820</c:v>
              </c:pt>
              <c:pt idx="30">
                <c:v>810</c:v>
              </c:pt>
              <c:pt idx="31">
                <c:v>700</c:v>
              </c:pt>
              <c:pt idx="32">
                <c:v>677</c:v>
              </c:pt>
              <c:pt idx="33">
                <c:v>701</c:v>
              </c:pt>
              <c:pt idx="34">
                <c:v>624</c:v>
              </c:pt>
              <c:pt idx="35">
                <c:v>599</c:v>
              </c:pt>
              <c:pt idx="36">
                <c:v>602</c:v>
              </c:pt>
              <c:pt idx="37">
                <c:v>601</c:v>
              </c:pt>
              <c:pt idx="38">
                <c:v>556</c:v>
              </c:pt>
              <c:pt idx="39">
                <c:v>554</c:v>
              </c:pt>
              <c:pt idx="40">
                <c:v>553</c:v>
              </c:pt>
              <c:pt idx="41">
                <c:v>546</c:v>
              </c:pt>
              <c:pt idx="42">
                <c:v>491</c:v>
              </c:pt>
              <c:pt idx="43">
                <c:v>463</c:v>
              </c:pt>
              <c:pt idx="44">
                <c:v>399</c:v>
              </c:pt>
              <c:pt idx="45">
                <c:v>363</c:v>
              </c:pt>
              <c:pt idx="46">
                <c:v>409</c:v>
              </c:pt>
              <c:pt idx="47">
                <c:v>357</c:v>
              </c:pt>
              <c:pt idx="48">
                <c:v>377</c:v>
              </c:pt>
              <c:pt idx="49">
                <c:v>385</c:v>
              </c:pt>
              <c:pt idx="50">
                <c:v>310</c:v>
              </c:pt>
              <c:pt idx="51">
                <c:v>326</c:v>
              </c:pt>
              <c:pt idx="52">
                <c:v>348</c:v>
              </c:pt>
              <c:pt idx="53">
                <c:v>304</c:v>
              </c:pt>
              <c:pt idx="54">
                <c:v>336</c:v>
              </c:pt>
              <c:pt idx="55">
                <c:v>308</c:v>
              </c:pt>
              <c:pt idx="56">
                <c:v>286</c:v>
              </c:pt>
              <c:pt idx="57">
                <c:v>314</c:v>
              </c:pt>
              <c:pt idx="58">
                <c:v>281</c:v>
              </c:pt>
              <c:pt idx="59">
                <c:v>270</c:v>
              </c:pt>
              <c:pt idx="60">
                <c:v>216</c:v>
              </c:pt>
            </c:numLit>
          </c:val>
          <c:smooth val="0"/>
        </c:ser>
        <c:axId val="37769961"/>
        <c:axId val="21587046"/>
      </c:lineChart>
      <c:catAx>
        <c:axId val="3776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587046"/>
        <c:crosses val="autoZero"/>
        <c:auto val="1"/>
        <c:lblOffset val="100"/>
        <c:noMultiLvlLbl val="0"/>
      </c:catAx>
      <c:valAx>
        <c:axId val="21587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776996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075"/>
          <c:y val="0.95575"/>
          <c:w val="0.742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reported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625"/>
          <c:w val="0.97775"/>
          <c:h val="0.8862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</c:numLit>
          </c:cat>
          <c:val>
            <c:numLit>
              <c:ptCount val="58"/>
              <c:pt idx="29">
                <c:v>9421.97146590467</c:v>
              </c:pt>
              <c:pt idx="30">
                <c:v>9489.29382462037</c:v>
              </c:pt>
              <c:pt idx="31">
                <c:v>9110.02098992848</c:v>
              </c:pt>
              <c:pt idx="32">
                <c:v>8758.033713964813</c:v>
              </c:pt>
              <c:pt idx="33">
                <c:v>8549.86173959602</c:v>
              </c:pt>
              <c:pt idx="34">
                <c:v>8253.735925707448</c:v>
              </c:pt>
              <c:pt idx="35">
                <c:v>7711.562456127269</c:v>
              </c:pt>
              <c:pt idx="36">
                <c:v>7518.177788445834</c:v>
              </c:pt>
              <c:pt idx="37">
                <c:v>7370.355214657145</c:v>
              </c:pt>
              <c:pt idx="38">
                <c:v>7050.432846232302</c:v>
              </c:pt>
              <c:pt idx="39">
                <c:v>6667.960004212288</c:v>
              </c:pt>
              <c:pt idx="40">
                <c:v>6351.02977224779</c:v>
              </c:pt>
              <c:pt idx="41">
                <c:v>5871.860495520403</c:v>
              </c:pt>
              <c:pt idx="42">
                <c:v>5483.153548551424</c:v>
              </c:pt>
              <c:pt idx="43">
                <c:v>5201.525181820064</c:v>
              </c:pt>
              <c:pt idx="44">
                <c:v>4851.847851101442</c:v>
              </c:pt>
              <c:pt idx="45">
                <c:v>4612.37573235873</c:v>
              </c:pt>
              <c:pt idx="46">
                <c:v>4542.283049682218</c:v>
              </c:pt>
              <c:pt idx="47">
                <c:v>4244.014674741338</c:v>
              </c:pt>
              <c:pt idx="48">
                <c:v>3954.571769321683</c:v>
              </c:pt>
              <c:pt idx="49">
                <c:v>3836.6356387823444</c:v>
              </c:pt>
              <c:pt idx="50">
                <c:v>3661.3984876364484</c:v>
              </c:pt>
              <c:pt idx="51">
                <c:v>3431.8306970682283</c:v>
              </c:pt>
              <c:pt idx="52">
                <c:v>3236.033744856482</c:v>
              </c:pt>
              <c:pt idx="53">
                <c:v>3054.156515310305</c:v>
              </c:pt>
              <c:pt idx="54">
                <c:v>2896.4898105557922</c:v>
              </c:pt>
              <c:pt idx="55">
                <c:v>2727.141193185328</c:v>
              </c:pt>
              <c:pt idx="56">
                <c:v>2895.8</c:v>
              </c:pt>
              <c:pt idx="57">
                <c:v>2778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</c:numLit>
          </c:cat>
          <c:val>
            <c:numLit>
              <c:ptCount val="58"/>
              <c:pt idx="29">
                <c:v>10152.82853409533</c:v>
              </c:pt>
              <c:pt idx="30">
                <c:v>10205.506175379629</c:v>
              </c:pt>
              <c:pt idx="31">
                <c:v>9819.97901007152</c:v>
              </c:pt>
              <c:pt idx="32">
                <c:v>9481.966286035187</c:v>
              </c:pt>
              <c:pt idx="33">
                <c:v>9229.73826040398</c:v>
              </c:pt>
              <c:pt idx="34">
                <c:v>8928.264074292552</c:v>
              </c:pt>
              <c:pt idx="35">
                <c:v>8391.23754387273</c:v>
              </c:pt>
              <c:pt idx="36">
                <c:v>8196.222211554164</c:v>
              </c:pt>
              <c:pt idx="37">
                <c:v>8034.044785342855</c:v>
              </c:pt>
              <c:pt idx="38">
                <c:v>7717.967153767698</c:v>
              </c:pt>
              <c:pt idx="39">
                <c:v>7342.839995787711</c:v>
              </c:pt>
              <c:pt idx="40">
                <c:v>7010.170227752211</c:v>
              </c:pt>
              <c:pt idx="41">
                <c:v>6516.139504479597</c:v>
              </c:pt>
              <c:pt idx="42">
                <c:v>6112.846451448576</c:v>
              </c:pt>
              <c:pt idx="43">
                <c:v>5810.874818179936</c:v>
              </c:pt>
              <c:pt idx="44">
                <c:v>5468.152148898558</c:v>
              </c:pt>
              <c:pt idx="45">
                <c:v>5221.62426764127</c:v>
              </c:pt>
              <c:pt idx="46">
                <c:v>5133.316950317782</c:v>
              </c:pt>
              <c:pt idx="47">
                <c:v>4833.1853252586625</c:v>
              </c:pt>
              <c:pt idx="48">
                <c:v>4544.628230678318</c:v>
              </c:pt>
              <c:pt idx="49">
                <c:v>4406.564361217656</c:v>
              </c:pt>
              <c:pt idx="50">
                <c:v>4225.401512363552</c:v>
              </c:pt>
              <c:pt idx="51">
                <c:v>3989.769302931772</c:v>
              </c:pt>
              <c:pt idx="52">
                <c:v>3785.166255143518</c:v>
              </c:pt>
              <c:pt idx="53">
                <c:v>3589.843484689695</c:v>
              </c:pt>
              <c:pt idx="54">
                <c:v>3423.5101894442078</c:v>
              </c:pt>
              <c:pt idx="55">
                <c:v>3246.0588068146717</c:v>
              </c:pt>
              <c:pt idx="56">
                <c:v>2895.8</c:v>
              </c:pt>
              <c:pt idx="57">
                <c:v>2778</c:v>
              </c:pt>
            </c:numLit>
          </c:val>
          <c:smooth val="0"/>
        </c:ser>
        <c:ser>
          <c:idx val="2"/>
          <c:order val="2"/>
          <c:tx>
            <c:v>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</c:numLit>
          </c:cat>
          <c:val>
            <c:numLit>
              <c:ptCount val="60"/>
              <c:pt idx="0">
                <c:v>5082</c:v>
              </c:pt>
              <c:pt idx="1">
                <c:v>5089</c:v>
              </c:pt>
              <c:pt idx="2">
                <c:v>4909</c:v>
              </c:pt>
              <c:pt idx="3">
                <c:v>5749</c:v>
              </c:pt>
              <c:pt idx="4">
                <c:v>5420</c:v>
              </c:pt>
              <c:pt idx="5">
                <c:v>5706</c:v>
              </c:pt>
              <c:pt idx="6">
                <c:v>5589</c:v>
              </c:pt>
              <c:pt idx="7">
                <c:v>5556</c:v>
              </c:pt>
              <c:pt idx="8">
                <c:v>5907</c:v>
              </c:pt>
              <c:pt idx="9">
                <c:v>6940</c:v>
              </c:pt>
              <c:pt idx="10">
                <c:v>7280</c:v>
              </c:pt>
              <c:pt idx="11">
                <c:v>7899</c:v>
              </c:pt>
              <c:pt idx="12">
                <c:v>7716</c:v>
              </c:pt>
              <c:pt idx="13">
                <c:v>7939</c:v>
              </c:pt>
              <c:pt idx="14">
                <c:v>8890</c:v>
              </c:pt>
              <c:pt idx="15">
                <c:v>9487</c:v>
              </c:pt>
              <c:pt idx="16">
                <c:v>10043</c:v>
              </c:pt>
              <c:pt idx="17">
                <c:v>10036</c:v>
              </c:pt>
              <c:pt idx="18">
                <c:v>10262</c:v>
              </c:pt>
              <c:pt idx="19">
                <c:v>10723</c:v>
              </c:pt>
              <c:pt idx="20">
                <c:v>10842</c:v>
              </c:pt>
              <c:pt idx="21">
                <c:v>10813</c:v>
              </c:pt>
              <c:pt idx="22">
                <c:v>10855</c:v>
              </c:pt>
              <c:pt idx="23">
                <c:v>10949</c:v>
              </c:pt>
              <c:pt idx="24">
                <c:v>10347</c:v>
              </c:pt>
              <c:pt idx="25">
                <c:v>9548</c:v>
              </c:pt>
              <c:pt idx="26">
                <c:v>9503</c:v>
              </c:pt>
              <c:pt idx="27">
                <c:v>9661</c:v>
              </c:pt>
              <c:pt idx="28">
                <c:v>10169</c:v>
              </c:pt>
              <c:pt idx="29">
                <c:v>10051</c:v>
              </c:pt>
              <c:pt idx="30">
                <c:v>9539</c:v>
              </c:pt>
              <c:pt idx="31">
                <c:v>9517</c:v>
              </c:pt>
              <c:pt idx="32">
                <c:v>9961</c:v>
              </c:pt>
              <c:pt idx="33">
                <c:v>8257</c:v>
              </c:pt>
              <c:pt idx="34">
                <c:v>8326</c:v>
              </c:pt>
              <c:pt idx="35">
                <c:v>8388</c:v>
              </c:pt>
              <c:pt idx="36">
                <c:v>8023</c:v>
              </c:pt>
              <c:pt idx="37">
                <c:v>7263</c:v>
              </c:pt>
              <c:pt idx="38">
                <c:v>7286</c:v>
              </c:pt>
              <c:pt idx="39">
                <c:v>7551</c:v>
              </c:pt>
              <c:pt idx="40">
                <c:v>6798</c:v>
              </c:pt>
              <c:pt idx="41">
                <c:v>6129</c:v>
              </c:pt>
              <c:pt idx="42">
                <c:v>5639</c:v>
              </c:pt>
              <c:pt idx="43">
                <c:v>4853</c:v>
              </c:pt>
              <c:pt idx="44">
                <c:v>5571</c:v>
              </c:pt>
              <c:pt idx="45">
                <c:v>5339</c:v>
              </c:pt>
              <c:pt idx="46">
                <c:v>4398</c:v>
              </c:pt>
              <c:pt idx="47">
                <c:v>4424</c:v>
              </c:pt>
              <c:pt idx="48">
                <c:v>4457</c:v>
              </c:pt>
              <c:pt idx="49">
                <c:v>4075</c:v>
              </c:pt>
              <c:pt idx="50">
                <c:v>3894</c:v>
              </c:pt>
              <c:pt idx="51">
                <c:v>3758</c:v>
              </c:pt>
              <c:pt idx="52">
                <c:v>3533</c:v>
              </c:pt>
              <c:pt idx="53">
                <c:v>3294</c:v>
              </c:pt>
              <c:pt idx="54">
                <c:v>3074</c:v>
              </c:pt>
              <c:pt idx="55">
                <c:v>2951</c:v>
              </c:pt>
              <c:pt idx="56">
                <c:v>2948</c:v>
              </c:pt>
              <c:pt idx="57">
                <c:v>2666</c:v>
              </c:pt>
              <c:pt idx="58">
                <c:v>2840</c:v>
              </c:pt>
              <c:pt idx="59">
                <c:v>2485</c:v>
              </c:pt>
            </c:numLit>
          </c:val>
          <c:smooth val="0"/>
        </c:ser>
        <c:axId val="22044559"/>
        <c:axId val="35312436"/>
      </c:lineChart>
      <c:catAx>
        <c:axId val="220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312436"/>
        <c:crosses val="autoZero"/>
        <c:auto val="1"/>
        <c:lblOffset val="100"/>
        <c:noMultiLvlLbl val="0"/>
      </c:catAx>
      <c:valAx>
        <c:axId val="35312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044559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97525"/>
          <c:w val="0.5625"/>
          <c:h val="0.023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Reported child (0-15) casualties: killed or seriously injured</a:t>
            </a:r>
            <a:r>
              <a:rPr lang="en-US" cap="none" sz="19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5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275"/>
          <c:h val="0.914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9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</c:numLit>
          </c:cat>
          <c:val>
            <c:numLit>
              <c:ptCount val="27"/>
              <c:pt idx="2">
                <c:v>1433.061978414678</c:v>
              </c:pt>
              <c:pt idx="3">
                <c:v>1415.7212836545534</c:v>
              </c:pt>
              <c:pt idx="4">
                <c:v>1359.2372123004968</c:v>
              </c:pt>
              <c:pt idx="5">
                <c:v>1302.9787092540153</c:v>
              </c:pt>
              <c:pt idx="6">
                <c:v>1243.252084799079</c:v>
              </c:pt>
              <c:pt idx="7">
                <c:v>1167.2409209838559</c:v>
              </c:pt>
              <c:pt idx="8">
                <c:v>1099.8421182305947</c:v>
              </c:pt>
              <c:pt idx="9">
                <c:v>1031.1459435204154</c:v>
              </c:pt>
              <c:pt idx="10">
                <c:v>944.695669439006</c:v>
              </c:pt>
              <c:pt idx="11">
                <c:v>908.4846728324403</c:v>
              </c:pt>
              <c:pt idx="12">
                <c:v>873.4575433925002</c:v>
              </c:pt>
              <c:pt idx="13">
                <c:v>828.7879206871627</c:v>
              </c:pt>
              <c:pt idx="14">
                <c:v>799.4167259364928</c:v>
              </c:pt>
              <c:pt idx="15">
                <c:v>784.3517442122504</c:v>
              </c:pt>
              <c:pt idx="16">
                <c:v>706.4057974058869</c:v>
              </c:pt>
              <c:pt idx="17">
                <c:v>631.5008604277278</c:v>
              </c:pt>
              <c:pt idx="18">
                <c:v>584.2174633429399</c:v>
              </c:pt>
              <c:pt idx="19">
                <c:v>542.3790168754272</c:v>
              </c:pt>
              <c:pt idx="20">
                <c:v>491.41896939480534</c:v>
              </c:pt>
              <c:pt idx="21">
                <c:v>445.34618660499416</c:v>
              </c:pt>
              <c:pt idx="22">
                <c:v>408.5264788368094</c:v>
              </c:pt>
              <c:pt idx="23">
                <c:v>376.34905141860224</c:v>
              </c:pt>
              <c:pt idx="24">
                <c:v>329.0646377348537</c:v>
              </c:pt>
              <c:pt idx="25">
                <c:v>303.6892969451949</c:v>
              </c:pt>
              <c:pt idx="26">
                <c:v>279.69225436612453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9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</c:numLit>
          </c:cat>
          <c:val>
            <c:numLit>
              <c:ptCount val="27"/>
              <c:pt idx="2">
                <c:v>1588.538021585322</c:v>
              </c:pt>
              <c:pt idx="3">
                <c:v>1570.2787163454466</c:v>
              </c:pt>
              <c:pt idx="4">
                <c:v>1510.7627876995032</c:v>
              </c:pt>
              <c:pt idx="5">
                <c:v>1451.4212907459848</c:v>
              </c:pt>
              <c:pt idx="6">
                <c:v>1388.3479152009209</c:v>
              </c:pt>
              <c:pt idx="7">
                <c:v>1307.959079016144</c:v>
              </c:pt>
              <c:pt idx="8">
                <c:v>1236.5578817694054</c:v>
              </c:pt>
              <c:pt idx="9">
                <c:v>1163.6540564795848</c:v>
              </c:pt>
              <c:pt idx="10">
                <c:v>1071.704330560994</c:v>
              </c:pt>
              <c:pt idx="11">
                <c:v>1033.1153271675596</c:v>
              </c:pt>
              <c:pt idx="12">
                <c:v>995.7424566074999</c:v>
              </c:pt>
              <c:pt idx="13">
                <c:v>948.0120793128373</c:v>
              </c:pt>
              <c:pt idx="14">
                <c:v>916.5832740635072</c:v>
              </c:pt>
              <c:pt idx="15">
                <c:v>900.4482557877495</c:v>
              </c:pt>
              <c:pt idx="16">
                <c:v>816.7942025941131</c:v>
              </c:pt>
              <c:pt idx="17">
                <c:v>736.0991395722721</c:v>
              </c:pt>
              <c:pt idx="18">
                <c:v>684.9825366570601</c:v>
              </c:pt>
              <c:pt idx="19">
                <c:v>639.6209831245728</c:v>
              </c:pt>
              <c:pt idx="20">
                <c:v>584.1810306051946</c:v>
              </c:pt>
              <c:pt idx="21">
                <c:v>533.8538133950059</c:v>
              </c:pt>
              <c:pt idx="22">
                <c:v>493.4735211631906</c:v>
              </c:pt>
              <c:pt idx="23">
                <c:v>458.05094858139773</c:v>
              </c:pt>
              <c:pt idx="24">
                <c:v>405.73536226514625</c:v>
              </c:pt>
              <c:pt idx="25">
                <c:v>377.51070305480516</c:v>
              </c:pt>
              <c:pt idx="26">
                <c:v>350.70774563387545</c:v>
              </c:pt>
            </c:numLit>
          </c:val>
          <c:smooth val="0"/>
        </c:ser>
        <c:ser>
          <c:idx val="2"/>
          <c:order val="2"/>
          <c:tx>
            <c:v>child 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29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</c:numLit>
          </c:cat>
          <c:val>
            <c:numLit>
              <c:ptCount val="29"/>
              <c:pt idx="0">
                <c:v>1457</c:v>
              </c:pt>
              <c:pt idx="1">
                <c:v>1541</c:v>
              </c:pt>
              <c:pt idx="2">
                <c:v>1511</c:v>
              </c:pt>
              <c:pt idx="3">
                <c:v>1523</c:v>
              </c:pt>
              <c:pt idx="4">
                <c:v>1522</c:v>
              </c:pt>
              <c:pt idx="5">
                <c:v>1368</c:v>
              </c:pt>
              <c:pt idx="6">
                <c:v>1251</c:v>
              </c:pt>
              <c:pt idx="7">
                <c:v>1222</c:v>
              </c:pt>
              <c:pt idx="8">
                <c:v>1216</c:v>
              </c:pt>
              <c:pt idx="9">
                <c:v>1131</c:v>
              </c:pt>
              <c:pt idx="10">
                <c:v>1021</c:v>
              </c:pt>
              <c:pt idx="11">
                <c:v>897</c:v>
              </c:pt>
              <c:pt idx="12">
                <c:v>776</c:v>
              </c:pt>
              <c:pt idx="13">
                <c:v>1029</c:v>
              </c:pt>
              <c:pt idx="14">
                <c:v>950</c:v>
              </c:pt>
              <c:pt idx="15">
                <c:v>790</c:v>
              </c:pt>
              <c:pt idx="16">
                <c:v>745</c:v>
              </c:pt>
              <c:pt idx="17">
                <c:v>698</c:v>
              </c:pt>
              <c:pt idx="18">
                <c:v>625</c:v>
              </c:pt>
              <c:pt idx="19">
                <c:v>561</c:v>
              </c:pt>
              <c:pt idx="20">
                <c:v>544</c:v>
              </c:pt>
              <c:pt idx="21">
                <c:v>527</c:v>
              </c:pt>
              <c:pt idx="22">
                <c:v>432</c:v>
              </c:pt>
              <c:pt idx="23">
                <c:v>384</c:v>
              </c:pt>
              <c:pt idx="24">
                <c:v>368</c:v>
              </c:pt>
              <c:pt idx="25">
                <c:v>375</c:v>
              </c:pt>
              <c:pt idx="26">
                <c:v>278</c:v>
              </c:pt>
              <c:pt idx="27">
                <c:v>298</c:v>
              </c:pt>
              <c:pt idx="28">
                <c:v>257</c:v>
              </c:pt>
            </c:numLit>
          </c:val>
          <c:smooth val="0"/>
        </c:ser>
        <c:axId val="17427685"/>
        <c:axId val="35640818"/>
      </c:lineChart>
      <c:catAx>
        <c:axId val="1742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640818"/>
        <c:crosses val="autoZero"/>
        <c:auto val="1"/>
        <c:lblOffset val="100"/>
        <c:noMultiLvlLbl val="0"/>
      </c:catAx>
      <c:valAx>
        <c:axId val="35640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427685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7125"/>
          <c:w val="0.702"/>
          <c:h val="0.028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Figure7!$B$3:$B$61</c:f>
              <c:numCache>
                <c:ptCount val="59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  <c:pt idx="57">
                  <c:v>291.8</c:v>
                </c:pt>
                <c:pt idx="58">
                  <c:v>273.4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Figure7!$C$3:$C$61</c:f>
              <c:numCache>
                <c:ptCount val="59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3386</c:v>
                </c:pt>
                <c:pt idx="53">
                  <c:v>3186.2</c:v>
                </c:pt>
                <c:pt idx="54">
                  <c:v>3005.6</c:v>
                </c:pt>
                <c:pt idx="55">
                  <c:v>2850.4</c:v>
                </c:pt>
                <c:pt idx="56">
                  <c:v>2681.6</c:v>
                </c:pt>
                <c:pt idx="57">
                  <c:v>2604</c:v>
                </c:pt>
                <c:pt idx="58">
                  <c:v>2504.6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Figure7!$D$3:$D$61</c:f>
              <c:numCache>
                <c:ptCount val="59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17416.6</c:v>
                </c:pt>
                <c:pt idx="50">
                  <c:v>17183.4</c:v>
                </c:pt>
                <c:pt idx="51">
                  <c:v>16690.8</c:v>
                </c:pt>
                <c:pt idx="52">
                  <c:v>16181.4</c:v>
                </c:pt>
                <c:pt idx="53">
                  <c:v>15881.6</c:v>
                </c:pt>
                <c:pt idx="54">
                  <c:v>15543.8</c:v>
                </c:pt>
                <c:pt idx="55">
                  <c:v>15177.6</c:v>
                </c:pt>
                <c:pt idx="56">
                  <c:v>14743.6</c:v>
                </c:pt>
                <c:pt idx="57">
                  <c:v>14201</c:v>
                </c:pt>
                <c:pt idx="58">
                  <c:v>13624.4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Figure7!$E$3:$E$61</c:f>
              <c:numCache>
                <c:ptCount val="59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3710.8</c:v>
                </c:pt>
                <c:pt idx="53">
                  <c:v>3510.6</c:v>
                </c:pt>
                <c:pt idx="54">
                  <c:v>3322</c:v>
                </c:pt>
                <c:pt idx="55">
                  <c:v>3160</c:v>
                </c:pt>
                <c:pt idx="56">
                  <c:v>2986.6</c:v>
                </c:pt>
                <c:pt idx="57">
                  <c:v>2895.8</c:v>
                </c:pt>
                <c:pt idx="58">
                  <c:v>2778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Figure7!$A$3:$A$61</c:f>
              <c:strCache>
                <c:ptCount val="5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</c:strCache>
            </c:strRef>
          </c:cat>
          <c:val>
            <c:numRef>
              <c:f>Figure7!$F$3:$F$61</c:f>
              <c:numCache>
                <c:ptCount val="59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21666.2</c:v>
                </c:pt>
                <c:pt idx="50">
                  <c:v>21305</c:v>
                </c:pt>
                <c:pt idx="51">
                  <c:v>20634.2</c:v>
                </c:pt>
                <c:pt idx="52">
                  <c:v>19892.2</c:v>
                </c:pt>
                <c:pt idx="53">
                  <c:v>19392.2</c:v>
                </c:pt>
                <c:pt idx="54">
                  <c:v>18865.8</c:v>
                </c:pt>
                <c:pt idx="55">
                  <c:v>18337.6</c:v>
                </c:pt>
                <c:pt idx="56">
                  <c:v>17730.2</c:v>
                </c:pt>
                <c:pt idx="57">
                  <c:v>17096.8</c:v>
                </c:pt>
                <c:pt idx="58">
                  <c:v>16402.4</c:v>
                </c:pt>
              </c:numCache>
            </c:numRef>
          </c:val>
          <c:smooth val="0"/>
        </c:ser>
        <c:axId val="26950763"/>
        <c:axId val="43374624"/>
      </c:lineChart>
      <c:catAx>
        <c:axId val="2695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74624"/>
        <c:crosses val="autoZero"/>
        <c:auto val="1"/>
        <c:lblOffset val="100"/>
        <c:noMultiLvlLbl val="0"/>
      </c:catAx>
      <c:valAx>
        <c:axId val="43374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50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805"/>
          <c:h val="0.91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9904545"/>
        <c:axId val="37945662"/>
      </c:lineChart>
      <c:catAx>
        <c:axId val="4990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5662"/>
        <c:crosses val="autoZero"/>
        <c:auto val="1"/>
        <c:lblOffset val="100"/>
        <c:noMultiLvlLbl val="0"/>
      </c:catAx>
      <c:valAx>
        <c:axId val="37945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9045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05"/>
          <c:h val="0.90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6682375"/>
        <c:axId val="35591372"/>
      </c:lineChart>
      <c:catAx>
        <c:axId val="2668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91372"/>
        <c:crosses val="autoZero"/>
        <c:auto val="1"/>
        <c:lblOffset val="100"/>
        <c:noMultiLvlLbl val="0"/>
      </c:catAx>
      <c:valAx>
        <c:axId val="35591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682375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075"/>
          <c:w val="0.9635"/>
          <c:h val="0.904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Figure8!$P$13:$P$29</c:f>
              <c:numCache>
                <c:ptCount val="17"/>
                <c:pt idx="0">
                  <c:v>47.22777777777778</c:v>
                </c:pt>
                <c:pt idx="1">
                  <c:v>45.881424216027874</c:v>
                </c:pt>
                <c:pt idx="2">
                  <c:v>45.84270852635201</c:v>
                </c:pt>
                <c:pt idx="3">
                  <c:v>47.19</c:v>
                </c:pt>
                <c:pt idx="4">
                  <c:v>45.98</c:v>
                </c:pt>
                <c:pt idx="5">
                  <c:v>42.562232838823235</c:v>
                </c:pt>
                <c:pt idx="6">
                  <c:v>42.01612699375647</c:v>
                </c:pt>
                <c:pt idx="7">
                  <c:v>40.309497067265696</c:v>
                </c:pt>
                <c:pt idx="8">
                  <c:v>37.90056578788973</c:v>
                </c:pt>
                <c:pt idx="9">
                  <c:v>36.77862885960322</c:v>
                </c:pt>
                <c:pt idx="10">
                  <c:v>36.12457557663037</c:v>
                </c:pt>
                <c:pt idx="11">
                  <c:v>34.95716091577321</c:v>
                </c:pt>
                <c:pt idx="12">
                  <c:v>32.468268359020854</c:v>
                </c:pt>
                <c:pt idx="13">
                  <c:v>30.385528142211076</c:v>
                </c:pt>
                <c:pt idx="14">
                  <c:v>28.671014166854057</c:v>
                </c:pt>
                <c:pt idx="15">
                  <c:v>28.370157624550536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Figure8!$Q$13:$Q$29</c:f>
              <c:numCache>
                <c:ptCount val="17"/>
                <c:pt idx="0">
                  <c:v>46.41885862405983</c:v>
                </c:pt>
                <c:pt idx="1">
                  <c:v>46.41885862405983</c:v>
                </c:pt>
                <c:pt idx="2">
                  <c:v>46.41885862405983</c:v>
                </c:pt>
                <c:pt idx="3">
                  <c:v>46.41885862405983</c:v>
                </c:pt>
                <c:pt idx="4">
                  <c:v>46.41885862405983</c:v>
                </c:pt>
                <c:pt idx="5">
                  <c:v>46.41885862405983</c:v>
                </c:pt>
                <c:pt idx="6">
                  <c:v>46.41885862405983</c:v>
                </c:pt>
                <c:pt idx="7">
                  <c:v>46.41885862405983</c:v>
                </c:pt>
                <c:pt idx="8">
                  <c:v>46.41885862405983</c:v>
                </c:pt>
                <c:pt idx="9">
                  <c:v>46.41885862405983</c:v>
                </c:pt>
                <c:pt idx="10">
                  <c:v>46.41885862405983</c:v>
                </c:pt>
                <c:pt idx="11">
                  <c:v>46.41885862405983</c:v>
                </c:pt>
                <c:pt idx="12">
                  <c:v>46.41885862405983</c:v>
                </c:pt>
                <c:pt idx="13">
                  <c:v>46.41885862405983</c:v>
                </c:pt>
                <c:pt idx="14">
                  <c:v>46.41885862405983</c:v>
                </c:pt>
                <c:pt idx="15">
                  <c:v>46.41885862405983</c:v>
                </c:pt>
                <c:pt idx="16">
                  <c:v>46.41885862405983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25516829"/>
        <c:axId val="1790538"/>
      </c:lineChart>
      <c:catAx>
        <c:axId val="255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0538"/>
        <c:crosses val="autoZero"/>
        <c:auto val="1"/>
        <c:lblOffset val="100"/>
        <c:noMultiLvlLbl val="0"/>
      </c:catAx>
      <c:valAx>
        <c:axId val="179053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1682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4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0.48625</cdr:y>
    </cdr:from>
    <cdr:to>
      <cdr:x>0.51575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0.48175</cdr:y>
    </cdr:from>
    <cdr:to>
      <cdr:x>0.748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48100" y="4972050"/>
          <a:ext cx="1866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2005/09)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63</xdr:row>
      <xdr:rowOff>47625</xdr:rowOff>
    </xdr:from>
    <xdr:to>
      <xdr:col>10</xdr:col>
      <xdr:colOff>590550</xdr:colOff>
      <xdr:row>129</xdr:row>
      <xdr:rowOff>0</xdr:rowOff>
    </xdr:to>
    <xdr:graphicFrame>
      <xdr:nvGraphicFramePr>
        <xdr:cNvPr id="1" name="Chart 1"/>
        <xdr:cNvGraphicFramePr/>
      </xdr:nvGraphicFramePr>
      <xdr:xfrm>
        <a:off x="95250" y="1256347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7143750" y="9429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ySplit="3" topLeftCell="BM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2</v>
      </c>
      <c r="C1" s="3"/>
      <c r="D1" s="2" t="s">
        <v>3</v>
      </c>
      <c r="E1" s="4" t="s">
        <v>3</v>
      </c>
      <c r="F1" s="2" t="s">
        <v>4</v>
      </c>
      <c r="G1" s="3"/>
    </row>
    <row r="2" spans="2:7" ht="12.75">
      <c r="B2" s="5" t="s">
        <v>5</v>
      </c>
      <c r="C2" s="5" t="s">
        <v>6</v>
      </c>
      <c r="D2" s="5" t="s">
        <v>7</v>
      </c>
      <c r="E2" s="1" t="s">
        <v>8</v>
      </c>
      <c r="F2" s="5" t="s">
        <v>5</v>
      </c>
      <c r="G2" s="5" t="s">
        <v>6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15131</v>
      </c>
      <c r="D38" s="15">
        <v>39561</v>
      </c>
      <c r="E38" s="15">
        <v>25937</v>
      </c>
      <c r="F38" s="14">
        <v>3894</v>
      </c>
      <c r="G38" s="14">
        <v>20517</v>
      </c>
      <c r="H38" s="6"/>
    </row>
    <row r="39" spans="1:7" ht="12.75">
      <c r="A39" s="1">
        <v>2001</v>
      </c>
      <c r="B39" s="14">
        <v>3149</v>
      </c>
      <c r="C39" s="14">
        <v>14723</v>
      </c>
      <c r="D39" s="15">
        <v>40065</v>
      </c>
      <c r="E39" s="15">
        <v>26342</v>
      </c>
      <c r="F39" s="14">
        <v>3758</v>
      </c>
      <c r="G39" s="14">
        <v>19910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2797</v>
      </c>
      <c r="C41" s="14">
        <v>13918</v>
      </c>
      <c r="D41" s="15">
        <v>42038</v>
      </c>
      <c r="E41" s="15">
        <v>27682</v>
      </c>
      <c r="F41" s="14">
        <v>3294</v>
      </c>
      <c r="G41" s="14">
        <v>18757</v>
      </c>
    </row>
    <row r="42" spans="1:7" ht="12.75">
      <c r="A42" s="1">
        <v>2004</v>
      </c>
      <c r="B42" s="14">
        <v>2614</v>
      </c>
      <c r="C42" s="14">
        <v>13919</v>
      </c>
      <c r="D42" s="15">
        <v>42705</v>
      </c>
      <c r="E42" s="15">
        <v>28209</v>
      </c>
      <c r="F42" s="14">
        <v>3074</v>
      </c>
      <c r="G42" s="14">
        <v>18502</v>
      </c>
    </row>
    <row r="43" spans="1:7" ht="12.75">
      <c r="A43" s="1">
        <v>2005</v>
      </c>
      <c r="B43" s="14">
        <v>2515</v>
      </c>
      <c r="C43" s="14">
        <v>13438</v>
      </c>
      <c r="D43" s="15">
        <v>42718</v>
      </c>
      <c r="E43" s="15">
        <v>28055</v>
      </c>
      <c r="F43" s="14">
        <v>2951</v>
      </c>
      <c r="G43" s="14">
        <v>17885</v>
      </c>
    </row>
    <row r="44" spans="1:7" ht="12.75">
      <c r="A44" s="1">
        <v>2006</v>
      </c>
      <c r="B44" s="14">
        <v>2549</v>
      </c>
      <c r="C44" s="14">
        <v>13110</v>
      </c>
      <c r="D44" s="15">
        <v>44119</v>
      </c>
      <c r="E44" s="15">
        <v>28898</v>
      </c>
      <c r="F44" s="14">
        <v>2948</v>
      </c>
      <c r="G44" s="14">
        <v>17269</v>
      </c>
    </row>
    <row r="45" spans="1:7" ht="12.75">
      <c r="A45" s="1">
        <v>2007</v>
      </c>
      <c r="B45" s="14">
        <v>2304</v>
      </c>
      <c r="C45" s="14">
        <v>12506</v>
      </c>
      <c r="D45" s="15">
        <v>44666</v>
      </c>
      <c r="E45" s="15">
        <v>28986</v>
      </c>
      <c r="F45" s="14">
        <v>2666</v>
      </c>
      <c r="G45" s="14">
        <v>16238</v>
      </c>
    </row>
    <row r="46" spans="1:7" ht="12.75">
      <c r="A46" s="1">
        <v>2008</v>
      </c>
      <c r="B46" s="14">
        <v>2483</v>
      </c>
      <c r="C46" s="14">
        <v>12158</v>
      </c>
      <c r="D46" s="15">
        <v>44470</v>
      </c>
      <c r="E46" s="15">
        <v>28810</v>
      </c>
      <c r="F46" s="14">
        <v>2840</v>
      </c>
      <c r="G46" s="14">
        <v>15590</v>
      </c>
    </row>
    <row r="47" spans="1:7" ht="12.75">
      <c r="A47" s="1">
        <v>2009</v>
      </c>
      <c r="B47" s="14">
        <v>2176</v>
      </c>
      <c r="C47" s="14">
        <v>11547</v>
      </c>
      <c r="D47" s="15">
        <v>44219</v>
      </c>
      <c r="E47" s="15">
        <v>28980</v>
      </c>
      <c r="F47" s="14">
        <v>2485</v>
      </c>
      <c r="G47" s="14">
        <v>15030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4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140625" defaultRowHeight="12.75"/>
  <cols>
    <col min="1" max="1" width="12.57421875" style="1" customWidth="1"/>
    <col min="2" max="2" width="8.7109375" style="140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97" t="s">
        <v>75</v>
      </c>
      <c r="B1" s="98" t="s">
        <v>75</v>
      </c>
      <c r="G1" s="98" t="s">
        <v>4</v>
      </c>
    </row>
    <row r="2" spans="1:2" ht="15.75">
      <c r="A2" s="99"/>
      <c r="B2" s="100"/>
    </row>
    <row r="3" spans="1:7" ht="18.75">
      <c r="A3" s="97" t="s">
        <v>76</v>
      </c>
      <c r="B3" s="98"/>
      <c r="G3" s="98"/>
    </row>
    <row r="4" spans="1:7" ht="19.5" thickBot="1">
      <c r="A4" s="101" t="s">
        <v>77</v>
      </c>
      <c r="B4" s="102"/>
      <c r="C4" s="103"/>
      <c r="D4" s="103"/>
      <c r="E4" s="103"/>
      <c r="F4" s="103"/>
      <c r="G4" s="103"/>
    </row>
    <row r="5" spans="1:12" ht="15.75">
      <c r="A5" s="104" t="s">
        <v>0</v>
      </c>
      <c r="B5" s="105"/>
      <c r="C5" s="106"/>
      <c r="D5" s="106"/>
      <c r="E5" s="107" t="s">
        <v>4</v>
      </c>
      <c r="F5" s="106"/>
      <c r="G5" s="106"/>
      <c r="H5" s="108"/>
      <c r="I5" s="108"/>
      <c r="J5" s="109" t="s">
        <v>4</v>
      </c>
      <c r="K5" s="108"/>
      <c r="L5" s="108"/>
    </row>
    <row r="6" spans="1:12" ht="15.75">
      <c r="A6" s="104"/>
      <c r="B6" s="105"/>
      <c r="C6" s="104"/>
      <c r="D6" s="99"/>
      <c r="E6" s="104"/>
      <c r="F6" s="110" t="s">
        <v>23</v>
      </c>
      <c r="G6" s="110" t="s">
        <v>6</v>
      </c>
      <c r="H6" s="111"/>
      <c r="I6" s="112"/>
      <c r="J6" s="111"/>
      <c r="K6" s="113" t="s">
        <v>23</v>
      </c>
      <c r="L6" s="113" t="s">
        <v>6</v>
      </c>
    </row>
    <row r="7" spans="1:12" ht="16.5" thickBot="1">
      <c r="A7" s="114" t="s">
        <v>78</v>
      </c>
      <c r="B7" s="115" t="s">
        <v>31</v>
      </c>
      <c r="C7" s="115" t="s">
        <v>32</v>
      </c>
      <c r="D7" s="115" t="s">
        <v>24</v>
      </c>
      <c r="E7" s="115" t="s">
        <v>25</v>
      </c>
      <c r="F7" s="116" t="s">
        <v>24</v>
      </c>
      <c r="G7" s="116" t="s">
        <v>33</v>
      </c>
      <c r="H7" s="117" t="s">
        <v>32</v>
      </c>
      <c r="I7" s="117" t="s">
        <v>24</v>
      </c>
      <c r="J7" s="117" t="s">
        <v>25</v>
      </c>
      <c r="K7" s="118" t="s">
        <v>24</v>
      </c>
      <c r="L7" s="118" t="s">
        <v>33</v>
      </c>
    </row>
    <row r="8" spans="1:7" ht="13.5" customHeight="1">
      <c r="A8" s="119"/>
      <c r="B8" s="120"/>
      <c r="C8" s="120"/>
      <c r="D8" s="120"/>
      <c r="E8" s="120"/>
      <c r="F8" s="121"/>
      <c r="G8" s="122" t="s">
        <v>41</v>
      </c>
    </row>
    <row r="9" spans="1:12" ht="15.75">
      <c r="A9" s="123">
        <v>1938</v>
      </c>
      <c r="B9" s="105">
        <v>1938</v>
      </c>
      <c r="C9" s="124">
        <v>655</v>
      </c>
      <c r="D9" s="124">
        <v>5309</v>
      </c>
      <c r="E9" s="124">
        <v>14451</v>
      </c>
      <c r="F9" s="125">
        <f>SUM(C9:D9)</f>
        <v>5964</v>
      </c>
      <c r="G9" s="125">
        <f>SUM(C9:E9)</f>
        <v>20415</v>
      </c>
      <c r="H9" s="126"/>
      <c r="I9" s="127" t="s">
        <v>42</v>
      </c>
      <c r="J9" s="127" t="s">
        <v>42</v>
      </c>
      <c r="K9" s="127" t="s">
        <v>42</v>
      </c>
      <c r="L9" s="126"/>
    </row>
    <row r="10" spans="1:12" ht="4.5" customHeight="1">
      <c r="A10" s="123"/>
      <c r="B10" s="105"/>
      <c r="C10" s="124"/>
      <c r="D10" s="124"/>
      <c r="E10" s="124"/>
      <c r="F10" s="125"/>
      <c r="G10" s="124"/>
      <c r="H10" s="126"/>
      <c r="I10" s="127"/>
      <c r="J10" s="127"/>
      <c r="K10" s="127"/>
      <c r="L10" s="126"/>
    </row>
    <row r="11" spans="1:12" ht="15.75">
      <c r="A11" s="123" t="s">
        <v>79</v>
      </c>
      <c r="B11" s="105">
        <v>1947</v>
      </c>
      <c r="C11" s="124">
        <v>554</v>
      </c>
      <c r="D11" s="128" t="s">
        <v>42</v>
      </c>
      <c r="E11" s="128" t="s">
        <v>42</v>
      </c>
      <c r="F11" s="129" t="s">
        <v>42</v>
      </c>
      <c r="G11" s="124">
        <v>14655</v>
      </c>
      <c r="H11" s="14">
        <f aca="true" t="shared" si="0" ref="H11:H42">(C11+C12+C13+C14+C15)/5</f>
        <v>539.2</v>
      </c>
      <c r="I11" s="127" t="s">
        <v>42</v>
      </c>
      <c r="J11" s="127" t="s">
        <v>42</v>
      </c>
      <c r="K11" s="127" t="s">
        <v>42</v>
      </c>
      <c r="L11" s="14">
        <f aca="true" t="shared" si="1" ref="L11:L42">(G11+G12+G13+G14+G15)/5</f>
        <v>15149.4</v>
      </c>
    </row>
    <row r="12" spans="1:12" ht="15.75">
      <c r="A12" s="123" t="s">
        <v>80</v>
      </c>
      <c r="B12" s="105">
        <v>1948</v>
      </c>
      <c r="C12" s="124">
        <v>534</v>
      </c>
      <c r="D12" s="128" t="s">
        <v>42</v>
      </c>
      <c r="E12" s="128" t="s">
        <v>42</v>
      </c>
      <c r="F12" s="129" t="s">
        <v>42</v>
      </c>
      <c r="G12" s="124">
        <v>13635</v>
      </c>
      <c r="H12" s="14">
        <f t="shared" si="0"/>
        <v>525.4</v>
      </c>
      <c r="I12" s="127" t="s">
        <v>42</v>
      </c>
      <c r="J12" s="127" t="s">
        <v>42</v>
      </c>
      <c r="K12" s="127" t="s">
        <v>42</v>
      </c>
      <c r="L12" s="14">
        <f t="shared" si="1"/>
        <v>15527.8</v>
      </c>
    </row>
    <row r="13" spans="1:12" ht="15.75">
      <c r="A13" s="123" t="s">
        <v>81</v>
      </c>
      <c r="B13" s="105">
        <v>1949</v>
      </c>
      <c r="C13" s="124">
        <v>535</v>
      </c>
      <c r="D13" s="128" t="s">
        <v>42</v>
      </c>
      <c r="E13" s="128" t="s">
        <v>42</v>
      </c>
      <c r="F13" s="129" t="s">
        <v>42</v>
      </c>
      <c r="G13" s="124">
        <v>14706</v>
      </c>
      <c r="H13" s="14">
        <f t="shared" si="0"/>
        <v>534.4</v>
      </c>
      <c r="I13" s="127" t="s">
        <v>42</v>
      </c>
      <c r="J13" s="127" t="s">
        <v>42</v>
      </c>
      <c r="K13" s="127" t="s">
        <v>42</v>
      </c>
      <c r="L13" s="14">
        <f t="shared" si="1"/>
        <v>16469.4</v>
      </c>
    </row>
    <row r="14" spans="1:12" s="4" customFormat="1" ht="15.75">
      <c r="A14" s="130" t="s">
        <v>82</v>
      </c>
      <c r="B14" s="100">
        <v>1950</v>
      </c>
      <c r="C14" s="131">
        <v>529</v>
      </c>
      <c r="D14" s="131">
        <v>4553</v>
      </c>
      <c r="E14" s="131">
        <v>10774</v>
      </c>
      <c r="F14" s="132">
        <f aca="true" t="shared" si="2" ref="F14:F45">SUM(C14:D14)</f>
        <v>5082</v>
      </c>
      <c r="G14" s="132">
        <f aca="true" t="shared" si="3" ref="G14:G45">SUM(C14:E14)</f>
        <v>15856</v>
      </c>
      <c r="H14" s="14">
        <f t="shared" si="0"/>
        <v>536.4</v>
      </c>
      <c r="I14" s="14">
        <f aca="true" t="shared" si="4" ref="I14:I45">(D14+D15+D16+D17+D18)/5</f>
        <v>4713.4</v>
      </c>
      <c r="J14" s="14">
        <f aca="true" t="shared" si="5" ref="J14:J45">(E14+E15+E16+E17+E18)/5</f>
        <v>12058.6</v>
      </c>
      <c r="K14" s="14">
        <f aca="true" t="shared" si="6" ref="K14:K45">(F14+F15+F16+F17+F18)/5</f>
        <v>5249.8</v>
      </c>
      <c r="L14" s="14">
        <f t="shared" si="1"/>
        <v>17308.4</v>
      </c>
    </row>
    <row r="15" spans="1:12" ht="15.75">
      <c r="A15" s="130" t="s">
        <v>83</v>
      </c>
      <c r="B15" s="105">
        <v>1951</v>
      </c>
      <c r="C15" s="124">
        <v>544</v>
      </c>
      <c r="D15" s="124">
        <v>4545</v>
      </c>
      <c r="E15" s="124">
        <v>11806</v>
      </c>
      <c r="F15" s="125">
        <f t="shared" si="2"/>
        <v>5089</v>
      </c>
      <c r="G15" s="125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30" t="s">
        <v>84</v>
      </c>
      <c r="B16" s="105">
        <v>1952</v>
      </c>
      <c r="C16" s="124">
        <v>485</v>
      </c>
      <c r="D16" s="124">
        <v>4424</v>
      </c>
      <c r="E16" s="124">
        <v>11638</v>
      </c>
      <c r="F16" s="125">
        <f t="shared" si="2"/>
        <v>4909</v>
      </c>
      <c r="G16" s="125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30" t="s">
        <v>85</v>
      </c>
      <c r="B17" s="105">
        <v>1953</v>
      </c>
      <c r="C17" s="124">
        <v>579</v>
      </c>
      <c r="D17" s="124">
        <v>5170</v>
      </c>
      <c r="E17" s="124">
        <v>12594</v>
      </c>
      <c r="F17" s="125">
        <f t="shared" si="2"/>
        <v>5749</v>
      </c>
      <c r="G17" s="125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30" t="s">
        <v>86</v>
      </c>
      <c r="B18" s="105">
        <v>1954</v>
      </c>
      <c r="C18" s="124">
        <v>545</v>
      </c>
      <c r="D18" s="124">
        <v>4875</v>
      </c>
      <c r="E18" s="124">
        <v>13481</v>
      </c>
      <c r="F18" s="125">
        <f t="shared" si="2"/>
        <v>5420</v>
      </c>
      <c r="G18" s="125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3" t="s">
        <v>87</v>
      </c>
      <c r="B19" s="105">
        <v>1955</v>
      </c>
      <c r="C19" s="124">
        <v>610</v>
      </c>
      <c r="D19" s="124">
        <v>5096</v>
      </c>
      <c r="E19" s="124">
        <v>15193</v>
      </c>
      <c r="F19" s="125">
        <f t="shared" si="2"/>
        <v>5706</v>
      </c>
      <c r="G19" s="125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3" t="s">
        <v>88</v>
      </c>
      <c r="B20" s="105">
        <v>1956</v>
      </c>
      <c r="C20" s="124">
        <v>540</v>
      </c>
      <c r="D20" s="124">
        <v>5049</v>
      </c>
      <c r="E20" s="124">
        <v>15870</v>
      </c>
      <c r="F20" s="125">
        <f t="shared" si="2"/>
        <v>5589</v>
      </c>
      <c r="G20" s="125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3" t="s">
        <v>89</v>
      </c>
      <c r="B21" s="105">
        <v>1957</v>
      </c>
      <c r="C21" s="124">
        <v>550</v>
      </c>
      <c r="D21" s="124">
        <v>5006</v>
      </c>
      <c r="E21" s="124">
        <v>15861</v>
      </c>
      <c r="F21" s="125">
        <f t="shared" si="2"/>
        <v>5556</v>
      </c>
      <c r="G21" s="125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3" t="s">
        <v>90</v>
      </c>
      <c r="B22" s="105">
        <v>1958</v>
      </c>
      <c r="C22" s="124">
        <v>605</v>
      </c>
      <c r="D22" s="124">
        <v>5302</v>
      </c>
      <c r="E22" s="124">
        <v>16923</v>
      </c>
      <c r="F22" s="125">
        <f t="shared" si="2"/>
        <v>5907</v>
      </c>
      <c r="G22" s="125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3" t="s">
        <v>91</v>
      </c>
      <c r="B23" s="105">
        <v>1959</v>
      </c>
      <c r="C23" s="124">
        <v>604</v>
      </c>
      <c r="D23" s="124">
        <v>6336</v>
      </c>
      <c r="E23" s="124">
        <v>18071</v>
      </c>
      <c r="F23" s="125">
        <f t="shared" si="2"/>
        <v>6940</v>
      </c>
      <c r="G23" s="125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30" t="s">
        <v>92</v>
      </c>
      <c r="B24" s="100">
        <v>1960</v>
      </c>
      <c r="C24" s="131">
        <v>648</v>
      </c>
      <c r="D24" s="131">
        <v>6632</v>
      </c>
      <c r="E24" s="131">
        <v>19035</v>
      </c>
      <c r="F24" s="132">
        <f t="shared" si="2"/>
        <v>7280</v>
      </c>
      <c r="G24" s="132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30" t="s">
        <v>93</v>
      </c>
      <c r="B25" s="105">
        <v>1961</v>
      </c>
      <c r="C25" s="124">
        <v>671</v>
      </c>
      <c r="D25" s="124">
        <v>7228</v>
      </c>
      <c r="E25" s="124">
        <v>19463</v>
      </c>
      <c r="F25" s="125">
        <f t="shared" si="2"/>
        <v>7899</v>
      </c>
      <c r="G25" s="125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30" t="s">
        <v>94</v>
      </c>
      <c r="B26" s="105">
        <v>1962</v>
      </c>
      <c r="C26" s="124">
        <v>664</v>
      </c>
      <c r="D26" s="124">
        <v>7052</v>
      </c>
      <c r="E26" s="124">
        <v>18987</v>
      </c>
      <c r="F26" s="125">
        <f t="shared" si="2"/>
        <v>7716</v>
      </c>
      <c r="G26" s="125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30" t="s">
        <v>95</v>
      </c>
      <c r="B27" s="105">
        <v>1963</v>
      </c>
      <c r="C27" s="124">
        <v>712</v>
      </c>
      <c r="D27" s="124">
        <v>7227</v>
      </c>
      <c r="E27" s="124">
        <v>19789</v>
      </c>
      <c r="F27" s="125">
        <f t="shared" si="2"/>
        <v>7939</v>
      </c>
      <c r="G27" s="125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30" t="s">
        <v>96</v>
      </c>
      <c r="B28" s="105">
        <v>1964</v>
      </c>
      <c r="C28" s="124">
        <v>754</v>
      </c>
      <c r="D28" s="124">
        <v>8136</v>
      </c>
      <c r="E28" s="124">
        <v>21637</v>
      </c>
      <c r="F28" s="125">
        <f t="shared" si="2"/>
        <v>8890</v>
      </c>
      <c r="G28" s="125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3" t="s">
        <v>97</v>
      </c>
      <c r="B29" s="105">
        <v>1965</v>
      </c>
      <c r="C29" s="124">
        <v>743</v>
      </c>
      <c r="D29" s="124">
        <v>8744</v>
      </c>
      <c r="E29" s="124">
        <v>22340</v>
      </c>
      <c r="F29" s="125">
        <f t="shared" si="2"/>
        <v>9487</v>
      </c>
      <c r="G29" s="125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3" t="s">
        <v>98</v>
      </c>
      <c r="B30" s="105">
        <v>1966</v>
      </c>
      <c r="C30" s="124">
        <v>790</v>
      </c>
      <c r="D30" s="124">
        <v>9253</v>
      </c>
      <c r="E30" s="124">
        <v>22237</v>
      </c>
      <c r="F30" s="125">
        <f t="shared" si="2"/>
        <v>10043</v>
      </c>
      <c r="G30" s="125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3" t="s">
        <v>99</v>
      </c>
      <c r="B31" s="105">
        <v>1967</v>
      </c>
      <c r="C31" s="124">
        <v>778</v>
      </c>
      <c r="D31" s="124">
        <v>9258</v>
      </c>
      <c r="E31" s="124">
        <v>21724</v>
      </c>
      <c r="F31" s="125">
        <f t="shared" si="2"/>
        <v>10036</v>
      </c>
      <c r="G31" s="125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3" t="s">
        <v>100</v>
      </c>
      <c r="B32" s="105">
        <v>1968</v>
      </c>
      <c r="C32" s="124">
        <v>769</v>
      </c>
      <c r="D32" s="124">
        <v>9493</v>
      </c>
      <c r="E32" s="124">
        <v>20387</v>
      </c>
      <c r="F32" s="125">
        <f t="shared" si="2"/>
        <v>10262</v>
      </c>
      <c r="G32" s="125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3" t="s">
        <v>101</v>
      </c>
      <c r="B33" s="105">
        <v>1969</v>
      </c>
      <c r="C33" s="124">
        <v>892</v>
      </c>
      <c r="D33" s="124">
        <v>9831</v>
      </c>
      <c r="E33" s="124">
        <v>20333</v>
      </c>
      <c r="F33" s="125">
        <f t="shared" si="2"/>
        <v>10723</v>
      </c>
      <c r="G33" s="125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3" t="s">
        <v>102</v>
      </c>
      <c r="B34" s="100">
        <v>1970</v>
      </c>
      <c r="C34" s="131">
        <v>815</v>
      </c>
      <c r="D34" s="131">
        <v>10027</v>
      </c>
      <c r="E34" s="131">
        <v>20398</v>
      </c>
      <c r="F34" s="132">
        <f t="shared" si="2"/>
        <v>10842</v>
      </c>
      <c r="G34" s="132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3" t="s">
        <v>103</v>
      </c>
      <c r="B35" s="105">
        <v>1971</v>
      </c>
      <c r="C35" s="124">
        <v>866</v>
      </c>
      <c r="D35" s="124">
        <v>9947</v>
      </c>
      <c r="E35" s="124">
        <v>20381</v>
      </c>
      <c r="F35" s="125">
        <f t="shared" si="2"/>
        <v>10813</v>
      </c>
      <c r="G35" s="125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3" t="s">
        <v>104</v>
      </c>
      <c r="B36" s="105">
        <v>1972</v>
      </c>
      <c r="C36" s="124">
        <v>855</v>
      </c>
      <c r="D36" s="124">
        <v>10000</v>
      </c>
      <c r="E36" s="124">
        <v>20907</v>
      </c>
      <c r="F36" s="125">
        <f t="shared" si="2"/>
        <v>10855</v>
      </c>
      <c r="G36" s="125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3" t="s">
        <v>105</v>
      </c>
      <c r="B37" s="105">
        <v>1973</v>
      </c>
      <c r="C37" s="124">
        <v>855</v>
      </c>
      <c r="D37" s="124">
        <v>10094</v>
      </c>
      <c r="E37" s="124">
        <v>20455</v>
      </c>
      <c r="F37" s="125">
        <f t="shared" si="2"/>
        <v>10949</v>
      </c>
      <c r="G37" s="125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3" t="s">
        <v>106</v>
      </c>
      <c r="B38" s="105">
        <v>1974</v>
      </c>
      <c r="C38" s="124">
        <v>825</v>
      </c>
      <c r="D38" s="124">
        <v>9522</v>
      </c>
      <c r="E38" s="124">
        <v>18436</v>
      </c>
      <c r="F38" s="125">
        <f t="shared" si="2"/>
        <v>10347</v>
      </c>
      <c r="G38" s="125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3" t="s">
        <v>107</v>
      </c>
      <c r="B39" s="105">
        <v>1975</v>
      </c>
      <c r="C39" s="124">
        <v>769</v>
      </c>
      <c r="D39" s="124">
        <v>8779</v>
      </c>
      <c r="E39" s="124">
        <v>19073</v>
      </c>
      <c r="F39" s="125">
        <f t="shared" si="2"/>
        <v>9548</v>
      </c>
      <c r="G39" s="125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3" t="s">
        <v>108</v>
      </c>
      <c r="B40" s="105">
        <v>1976</v>
      </c>
      <c r="C40" s="124">
        <v>783</v>
      </c>
      <c r="D40" s="124">
        <v>8720</v>
      </c>
      <c r="E40" s="124">
        <v>20430</v>
      </c>
      <c r="F40" s="125">
        <f t="shared" si="2"/>
        <v>9503</v>
      </c>
      <c r="G40" s="125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3" t="s">
        <v>109</v>
      </c>
      <c r="B41" s="105">
        <v>1977</v>
      </c>
      <c r="C41" s="124">
        <v>811</v>
      </c>
      <c r="D41" s="124">
        <v>8850</v>
      </c>
      <c r="E41" s="124">
        <v>20122</v>
      </c>
      <c r="F41" s="125">
        <f t="shared" si="2"/>
        <v>9661</v>
      </c>
      <c r="G41" s="125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3" t="s">
        <v>110</v>
      </c>
      <c r="B42" s="105">
        <v>1978</v>
      </c>
      <c r="C42" s="124">
        <v>820</v>
      </c>
      <c r="D42" s="124">
        <v>9349</v>
      </c>
      <c r="E42" s="124">
        <v>20337</v>
      </c>
      <c r="F42" s="125">
        <f t="shared" si="2"/>
        <v>10169</v>
      </c>
      <c r="G42" s="125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3" t="s">
        <v>111</v>
      </c>
      <c r="B43" s="105">
        <v>1979</v>
      </c>
      <c r="C43" s="104">
        <v>810</v>
      </c>
      <c r="D43" s="124">
        <v>9241</v>
      </c>
      <c r="E43" s="124">
        <v>21336</v>
      </c>
      <c r="F43" s="125">
        <f t="shared" si="2"/>
        <v>10051</v>
      </c>
      <c r="G43" s="125">
        <f t="shared" si="3"/>
        <v>31387</v>
      </c>
      <c r="H43" s="14">
        <f aca="true" t="shared" si="7" ref="H43:H69">(C43+C44+C45+C46+C47)/5</f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aca="true" t="shared" si="8" ref="L43:L69">(G43+G44+G45+G46+G47)/5</f>
        <v>28587.2</v>
      </c>
    </row>
    <row r="44" spans="1:12" s="4" customFormat="1" ht="15.75">
      <c r="A44" s="130" t="s">
        <v>112</v>
      </c>
      <c r="B44" s="100">
        <v>1980</v>
      </c>
      <c r="C44" s="99">
        <v>700</v>
      </c>
      <c r="D44" s="131">
        <v>8839</v>
      </c>
      <c r="E44" s="131">
        <v>19747</v>
      </c>
      <c r="F44" s="132">
        <f t="shared" si="2"/>
        <v>9539</v>
      </c>
      <c r="G44" s="125">
        <f t="shared" si="3"/>
        <v>29286</v>
      </c>
      <c r="H44" s="14">
        <f t="shared" si="7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8"/>
        <v>27541.4</v>
      </c>
    </row>
    <row r="45" spans="1:12" ht="15.75">
      <c r="A45" s="123" t="s">
        <v>113</v>
      </c>
      <c r="B45" s="105">
        <v>1981</v>
      </c>
      <c r="C45" s="104">
        <v>677</v>
      </c>
      <c r="D45" s="124">
        <v>8840</v>
      </c>
      <c r="E45" s="124">
        <v>19249</v>
      </c>
      <c r="F45" s="125">
        <f t="shared" si="2"/>
        <v>9517</v>
      </c>
      <c r="G45" s="125">
        <f t="shared" si="3"/>
        <v>28766</v>
      </c>
      <c r="H45" s="14">
        <f t="shared" si="7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8"/>
        <v>27141.6</v>
      </c>
    </row>
    <row r="46" spans="1:12" ht="15.75">
      <c r="A46" s="123" t="s">
        <v>114</v>
      </c>
      <c r="B46" s="105">
        <v>1982</v>
      </c>
      <c r="C46" s="104">
        <v>701</v>
      </c>
      <c r="D46" s="124">
        <v>9260</v>
      </c>
      <c r="E46" s="124">
        <v>18312</v>
      </c>
      <c r="F46" s="125">
        <f aca="true" t="shared" si="9" ref="F46:F73">SUM(C46:D46)</f>
        <v>9961</v>
      </c>
      <c r="G46" s="125">
        <f aca="true" t="shared" si="10" ref="G46:G73">SUM(C46:E46)</f>
        <v>28273</v>
      </c>
      <c r="H46" s="14">
        <f t="shared" si="7"/>
        <v>625.4</v>
      </c>
      <c r="I46" s="14">
        <f aca="true" t="shared" si="11" ref="I46:I69">(D46+D47+D48+D49+D50)/5</f>
        <v>7965.6</v>
      </c>
      <c r="J46" s="14">
        <f aca="true" t="shared" si="12" ref="J46:J69">(E46+E47+E48+E49+E50)/5</f>
        <v>18020.8</v>
      </c>
      <c r="K46" s="14">
        <f aca="true" t="shared" si="13" ref="K46:K69">(F46+F47+F48+F49+F50)/5</f>
        <v>8591</v>
      </c>
      <c r="L46" s="14">
        <f t="shared" si="8"/>
        <v>26611.8</v>
      </c>
    </row>
    <row r="47" spans="1:12" ht="15.75">
      <c r="A47" s="123" t="s">
        <v>115</v>
      </c>
      <c r="B47" s="105">
        <v>1983</v>
      </c>
      <c r="C47" s="104">
        <v>624</v>
      </c>
      <c r="D47" s="124">
        <v>7633</v>
      </c>
      <c r="E47" s="124">
        <v>16967</v>
      </c>
      <c r="F47" s="125">
        <f t="shared" si="9"/>
        <v>8257</v>
      </c>
      <c r="G47" s="125">
        <f t="shared" si="10"/>
        <v>25224</v>
      </c>
      <c r="H47" s="14">
        <f t="shared" si="7"/>
        <v>596.4</v>
      </c>
      <c r="I47" s="14">
        <f t="shared" si="11"/>
        <v>7455</v>
      </c>
      <c r="J47" s="14">
        <f t="shared" si="12"/>
        <v>17855.4</v>
      </c>
      <c r="K47" s="14">
        <f t="shared" si="13"/>
        <v>8051.4</v>
      </c>
      <c r="L47" s="14">
        <f t="shared" si="8"/>
        <v>25906.8</v>
      </c>
    </row>
    <row r="48" spans="1:12" ht="15.75">
      <c r="A48" s="123" t="s">
        <v>116</v>
      </c>
      <c r="B48" s="105">
        <v>1984</v>
      </c>
      <c r="C48" s="104">
        <v>599</v>
      </c>
      <c r="D48" s="124">
        <v>7727</v>
      </c>
      <c r="E48" s="124">
        <v>17832</v>
      </c>
      <c r="F48" s="125">
        <f t="shared" si="9"/>
        <v>8326</v>
      </c>
      <c r="G48" s="125">
        <f t="shared" si="10"/>
        <v>26158</v>
      </c>
      <c r="H48" s="14">
        <f t="shared" si="7"/>
        <v>582.4</v>
      </c>
      <c r="I48" s="14">
        <f t="shared" si="11"/>
        <v>7274.8</v>
      </c>
      <c r="J48" s="14">
        <f t="shared" si="12"/>
        <v>18089.8</v>
      </c>
      <c r="K48" s="14">
        <f t="shared" si="13"/>
        <v>7857.2</v>
      </c>
      <c r="L48" s="14">
        <f t="shared" si="8"/>
        <v>25947</v>
      </c>
    </row>
    <row r="49" spans="1:12" ht="15.75">
      <c r="A49" s="123" t="s">
        <v>117</v>
      </c>
      <c r="B49" s="105">
        <v>1985</v>
      </c>
      <c r="C49" s="104">
        <v>602</v>
      </c>
      <c r="D49" s="124">
        <v>7786</v>
      </c>
      <c r="E49" s="124">
        <v>18899</v>
      </c>
      <c r="F49" s="125">
        <f t="shared" si="9"/>
        <v>8388</v>
      </c>
      <c r="G49" s="125">
        <f t="shared" si="10"/>
        <v>27287</v>
      </c>
      <c r="H49" s="14">
        <f t="shared" si="7"/>
        <v>573.2</v>
      </c>
      <c r="I49" s="14">
        <f t="shared" si="11"/>
        <v>7129</v>
      </c>
      <c r="J49" s="14">
        <f t="shared" si="12"/>
        <v>18519.6</v>
      </c>
      <c r="K49" s="14">
        <f t="shared" si="13"/>
        <v>7702.2</v>
      </c>
      <c r="L49" s="14">
        <f t="shared" si="8"/>
        <v>26221.8</v>
      </c>
    </row>
    <row r="50" spans="1:12" ht="15.75">
      <c r="A50" s="123" t="s">
        <v>118</v>
      </c>
      <c r="B50" s="105">
        <v>1986</v>
      </c>
      <c r="C50" s="104">
        <v>601</v>
      </c>
      <c r="D50" s="124">
        <v>7422</v>
      </c>
      <c r="E50" s="124">
        <v>18094</v>
      </c>
      <c r="F50" s="125">
        <f t="shared" si="9"/>
        <v>8023</v>
      </c>
      <c r="G50" s="125">
        <f t="shared" si="10"/>
        <v>26117</v>
      </c>
      <c r="H50" s="14">
        <f t="shared" si="7"/>
        <v>562</v>
      </c>
      <c r="I50" s="14">
        <f t="shared" si="11"/>
        <v>6822.2</v>
      </c>
      <c r="J50" s="14">
        <f t="shared" si="12"/>
        <v>18825.8</v>
      </c>
      <c r="K50" s="14">
        <f t="shared" si="13"/>
        <v>7384.2</v>
      </c>
      <c r="L50" s="14">
        <f t="shared" si="8"/>
        <v>26210</v>
      </c>
    </row>
    <row r="51" spans="1:12" ht="15.75">
      <c r="A51" s="123" t="s">
        <v>119</v>
      </c>
      <c r="B51" s="105">
        <v>1987</v>
      </c>
      <c r="C51" s="104">
        <v>556</v>
      </c>
      <c r="D51" s="124">
        <v>6707</v>
      </c>
      <c r="E51" s="124">
        <v>17485</v>
      </c>
      <c r="F51" s="125">
        <f t="shared" si="9"/>
        <v>7263</v>
      </c>
      <c r="G51" s="125">
        <f t="shared" si="10"/>
        <v>24748</v>
      </c>
      <c r="H51" s="14">
        <f t="shared" si="7"/>
        <v>540</v>
      </c>
      <c r="I51" s="14">
        <f t="shared" si="11"/>
        <v>6465.4</v>
      </c>
      <c r="J51" s="14">
        <f t="shared" si="12"/>
        <v>19050.4</v>
      </c>
      <c r="K51" s="14">
        <f t="shared" si="13"/>
        <v>7005.4</v>
      </c>
      <c r="L51" s="14">
        <f t="shared" si="8"/>
        <v>26055.8</v>
      </c>
    </row>
    <row r="52" spans="1:12" ht="15.75">
      <c r="A52" s="123" t="s">
        <v>120</v>
      </c>
      <c r="B52" s="105">
        <v>1988</v>
      </c>
      <c r="C52" s="104">
        <v>554</v>
      </c>
      <c r="D52" s="124">
        <v>6732</v>
      </c>
      <c r="E52" s="124">
        <v>18139</v>
      </c>
      <c r="F52" s="125">
        <f t="shared" si="9"/>
        <v>7286</v>
      </c>
      <c r="G52" s="125">
        <f t="shared" si="10"/>
        <v>25425</v>
      </c>
      <c r="H52" s="14">
        <f t="shared" si="7"/>
        <v>521.4</v>
      </c>
      <c r="I52" s="14">
        <f t="shared" si="11"/>
        <v>6159.2</v>
      </c>
      <c r="J52" s="14">
        <f t="shared" si="12"/>
        <v>19260.2</v>
      </c>
      <c r="K52" s="14">
        <f t="shared" si="13"/>
        <v>6680.6</v>
      </c>
      <c r="L52" s="14">
        <f t="shared" si="8"/>
        <v>25940.8</v>
      </c>
    </row>
    <row r="53" spans="1:12" ht="15.75">
      <c r="A53" s="123" t="s">
        <v>121</v>
      </c>
      <c r="B53" s="105">
        <v>1989</v>
      </c>
      <c r="C53" s="104">
        <v>553</v>
      </c>
      <c r="D53" s="124">
        <v>6998</v>
      </c>
      <c r="E53" s="124">
        <v>19981</v>
      </c>
      <c r="F53" s="125">
        <f t="shared" si="9"/>
        <v>7551</v>
      </c>
      <c r="G53" s="125">
        <f t="shared" si="10"/>
        <v>27532</v>
      </c>
      <c r="H53" s="14">
        <f t="shared" si="7"/>
        <v>490.4</v>
      </c>
      <c r="I53" s="14">
        <f t="shared" si="11"/>
        <v>5703.6</v>
      </c>
      <c r="J53" s="14">
        <f t="shared" si="12"/>
        <v>19144.6</v>
      </c>
      <c r="K53" s="14">
        <f t="shared" si="13"/>
        <v>6194</v>
      </c>
      <c r="L53" s="14">
        <f t="shared" si="8"/>
        <v>25338.6</v>
      </c>
    </row>
    <row r="54" spans="1:12" s="4" customFormat="1" ht="15.75">
      <c r="A54" s="130" t="s">
        <v>122</v>
      </c>
      <c r="B54" s="100">
        <v>1990</v>
      </c>
      <c r="C54" s="99">
        <v>546</v>
      </c>
      <c r="D54" s="131">
        <v>6252</v>
      </c>
      <c r="E54" s="131">
        <v>20430</v>
      </c>
      <c r="F54" s="132">
        <f t="shared" si="9"/>
        <v>6798</v>
      </c>
      <c r="G54" s="125">
        <f t="shared" si="10"/>
        <v>27228</v>
      </c>
      <c r="H54" s="14">
        <f t="shared" si="7"/>
        <v>452.4</v>
      </c>
      <c r="I54" s="14">
        <f t="shared" si="11"/>
        <v>5345.6</v>
      </c>
      <c r="J54" s="14">
        <f t="shared" si="12"/>
        <v>18548.8</v>
      </c>
      <c r="K54" s="14">
        <f t="shared" si="13"/>
        <v>5798</v>
      </c>
      <c r="L54" s="14">
        <f t="shared" si="8"/>
        <v>24346.8</v>
      </c>
    </row>
    <row r="55" spans="1:12" ht="15.75">
      <c r="A55" s="123" t="s">
        <v>123</v>
      </c>
      <c r="B55" s="105">
        <v>1991</v>
      </c>
      <c r="C55" s="104">
        <v>491</v>
      </c>
      <c r="D55" s="124">
        <v>5638</v>
      </c>
      <c r="E55" s="124">
        <v>19217</v>
      </c>
      <c r="F55" s="125">
        <f t="shared" si="9"/>
        <v>6129</v>
      </c>
      <c r="G55" s="125">
        <f t="shared" si="10"/>
        <v>25346</v>
      </c>
      <c r="H55" s="14">
        <f t="shared" si="7"/>
        <v>425</v>
      </c>
      <c r="I55" s="14">
        <f t="shared" si="11"/>
        <v>5081.2</v>
      </c>
      <c r="J55" s="14">
        <f t="shared" si="12"/>
        <v>17833.8</v>
      </c>
      <c r="K55" s="14">
        <f t="shared" si="13"/>
        <v>5506.2</v>
      </c>
      <c r="L55" s="14">
        <f t="shared" si="8"/>
        <v>23340</v>
      </c>
    </row>
    <row r="56" spans="1:12" ht="15.75">
      <c r="A56" s="123" t="s">
        <v>124</v>
      </c>
      <c r="B56" s="105">
        <v>1992</v>
      </c>
      <c r="C56" s="104">
        <v>463</v>
      </c>
      <c r="D56" s="124">
        <v>5176</v>
      </c>
      <c r="E56" s="124">
        <v>18534</v>
      </c>
      <c r="F56" s="125">
        <f t="shared" si="9"/>
        <v>5639</v>
      </c>
      <c r="G56" s="125">
        <f t="shared" si="10"/>
        <v>24173</v>
      </c>
      <c r="H56" s="14">
        <f t="shared" si="7"/>
        <v>398.2</v>
      </c>
      <c r="I56" s="14">
        <f t="shared" si="11"/>
        <v>4761.8</v>
      </c>
      <c r="J56" s="14">
        <f t="shared" si="12"/>
        <v>17454</v>
      </c>
      <c r="K56" s="14">
        <f t="shared" si="13"/>
        <v>5160</v>
      </c>
      <c r="L56" s="14">
        <f t="shared" si="8"/>
        <v>22614</v>
      </c>
    </row>
    <row r="57" spans="1:12" ht="15.75">
      <c r="A57" s="123" t="s">
        <v>125</v>
      </c>
      <c r="B57" s="105">
        <v>1993</v>
      </c>
      <c r="C57" s="104">
        <v>399</v>
      </c>
      <c r="D57" s="124">
        <v>4454</v>
      </c>
      <c r="E57" s="124">
        <v>17561</v>
      </c>
      <c r="F57" s="125">
        <f t="shared" si="9"/>
        <v>4853</v>
      </c>
      <c r="G57" s="125">
        <f t="shared" si="10"/>
        <v>22414</v>
      </c>
      <c r="H57" s="14">
        <f t="shared" si="7"/>
        <v>381</v>
      </c>
      <c r="I57" s="14">
        <f t="shared" si="11"/>
        <v>4536</v>
      </c>
      <c r="J57" s="14">
        <f t="shared" si="12"/>
        <v>17388.2</v>
      </c>
      <c r="K57" s="14">
        <f t="shared" si="13"/>
        <v>4917</v>
      </c>
      <c r="L57" s="14">
        <f t="shared" si="8"/>
        <v>22305.2</v>
      </c>
    </row>
    <row r="58" spans="1:12" ht="15.75">
      <c r="A58" s="123" t="s">
        <v>126</v>
      </c>
      <c r="B58" s="105">
        <v>1994</v>
      </c>
      <c r="C58" s="104">
        <v>363</v>
      </c>
      <c r="D58" s="124">
        <v>5208</v>
      </c>
      <c r="E58" s="124">
        <v>17002</v>
      </c>
      <c r="F58" s="125">
        <f t="shared" si="9"/>
        <v>5571</v>
      </c>
      <c r="G58" s="125">
        <f t="shared" si="10"/>
        <v>22573</v>
      </c>
      <c r="H58" s="14">
        <f t="shared" si="7"/>
        <v>378.2</v>
      </c>
      <c r="I58" s="14">
        <f t="shared" si="11"/>
        <v>4459.6</v>
      </c>
      <c r="J58" s="14">
        <f t="shared" si="12"/>
        <v>17478</v>
      </c>
      <c r="K58" s="14">
        <f t="shared" si="13"/>
        <v>4837.8</v>
      </c>
      <c r="L58" s="14">
        <f t="shared" si="8"/>
        <v>22315.8</v>
      </c>
    </row>
    <row r="59" spans="1:12" ht="15.75">
      <c r="A59" s="123" t="s">
        <v>127</v>
      </c>
      <c r="B59" s="105">
        <v>1995</v>
      </c>
      <c r="C59" s="104">
        <v>409</v>
      </c>
      <c r="D59" s="124">
        <v>4930</v>
      </c>
      <c r="E59" s="124">
        <v>16855</v>
      </c>
      <c r="F59" s="125">
        <f t="shared" si="9"/>
        <v>5339</v>
      </c>
      <c r="G59" s="125">
        <f t="shared" si="10"/>
        <v>22194</v>
      </c>
      <c r="H59" s="14">
        <f t="shared" si="7"/>
        <v>367.6</v>
      </c>
      <c r="I59" s="14">
        <f t="shared" si="11"/>
        <v>4171</v>
      </c>
      <c r="J59" s="14">
        <f t="shared" si="12"/>
        <v>17463</v>
      </c>
      <c r="K59" s="14">
        <f t="shared" si="13"/>
        <v>4538.6</v>
      </c>
      <c r="L59" s="14">
        <f t="shared" si="8"/>
        <v>22001.6</v>
      </c>
    </row>
    <row r="60" spans="1:12" ht="15.75">
      <c r="A60" s="123" t="s">
        <v>128</v>
      </c>
      <c r="B60" s="105">
        <v>1996</v>
      </c>
      <c r="C60" s="104">
        <v>357</v>
      </c>
      <c r="D60" s="124">
        <v>4041</v>
      </c>
      <c r="E60" s="124">
        <v>17318</v>
      </c>
      <c r="F60" s="125">
        <f t="shared" si="9"/>
        <v>4398</v>
      </c>
      <c r="G60" s="125">
        <f t="shared" si="10"/>
        <v>21716</v>
      </c>
      <c r="H60" s="14">
        <f t="shared" si="7"/>
        <v>351</v>
      </c>
      <c r="I60" s="14">
        <f t="shared" si="11"/>
        <v>3898.6</v>
      </c>
      <c r="J60" s="14">
        <f t="shared" si="12"/>
        <v>17416.6</v>
      </c>
      <c r="K60" s="14">
        <f t="shared" si="13"/>
        <v>4249.6</v>
      </c>
      <c r="L60" s="14">
        <f t="shared" si="8"/>
        <v>21666.2</v>
      </c>
    </row>
    <row r="61" spans="1:12" ht="15.75">
      <c r="A61" s="123" t="s">
        <v>129</v>
      </c>
      <c r="B61" s="105">
        <v>1997</v>
      </c>
      <c r="C61" s="104">
        <v>377</v>
      </c>
      <c r="D61" s="124">
        <v>4047</v>
      </c>
      <c r="E61" s="124">
        <v>18205</v>
      </c>
      <c r="F61" s="125">
        <f t="shared" si="9"/>
        <v>4424</v>
      </c>
      <c r="G61" s="125">
        <f t="shared" si="10"/>
        <v>22629</v>
      </c>
      <c r="H61" s="14">
        <f t="shared" si="7"/>
        <v>349.2</v>
      </c>
      <c r="I61" s="14">
        <f t="shared" si="11"/>
        <v>3772.4</v>
      </c>
      <c r="J61" s="14">
        <f t="shared" si="12"/>
        <v>17183.4</v>
      </c>
      <c r="K61" s="14">
        <f t="shared" si="13"/>
        <v>4121.6</v>
      </c>
      <c r="L61" s="14">
        <f t="shared" si="8"/>
        <v>21305</v>
      </c>
    </row>
    <row r="62" spans="1:12" ht="15.75">
      <c r="A62" s="133" t="s">
        <v>130</v>
      </c>
      <c r="B62" s="134">
        <v>1998</v>
      </c>
      <c r="C62" s="135">
        <v>385</v>
      </c>
      <c r="D62" s="136">
        <v>4072</v>
      </c>
      <c r="E62" s="136">
        <v>18010</v>
      </c>
      <c r="F62" s="125">
        <f t="shared" si="9"/>
        <v>4457</v>
      </c>
      <c r="G62" s="125">
        <f t="shared" si="10"/>
        <v>22467</v>
      </c>
      <c r="H62" s="14">
        <f t="shared" si="7"/>
        <v>334.6</v>
      </c>
      <c r="I62" s="14">
        <f t="shared" si="11"/>
        <v>3608.8</v>
      </c>
      <c r="J62" s="14">
        <f t="shared" si="12"/>
        <v>16690.8</v>
      </c>
      <c r="K62" s="14">
        <f t="shared" si="13"/>
        <v>3943.4</v>
      </c>
      <c r="L62" s="14">
        <f t="shared" si="8"/>
        <v>20634.2</v>
      </c>
    </row>
    <row r="63" spans="1:12" ht="15.75">
      <c r="A63" s="133" t="s">
        <v>131</v>
      </c>
      <c r="B63" s="134">
        <v>1999</v>
      </c>
      <c r="C63" s="137">
        <v>310</v>
      </c>
      <c r="D63" s="138">
        <v>3765</v>
      </c>
      <c r="E63" s="138">
        <v>16927</v>
      </c>
      <c r="F63" s="125">
        <f t="shared" si="9"/>
        <v>4075</v>
      </c>
      <c r="G63" s="125">
        <f t="shared" si="10"/>
        <v>21002</v>
      </c>
      <c r="H63" s="14">
        <f t="shared" si="7"/>
        <v>324.8</v>
      </c>
      <c r="I63" s="14">
        <f t="shared" si="11"/>
        <v>3386</v>
      </c>
      <c r="J63" s="14">
        <f t="shared" si="12"/>
        <v>16181.4</v>
      </c>
      <c r="K63" s="14">
        <f t="shared" si="13"/>
        <v>3710.8</v>
      </c>
      <c r="L63" s="14">
        <f t="shared" si="8"/>
        <v>19892.2</v>
      </c>
    </row>
    <row r="64" spans="1:12" ht="15.75">
      <c r="A64" s="133" t="s">
        <v>132</v>
      </c>
      <c r="B64" s="134">
        <v>2000</v>
      </c>
      <c r="C64" s="137">
        <v>326</v>
      </c>
      <c r="D64" s="138">
        <v>3568</v>
      </c>
      <c r="E64" s="138">
        <v>16623</v>
      </c>
      <c r="F64" s="138">
        <f t="shared" si="9"/>
        <v>3894</v>
      </c>
      <c r="G64" s="125">
        <f t="shared" si="10"/>
        <v>20517</v>
      </c>
      <c r="H64" s="14">
        <f t="shared" si="7"/>
        <v>324.4</v>
      </c>
      <c r="I64" s="14">
        <f t="shared" si="11"/>
        <v>3186.2</v>
      </c>
      <c r="J64" s="14">
        <f t="shared" si="12"/>
        <v>15881.6</v>
      </c>
      <c r="K64" s="14">
        <f t="shared" si="13"/>
        <v>3510.6</v>
      </c>
      <c r="L64" s="14">
        <f t="shared" si="8"/>
        <v>19392.2</v>
      </c>
    </row>
    <row r="65" spans="1:12" ht="15.75">
      <c r="A65" s="133" t="s">
        <v>133</v>
      </c>
      <c r="B65" s="134">
        <v>2001</v>
      </c>
      <c r="C65" s="137">
        <v>348</v>
      </c>
      <c r="D65" s="138">
        <v>3410</v>
      </c>
      <c r="E65" s="138">
        <v>16152</v>
      </c>
      <c r="F65" s="138">
        <f t="shared" si="9"/>
        <v>3758</v>
      </c>
      <c r="G65" s="138">
        <f t="shared" si="10"/>
        <v>19910</v>
      </c>
      <c r="H65" s="14">
        <f t="shared" si="7"/>
        <v>316.4</v>
      </c>
      <c r="I65" s="14">
        <f t="shared" si="11"/>
        <v>3005.6</v>
      </c>
      <c r="J65" s="14">
        <f t="shared" si="12"/>
        <v>15543.8</v>
      </c>
      <c r="K65" s="14">
        <f t="shared" si="13"/>
        <v>3322</v>
      </c>
      <c r="L65" s="14">
        <f t="shared" si="8"/>
        <v>18865.8</v>
      </c>
    </row>
    <row r="66" spans="1:12" ht="15.75">
      <c r="A66" s="133" t="s">
        <v>134</v>
      </c>
      <c r="B66" s="134">
        <v>2002</v>
      </c>
      <c r="C66" s="137">
        <v>304</v>
      </c>
      <c r="D66" s="138">
        <v>3229</v>
      </c>
      <c r="E66" s="138">
        <v>15742</v>
      </c>
      <c r="F66" s="138">
        <f t="shared" si="9"/>
        <v>3533</v>
      </c>
      <c r="G66" s="138">
        <f t="shared" si="10"/>
        <v>19275</v>
      </c>
      <c r="H66" s="14">
        <f t="shared" si="7"/>
        <v>309.6</v>
      </c>
      <c r="I66" s="14">
        <f t="shared" si="11"/>
        <v>2850.4</v>
      </c>
      <c r="J66" s="14">
        <f t="shared" si="12"/>
        <v>15177.6</v>
      </c>
      <c r="K66" s="14">
        <f t="shared" si="13"/>
        <v>3160</v>
      </c>
      <c r="L66" s="14">
        <f t="shared" si="8"/>
        <v>18337.6</v>
      </c>
    </row>
    <row r="67" spans="1:12" ht="15.75">
      <c r="A67" s="133" t="s">
        <v>135</v>
      </c>
      <c r="B67" s="134">
        <v>2003</v>
      </c>
      <c r="C67" s="137">
        <v>336</v>
      </c>
      <c r="D67" s="138">
        <v>2958</v>
      </c>
      <c r="E67" s="138">
        <v>15463</v>
      </c>
      <c r="F67" s="138">
        <f t="shared" si="9"/>
        <v>3294</v>
      </c>
      <c r="G67" s="138">
        <f t="shared" si="10"/>
        <v>18757</v>
      </c>
      <c r="H67" s="14">
        <f t="shared" si="7"/>
        <v>305</v>
      </c>
      <c r="I67" s="14">
        <f t="shared" si="11"/>
        <v>2681.6</v>
      </c>
      <c r="J67" s="14">
        <f t="shared" si="12"/>
        <v>14743.6</v>
      </c>
      <c r="K67" s="14">
        <f t="shared" si="13"/>
        <v>2986.6</v>
      </c>
      <c r="L67" s="14">
        <f t="shared" si="8"/>
        <v>17730.2</v>
      </c>
    </row>
    <row r="68" spans="1:12" ht="15.75">
      <c r="A68" s="133" t="s">
        <v>136</v>
      </c>
      <c r="B68" s="134">
        <v>2004</v>
      </c>
      <c r="C68" s="137">
        <v>308</v>
      </c>
      <c r="D68" s="138">
        <v>2766</v>
      </c>
      <c r="E68" s="138">
        <v>15428</v>
      </c>
      <c r="F68" s="138">
        <f t="shared" si="9"/>
        <v>3074</v>
      </c>
      <c r="G68" s="138">
        <f t="shared" si="10"/>
        <v>18502</v>
      </c>
      <c r="H68" s="14">
        <f t="shared" si="7"/>
        <v>291.8</v>
      </c>
      <c r="I68" s="14">
        <f t="shared" si="11"/>
        <v>2604</v>
      </c>
      <c r="J68" s="14">
        <f t="shared" si="12"/>
        <v>14201</v>
      </c>
      <c r="K68" s="14">
        <f t="shared" si="13"/>
        <v>2895.8</v>
      </c>
      <c r="L68" s="14">
        <f t="shared" si="8"/>
        <v>17096.8</v>
      </c>
    </row>
    <row r="69" spans="1:12" ht="15.75">
      <c r="A69" s="133" t="s">
        <v>137</v>
      </c>
      <c r="B69" s="134">
        <v>2005</v>
      </c>
      <c r="C69" s="137">
        <v>286</v>
      </c>
      <c r="D69" s="138">
        <v>2665</v>
      </c>
      <c r="E69" s="138">
        <v>14934</v>
      </c>
      <c r="F69" s="138">
        <f t="shared" si="9"/>
        <v>2951</v>
      </c>
      <c r="G69" s="138">
        <f t="shared" si="10"/>
        <v>17885</v>
      </c>
      <c r="H69" s="14">
        <f t="shared" si="7"/>
        <v>273.4</v>
      </c>
      <c r="I69" s="14">
        <f t="shared" si="11"/>
        <v>2504.6</v>
      </c>
      <c r="J69" s="14">
        <f t="shared" si="12"/>
        <v>13624.4</v>
      </c>
      <c r="K69" s="14">
        <f t="shared" si="13"/>
        <v>2778</v>
      </c>
      <c r="L69" s="14">
        <f t="shared" si="8"/>
        <v>16402.4</v>
      </c>
    </row>
    <row r="70" spans="1:7" ht="15.75">
      <c r="A70" s="133"/>
      <c r="B70" s="134">
        <v>2006</v>
      </c>
      <c r="C70" s="137">
        <v>314</v>
      </c>
      <c r="D70" s="138">
        <v>2634</v>
      </c>
      <c r="E70" s="138">
        <v>14321</v>
      </c>
      <c r="F70" s="138">
        <f t="shared" si="9"/>
        <v>2948</v>
      </c>
      <c r="G70" s="138">
        <f t="shared" si="10"/>
        <v>17269</v>
      </c>
    </row>
    <row r="71" spans="1:7" ht="15.75">
      <c r="A71" s="133"/>
      <c r="B71" s="134">
        <v>2007</v>
      </c>
      <c r="C71" s="137">
        <v>281</v>
      </c>
      <c r="D71" s="138">
        <v>2385</v>
      </c>
      <c r="E71" s="138">
        <v>13572</v>
      </c>
      <c r="F71" s="138">
        <f t="shared" si="9"/>
        <v>2666</v>
      </c>
      <c r="G71" s="138">
        <f t="shared" si="10"/>
        <v>16238</v>
      </c>
    </row>
    <row r="72" spans="1:7" ht="15.75">
      <c r="A72" s="123"/>
      <c r="B72" s="134">
        <v>2008</v>
      </c>
      <c r="C72" s="137">
        <v>270</v>
      </c>
      <c r="D72" s="138">
        <v>2570</v>
      </c>
      <c r="E72" s="138">
        <v>12750</v>
      </c>
      <c r="F72" s="138">
        <f t="shared" si="9"/>
        <v>2840</v>
      </c>
      <c r="G72" s="138">
        <f t="shared" si="10"/>
        <v>15590</v>
      </c>
    </row>
    <row r="73" spans="1:7" ht="15.75">
      <c r="A73" s="123"/>
      <c r="B73" s="134">
        <v>2009</v>
      </c>
      <c r="C73" s="137">
        <v>216</v>
      </c>
      <c r="D73" s="138">
        <v>2269</v>
      </c>
      <c r="E73" s="138">
        <v>12545</v>
      </c>
      <c r="F73" s="138">
        <f t="shared" si="9"/>
        <v>2485</v>
      </c>
      <c r="G73" s="138">
        <f t="shared" si="10"/>
        <v>15030</v>
      </c>
    </row>
    <row r="74" spans="1:7" ht="15.75">
      <c r="A74" s="123"/>
      <c r="B74" s="105"/>
      <c r="C74" s="104"/>
      <c r="D74" s="104"/>
      <c r="E74" s="104"/>
      <c r="F74" s="104"/>
      <c r="G74" s="104"/>
    </row>
    <row r="75" spans="1:7" ht="15.75">
      <c r="A75" s="123"/>
      <c r="B75" s="105"/>
      <c r="C75" s="104"/>
      <c r="D75" s="104"/>
      <c r="E75" s="104"/>
      <c r="F75" s="104"/>
      <c r="G75" s="104"/>
    </row>
    <row r="76" ht="12.75">
      <c r="A76" s="139"/>
    </row>
    <row r="77" ht="12.75">
      <c r="A77" s="139"/>
    </row>
    <row r="78" ht="12.75">
      <c r="A78" s="139"/>
    </row>
    <row r="79" ht="12.75">
      <c r="A79" s="139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zoomScale="85" zoomScaleNormal="85" workbookViewId="0" topLeftCell="A10">
      <selection activeCell="A1" sqref="A1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97" t="s">
        <v>76</v>
      </c>
      <c r="C1" s="1"/>
      <c r="D1" s="1"/>
      <c r="E1" s="1"/>
      <c r="F1" s="1"/>
    </row>
    <row r="2" spans="1:6" ht="12.75">
      <c r="A2" s="1"/>
      <c r="B2" s="1" t="s">
        <v>32</v>
      </c>
      <c r="C2" s="1" t="s">
        <v>24</v>
      </c>
      <c r="D2" s="1" t="s">
        <v>25</v>
      </c>
      <c r="E2" s="1" t="s">
        <v>138</v>
      </c>
      <c r="F2" s="1" t="s">
        <v>139</v>
      </c>
    </row>
    <row r="3" spans="1:6" ht="15.75">
      <c r="A3" s="123" t="s">
        <v>79</v>
      </c>
      <c r="B3" s="86">
        <f>Fig7data!H11</f>
        <v>539.2</v>
      </c>
      <c r="C3" s="86"/>
      <c r="D3" s="86"/>
      <c r="E3" s="86"/>
      <c r="F3" s="86">
        <f>Fig7data!L11</f>
        <v>15149.4</v>
      </c>
    </row>
    <row r="4" spans="1:6" ht="15.75">
      <c r="A4" s="123" t="s">
        <v>80</v>
      </c>
      <c r="B4" s="86">
        <f>Fig7data!H12</f>
        <v>525.4</v>
      </c>
      <c r="C4" s="86"/>
      <c r="D4" s="86"/>
      <c r="E4" s="86"/>
      <c r="F4" s="86">
        <f>Fig7data!L12</f>
        <v>15527.8</v>
      </c>
    </row>
    <row r="5" spans="1:6" ht="15.75">
      <c r="A5" s="123" t="s">
        <v>81</v>
      </c>
      <c r="B5" s="86">
        <f>Fig7data!H13</f>
        <v>534.4</v>
      </c>
      <c r="C5" s="86"/>
      <c r="D5" s="86"/>
      <c r="E5" s="86"/>
      <c r="F5" s="86">
        <f>Fig7data!L13</f>
        <v>16469.4</v>
      </c>
    </row>
    <row r="6" spans="1:6" ht="15.75">
      <c r="A6" s="130" t="s">
        <v>82</v>
      </c>
      <c r="B6" s="86">
        <f>Fig7data!H14</f>
        <v>536.4</v>
      </c>
      <c r="C6" s="86">
        <f>Fig7data!I14</f>
        <v>4713.4</v>
      </c>
      <c r="D6" s="86">
        <f>Fig7data!J14</f>
        <v>12058.6</v>
      </c>
      <c r="E6" s="86">
        <f>Fig7data!K14</f>
        <v>5249.8</v>
      </c>
      <c r="F6" s="86">
        <f>Fig7data!L14</f>
        <v>17308.4</v>
      </c>
    </row>
    <row r="7" spans="1:6" ht="15.75">
      <c r="A7" s="130" t="s">
        <v>83</v>
      </c>
      <c r="B7" s="86">
        <f>Fig7data!H15</f>
        <v>552.6</v>
      </c>
      <c r="C7" s="86">
        <f>Fig7data!I15</f>
        <v>4822</v>
      </c>
      <c r="D7" s="86">
        <f>Fig7data!J15</f>
        <v>12942.4</v>
      </c>
      <c r="E7" s="86">
        <f>Fig7data!K15</f>
        <v>5374.6</v>
      </c>
      <c r="F7" s="86">
        <f>Fig7data!L15</f>
        <v>18317</v>
      </c>
    </row>
    <row r="8" spans="1:6" ht="15.75">
      <c r="A8" s="130" t="s">
        <v>84</v>
      </c>
      <c r="B8" s="86">
        <f>Fig7data!H16</f>
        <v>551.8</v>
      </c>
      <c r="C8" s="86">
        <f>Fig7data!I16</f>
        <v>4922.8</v>
      </c>
      <c r="D8" s="86">
        <f>Fig7data!J16</f>
        <v>13755.2</v>
      </c>
      <c r="E8" s="86">
        <f>Fig7data!K16</f>
        <v>5474.6</v>
      </c>
      <c r="F8" s="86">
        <f>Fig7data!L16</f>
        <v>19229.8</v>
      </c>
    </row>
    <row r="9" spans="1:6" ht="15.75">
      <c r="A9" s="130" t="s">
        <v>85</v>
      </c>
      <c r="B9" s="86">
        <f>Fig7data!H17</f>
        <v>564.8</v>
      </c>
      <c r="C9" s="86">
        <f>Fig7data!I17</f>
        <v>5039.2</v>
      </c>
      <c r="D9" s="86">
        <f>Fig7data!J17</f>
        <v>14599.8</v>
      </c>
      <c r="E9" s="86">
        <f>Fig7data!K17</f>
        <v>5604</v>
      </c>
      <c r="F9" s="86">
        <f>Fig7data!L17</f>
        <v>20203.8</v>
      </c>
    </row>
    <row r="10" spans="1:6" ht="15.75">
      <c r="A10" s="130" t="s">
        <v>86</v>
      </c>
      <c r="B10" s="86">
        <f>Fig7data!H18</f>
        <v>570</v>
      </c>
      <c r="C10" s="86">
        <f>Fig7data!I18</f>
        <v>5065.6</v>
      </c>
      <c r="D10" s="86">
        <f>Fig7data!J18</f>
        <v>15465.6</v>
      </c>
      <c r="E10" s="86">
        <f>Fig7data!K18</f>
        <v>5635.6</v>
      </c>
      <c r="F10" s="86">
        <f>Fig7data!L18</f>
        <v>21101.2</v>
      </c>
    </row>
    <row r="11" spans="1:6" ht="15.75">
      <c r="A11" s="123" t="s">
        <v>87</v>
      </c>
      <c r="B11" s="86">
        <f>Fig7data!H19</f>
        <v>581.8</v>
      </c>
      <c r="C11" s="86">
        <f>Fig7data!I19</f>
        <v>5357.8</v>
      </c>
      <c r="D11" s="86">
        <f>Fig7data!J19</f>
        <v>16383.6</v>
      </c>
      <c r="E11" s="86">
        <f>Fig7data!K19</f>
        <v>5939.6</v>
      </c>
      <c r="F11" s="86">
        <f>Fig7data!L19</f>
        <v>22323.2</v>
      </c>
    </row>
    <row r="12" spans="1:6" ht="15.75">
      <c r="A12" s="123" t="s">
        <v>88</v>
      </c>
      <c r="B12" s="86">
        <f>Fig7data!H20</f>
        <v>589.4</v>
      </c>
      <c r="C12" s="86">
        <f>Fig7data!I20</f>
        <v>5665</v>
      </c>
      <c r="D12" s="86">
        <f>Fig7data!J20</f>
        <v>17152</v>
      </c>
      <c r="E12" s="86">
        <f>Fig7data!K20</f>
        <v>6254.4</v>
      </c>
      <c r="F12" s="86">
        <f>Fig7data!L20</f>
        <v>23406.4</v>
      </c>
    </row>
    <row r="13" spans="1:6" ht="15.75">
      <c r="A13" s="123" t="s">
        <v>89</v>
      </c>
      <c r="B13" s="86">
        <f>Fig7data!H21</f>
        <v>615.6</v>
      </c>
      <c r="C13" s="86">
        <f>Fig7data!I21</f>
        <v>6100.8</v>
      </c>
      <c r="D13" s="86">
        <f>Fig7data!J21</f>
        <v>17870.6</v>
      </c>
      <c r="E13" s="86">
        <f>Fig7data!K21</f>
        <v>6716.4</v>
      </c>
      <c r="F13" s="86">
        <f>Fig7data!L21</f>
        <v>24587</v>
      </c>
    </row>
    <row r="14" spans="1:6" ht="15.75">
      <c r="A14" s="123" t="s">
        <v>90</v>
      </c>
      <c r="B14" s="86">
        <f>Fig7data!H22</f>
        <v>638.4</v>
      </c>
      <c r="C14" s="86">
        <f>Fig7data!I22</f>
        <v>6510</v>
      </c>
      <c r="D14" s="86">
        <f>Fig7data!J22</f>
        <v>18495.8</v>
      </c>
      <c r="E14" s="86">
        <f>Fig7data!K22</f>
        <v>7148.4</v>
      </c>
      <c r="F14" s="86">
        <f>Fig7data!L22</f>
        <v>25644.2</v>
      </c>
    </row>
    <row r="15" spans="1:6" ht="15.75">
      <c r="A15" s="123" t="s">
        <v>91</v>
      </c>
      <c r="B15" s="86">
        <f>Fig7data!H23</f>
        <v>659.8</v>
      </c>
      <c r="C15" s="86">
        <f>Fig7data!I23</f>
        <v>6895</v>
      </c>
      <c r="D15" s="86">
        <f>Fig7data!J23</f>
        <v>19069</v>
      </c>
      <c r="E15" s="86">
        <f>Fig7data!K23</f>
        <v>7554.8</v>
      </c>
      <c r="F15" s="86">
        <f>Fig7data!L23</f>
        <v>26623.8</v>
      </c>
    </row>
    <row r="16" spans="1:6" ht="15.75">
      <c r="A16" s="130" t="s">
        <v>92</v>
      </c>
      <c r="B16" s="86">
        <f>Fig7data!H24</f>
        <v>689.8</v>
      </c>
      <c r="C16" s="86">
        <f>Fig7data!I24</f>
        <v>7255</v>
      </c>
      <c r="D16" s="86">
        <f>Fig7data!J24</f>
        <v>19782.2</v>
      </c>
      <c r="E16" s="86">
        <f>Fig7data!K24</f>
        <v>7944.8</v>
      </c>
      <c r="F16" s="86">
        <f>Fig7data!L24</f>
        <v>27727</v>
      </c>
    </row>
    <row r="17" spans="1:6" ht="15.75">
      <c r="A17" s="130" t="s">
        <v>93</v>
      </c>
      <c r="B17" s="86">
        <f>Fig7data!H25</f>
        <v>708.8</v>
      </c>
      <c r="C17" s="86">
        <f>Fig7data!I25</f>
        <v>7677.4</v>
      </c>
      <c r="D17" s="86">
        <f>Fig7data!J25</f>
        <v>20443.2</v>
      </c>
      <c r="E17" s="86">
        <f>Fig7data!K25</f>
        <v>8386.2</v>
      </c>
      <c r="F17" s="86">
        <f>Fig7data!L25</f>
        <v>28829.4</v>
      </c>
    </row>
    <row r="18" spans="1:6" ht="15.75">
      <c r="A18" s="130" t="s">
        <v>94</v>
      </c>
      <c r="B18" s="86">
        <f>Fig7data!H26</f>
        <v>732.6</v>
      </c>
      <c r="C18" s="86">
        <f>Fig7data!I26</f>
        <v>8082.4</v>
      </c>
      <c r="D18" s="86">
        <f>Fig7data!J26</f>
        <v>20998</v>
      </c>
      <c r="E18" s="86">
        <f>Fig7data!K26</f>
        <v>8815</v>
      </c>
      <c r="F18" s="86">
        <f>Fig7data!L26</f>
        <v>29813</v>
      </c>
    </row>
    <row r="19" spans="1:6" ht="15.75">
      <c r="A19" s="130" t="s">
        <v>95</v>
      </c>
      <c r="B19" s="86">
        <f>Fig7data!H27</f>
        <v>755.4</v>
      </c>
      <c r="C19" s="86">
        <f>Fig7data!I27</f>
        <v>8523.6</v>
      </c>
      <c r="D19" s="86">
        <f>Fig7data!J27</f>
        <v>21545.4</v>
      </c>
      <c r="E19" s="86">
        <f>Fig7data!K27</f>
        <v>9279</v>
      </c>
      <c r="F19" s="86">
        <f>Fig7data!L27</f>
        <v>30824.4</v>
      </c>
    </row>
    <row r="20" spans="1:6" ht="15.75">
      <c r="A20" s="130" t="s">
        <v>96</v>
      </c>
      <c r="B20" s="86">
        <f>Fig7data!H28</f>
        <v>766.8</v>
      </c>
      <c r="C20" s="86">
        <f>Fig7data!I28</f>
        <v>8976.8</v>
      </c>
      <c r="D20" s="86">
        <f>Fig7data!J28</f>
        <v>21665</v>
      </c>
      <c r="E20" s="86">
        <f>Fig7data!K28</f>
        <v>9743.6</v>
      </c>
      <c r="F20" s="86">
        <f>Fig7data!L28</f>
        <v>31408.6</v>
      </c>
    </row>
    <row r="21" spans="1:6" ht="15.75">
      <c r="A21" s="123" t="s">
        <v>97</v>
      </c>
      <c r="B21" s="86">
        <f>Fig7data!H29</f>
        <v>794.4</v>
      </c>
      <c r="C21" s="86">
        <f>Fig7data!I29</f>
        <v>9315.8</v>
      </c>
      <c r="D21" s="86">
        <f>Fig7data!J29</f>
        <v>21404.2</v>
      </c>
      <c r="E21" s="86">
        <f>Fig7data!K29</f>
        <v>10110.2</v>
      </c>
      <c r="F21" s="86">
        <f>Fig7data!L29</f>
        <v>31514.4</v>
      </c>
    </row>
    <row r="22" spans="1:6" ht="15.75">
      <c r="A22" s="123" t="s">
        <v>98</v>
      </c>
      <c r="B22" s="86">
        <f>Fig7data!H30</f>
        <v>808.8</v>
      </c>
      <c r="C22" s="86">
        <f>Fig7data!I30</f>
        <v>9572.4</v>
      </c>
      <c r="D22" s="86">
        <f>Fig7data!J30</f>
        <v>21015.8</v>
      </c>
      <c r="E22" s="86">
        <f>Fig7data!K30</f>
        <v>10381.2</v>
      </c>
      <c r="F22" s="86">
        <f>Fig7data!L30</f>
        <v>31397</v>
      </c>
    </row>
    <row r="23" spans="1:6" ht="15.75">
      <c r="A23" s="123" t="s">
        <v>99</v>
      </c>
      <c r="B23" s="86">
        <f>Fig7data!H31</f>
        <v>824</v>
      </c>
      <c r="C23" s="86">
        <f>Fig7data!I31</f>
        <v>9711.2</v>
      </c>
      <c r="D23" s="86">
        <f>Fig7data!J31</f>
        <v>20644.6</v>
      </c>
      <c r="E23" s="86">
        <f>Fig7data!K31</f>
        <v>10535.2</v>
      </c>
      <c r="F23" s="86">
        <f>Fig7data!L31</f>
        <v>31179.8</v>
      </c>
    </row>
    <row r="24" spans="1:6" ht="15.75">
      <c r="A24" s="123" t="s">
        <v>100</v>
      </c>
      <c r="B24" s="86">
        <f>Fig7data!H32</f>
        <v>839.4</v>
      </c>
      <c r="C24" s="86">
        <f>Fig7data!I32</f>
        <v>9859.6</v>
      </c>
      <c r="D24" s="86">
        <f>Fig7data!J32</f>
        <v>20481.2</v>
      </c>
      <c r="E24" s="86">
        <f>Fig7data!K32</f>
        <v>10699</v>
      </c>
      <c r="F24" s="86">
        <f>Fig7data!L32</f>
        <v>31180.2</v>
      </c>
    </row>
    <row r="25" spans="1:6" ht="15.75">
      <c r="A25" s="123" t="s">
        <v>101</v>
      </c>
      <c r="B25" s="86">
        <f>Fig7data!H33</f>
        <v>856.6</v>
      </c>
      <c r="C25" s="86">
        <f>Fig7data!I33</f>
        <v>9979.8</v>
      </c>
      <c r="D25" s="86">
        <f>Fig7data!J33</f>
        <v>20494.8</v>
      </c>
      <c r="E25" s="86">
        <f>Fig7data!K33</f>
        <v>10836.4</v>
      </c>
      <c r="F25" s="86">
        <f>Fig7data!L33</f>
        <v>31331.2</v>
      </c>
    </row>
    <row r="26" spans="1:6" ht="15.75">
      <c r="A26" s="123" t="s">
        <v>102</v>
      </c>
      <c r="B26" s="86">
        <f>Fig7data!H34</f>
        <v>843.2</v>
      </c>
      <c r="C26" s="86">
        <f>Fig7data!I34</f>
        <v>9918</v>
      </c>
      <c r="D26" s="86">
        <f>Fig7data!J34</f>
        <v>20115.4</v>
      </c>
      <c r="E26" s="86">
        <f>Fig7data!K34</f>
        <v>10761.2</v>
      </c>
      <c r="F26" s="86">
        <f>Fig7data!L34</f>
        <v>30876.6</v>
      </c>
    </row>
    <row r="27" spans="1:6" ht="15.75">
      <c r="A27" s="123" t="s">
        <v>103</v>
      </c>
      <c r="B27" s="86">
        <f>Fig7data!H35</f>
        <v>834</v>
      </c>
      <c r="C27" s="86">
        <f>Fig7data!I35</f>
        <v>9668.4</v>
      </c>
      <c r="D27" s="86">
        <f>Fig7data!J35</f>
        <v>19850.4</v>
      </c>
      <c r="E27" s="86">
        <f>Fig7data!K35</f>
        <v>10502.4</v>
      </c>
      <c r="F27" s="86">
        <f>Fig7data!L35</f>
        <v>30352.8</v>
      </c>
    </row>
    <row r="28" spans="1:6" ht="15.75">
      <c r="A28" s="123" t="s">
        <v>104</v>
      </c>
      <c r="B28" s="86">
        <f>Fig7data!H36</f>
        <v>817.4</v>
      </c>
      <c r="C28" s="86">
        <f>Fig7data!I36</f>
        <v>9423</v>
      </c>
      <c r="D28" s="86">
        <f>Fig7data!J36</f>
        <v>19860.2</v>
      </c>
      <c r="E28" s="86">
        <f>Fig7data!K36</f>
        <v>10240.4</v>
      </c>
      <c r="F28" s="86">
        <f>Fig7data!L36</f>
        <v>30100.6</v>
      </c>
    </row>
    <row r="29" spans="1:6" ht="15.75">
      <c r="A29" s="123" t="s">
        <v>105</v>
      </c>
      <c r="B29" s="86">
        <f>Fig7data!H37</f>
        <v>808.6</v>
      </c>
      <c r="C29" s="86">
        <f>Fig7data!I37</f>
        <v>9193</v>
      </c>
      <c r="D29" s="86">
        <f>Fig7data!J37</f>
        <v>19703.2</v>
      </c>
      <c r="E29" s="86">
        <f>Fig7data!K37</f>
        <v>10001.6</v>
      </c>
      <c r="F29" s="86">
        <f>Fig7data!L37</f>
        <v>29704.8</v>
      </c>
    </row>
    <row r="30" spans="1:6" ht="15.75">
      <c r="A30" s="123" t="s">
        <v>106</v>
      </c>
      <c r="B30" s="86">
        <f>Fig7data!H38</f>
        <v>801.6</v>
      </c>
      <c r="C30" s="86">
        <f>Fig7data!I38</f>
        <v>9044</v>
      </c>
      <c r="D30" s="86">
        <f>Fig7data!J38</f>
        <v>19679.6</v>
      </c>
      <c r="E30" s="86">
        <f>Fig7data!K38</f>
        <v>9845.6</v>
      </c>
      <c r="F30" s="86">
        <f>Fig7data!L38</f>
        <v>29525.2</v>
      </c>
    </row>
    <row r="31" spans="1:6" ht="15.75">
      <c r="A31" s="123" t="s">
        <v>107</v>
      </c>
      <c r="B31" s="86">
        <f>Fig7data!H39</f>
        <v>798.6</v>
      </c>
      <c r="C31" s="86">
        <f>Fig7data!I39</f>
        <v>8987.8</v>
      </c>
      <c r="D31" s="86">
        <f>Fig7data!J39</f>
        <v>20259.6</v>
      </c>
      <c r="E31" s="86">
        <f>Fig7data!K39</f>
        <v>9786.4</v>
      </c>
      <c r="F31" s="86">
        <f>Fig7data!L39</f>
        <v>30046</v>
      </c>
    </row>
    <row r="32" spans="1:6" ht="15.75">
      <c r="A32" s="123" t="s">
        <v>108</v>
      </c>
      <c r="B32" s="86">
        <f>Fig7data!H40</f>
        <v>784.8</v>
      </c>
      <c r="C32" s="86">
        <f>Fig7data!I40</f>
        <v>8999.8</v>
      </c>
      <c r="D32" s="86">
        <f>Fig7data!J40</f>
        <v>20394.4</v>
      </c>
      <c r="E32" s="86">
        <f>Fig7data!K40</f>
        <v>9784.6</v>
      </c>
      <c r="F32" s="86">
        <f>Fig7data!L40</f>
        <v>30179</v>
      </c>
    </row>
    <row r="33" spans="1:6" ht="15.75">
      <c r="A33" s="123" t="s">
        <v>109</v>
      </c>
      <c r="B33" s="86">
        <f>Fig7data!H41</f>
        <v>763.6</v>
      </c>
      <c r="C33" s="86">
        <f>Fig7data!I41</f>
        <v>9023.8</v>
      </c>
      <c r="D33" s="86">
        <f>Fig7data!J41</f>
        <v>20158.2</v>
      </c>
      <c r="E33" s="86">
        <f>Fig7data!K41</f>
        <v>9787.4</v>
      </c>
      <c r="F33" s="86">
        <f>Fig7data!L41</f>
        <v>29945.6</v>
      </c>
    </row>
    <row r="34" spans="1:6" ht="15.75">
      <c r="A34" s="123" t="s">
        <v>110</v>
      </c>
      <c r="B34" s="86">
        <f>Fig7data!H42</f>
        <v>741.6</v>
      </c>
      <c r="C34" s="86">
        <f>Fig7data!I42</f>
        <v>9105.8</v>
      </c>
      <c r="D34" s="86">
        <f>Fig7data!J42</f>
        <v>19796.2</v>
      </c>
      <c r="E34" s="86">
        <f>Fig7data!K42</f>
        <v>9847.4</v>
      </c>
      <c r="F34" s="86">
        <f>Fig7data!L42</f>
        <v>29643.6</v>
      </c>
    </row>
    <row r="35" spans="1:6" ht="15.75">
      <c r="A35" s="123" t="s">
        <v>111</v>
      </c>
      <c r="B35" s="86">
        <f>Fig7data!H43</f>
        <v>702.4</v>
      </c>
      <c r="C35" s="86">
        <f>Fig7data!I43</f>
        <v>8762.6</v>
      </c>
      <c r="D35" s="86">
        <f>Fig7data!J43</f>
        <v>19122.2</v>
      </c>
      <c r="E35" s="86">
        <f>Fig7data!K43</f>
        <v>9465</v>
      </c>
      <c r="F35" s="86">
        <f>Fig7data!L43</f>
        <v>28587.2</v>
      </c>
    </row>
    <row r="36" spans="1:6" ht="15.75">
      <c r="A36" s="130" t="s">
        <v>112</v>
      </c>
      <c r="B36" s="86">
        <f>Fig7data!H44</f>
        <v>660.2</v>
      </c>
      <c r="C36" s="86">
        <f>Fig7data!I44</f>
        <v>8459.8</v>
      </c>
      <c r="D36" s="86">
        <f>Fig7data!J44</f>
        <v>18421.4</v>
      </c>
      <c r="E36" s="86">
        <f>Fig7data!K44</f>
        <v>9120</v>
      </c>
      <c r="F36" s="86">
        <f>Fig7data!L44</f>
        <v>27541.4</v>
      </c>
    </row>
    <row r="37" spans="1:6" ht="15.75">
      <c r="A37" s="123" t="s">
        <v>113</v>
      </c>
      <c r="B37" s="86">
        <f>Fig7data!H45</f>
        <v>640.6</v>
      </c>
      <c r="C37" s="86">
        <f>Fig7data!I45</f>
        <v>8249.2</v>
      </c>
      <c r="D37" s="86">
        <f>Fig7data!J45</f>
        <v>18251.8</v>
      </c>
      <c r="E37" s="86">
        <f>Fig7data!K45</f>
        <v>8889.8</v>
      </c>
      <c r="F37" s="86">
        <f>Fig7data!L45</f>
        <v>27141.6</v>
      </c>
    </row>
    <row r="38" spans="1:6" ht="15.75">
      <c r="A38" s="123" t="s">
        <v>114</v>
      </c>
      <c r="B38" s="86">
        <f>Fig7data!H46</f>
        <v>625.4</v>
      </c>
      <c r="C38" s="86">
        <f>Fig7data!I46</f>
        <v>7965.6</v>
      </c>
      <c r="D38" s="86">
        <f>Fig7data!J46</f>
        <v>18020.8</v>
      </c>
      <c r="E38" s="86">
        <f>Fig7data!K46</f>
        <v>8591</v>
      </c>
      <c r="F38" s="86">
        <f>Fig7data!L46</f>
        <v>26611.8</v>
      </c>
    </row>
    <row r="39" spans="1:6" ht="15.75">
      <c r="A39" s="123" t="s">
        <v>115</v>
      </c>
      <c r="B39" s="86">
        <f>Fig7data!H47</f>
        <v>596.4</v>
      </c>
      <c r="C39" s="86">
        <f>Fig7data!I47</f>
        <v>7455</v>
      </c>
      <c r="D39" s="86">
        <f>Fig7data!J47</f>
        <v>17855.4</v>
      </c>
      <c r="E39" s="86">
        <f>Fig7data!K47</f>
        <v>8051.4</v>
      </c>
      <c r="F39" s="86">
        <f>Fig7data!L47</f>
        <v>25906.8</v>
      </c>
    </row>
    <row r="40" spans="1:6" ht="15.75">
      <c r="A40" s="123" t="s">
        <v>116</v>
      </c>
      <c r="B40" s="86">
        <f>Fig7data!H48</f>
        <v>582.4</v>
      </c>
      <c r="C40" s="86">
        <f>Fig7data!I48</f>
        <v>7274.8</v>
      </c>
      <c r="D40" s="86">
        <f>Fig7data!J48</f>
        <v>18089.8</v>
      </c>
      <c r="E40" s="86">
        <f>Fig7data!K48</f>
        <v>7857.2</v>
      </c>
      <c r="F40" s="86">
        <f>Fig7data!L48</f>
        <v>25947</v>
      </c>
    </row>
    <row r="41" spans="1:6" ht="15.75">
      <c r="A41" s="123" t="s">
        <v>117</v>
      </c>
      <c r="B41" s="86">
        <f>Fig7data!H49</f>
        <v>573.2</v>
      </c>
      <c r="C41" s="86">
        <f>Fig7data!I49</f>
        <v>7129</v>
      </c>
      <c r="D41" s="86">
        <f>Fig7data!J49</f>
        <v>18519.6</v>
      </c>
      <c r="E41" s="86">
        <f>Fig7data!K49</f>
        <v>7702.2</v>
      </c>
      <c r="F41" s="86">
        <f>Fig7data!L49</f>
        <v>26221.8</v>
      </c>
    </row>
    <row r="42" spans="1:6" ht="15.75">
      <c r="A42" s="123" t="s">
        <v>118</v>
      </c>
      <c r="B42" s="86">
        <f>Fig7data!H50</f>
        <v>562</v>
      </c>
      <c r="C42" s="86">
        <f>Fig7data!I50</f>
        <v>6822.2</v>
      </c>
      <c r="D42" s="86">
        <f>Fig7data!J50</f>
        <v>18825.8</v>
      </c>
      <c r="E42" s="86">
        <f>Fig7data!K50</f>
        <v>7384.2</v>
      </c>
      <c r="F42" s="86">
        <f>Fig7data!L50</f>
        <v>26210</v>
      </c>
    </row>
    <row r="43" spans="1:6" ht="15.75">
      <c r="A43" s="123" t="s">
        <v>119</v>
      </c>
      <c r="B43" s="86">
        <f>Fig7data!H51</f>
        <v>540</v>
      </c>
      <c r="C43" s="86">
        <f>Fig7data!I51</f>
        <v>6465.4</v>
      </c>
      <c r="D43" s="86">
        <f>Fig7data!J51</f>
        <v>19050.4</v>
      </c>
      <c r="E43" s="86">
        <f>Fig7data!K51</f>
        <v>7005.4</v>
      </c>
      <c r="F43" s="86">
        <f>Fig7data!L51</f>
        <v>26055.8</v>
      </c>
    </row>
    <row r="44" spans="1:6" ht="15.75">
      <c r="A44" s="123" t="s">
        <v>120</v>
      </c>
      <c r="B44" s="86">
        <f>Fig7data!H52</f>
        <v>521.4</v>
      </c>
      <c r="C44" s="86">
        <f>Fig7data!I52</f>
        <v>6159.2</v>
      </c>
      <c r="D44" s="86">
        <f>Fig7data!J52</f>
        <v>19260.2</v>
      </c>
      <c r="E44" s="86">
        <f>Fig7data!K52</f>
        <v>6680.6</v>
      </c>
      <c r="F44" s="86">
        <f>Fig7data!L52</f>
        <v>25940.8</v>
      </c>
    </row>
    <row r="45" spans="1:6" ht="15.75">
      <c r="A45" s="123" t="s">
        <v>121</v>
      </c>
      <c r="B45" s="86">
        <f>Fig7data!H53</f>
        <v>490.4</v>
      </c>
      <c r="C45" s="86">
        <f>Fig7data!I53</f>
        <v>5703.6</v>
      </c>
      <c r="D45" s="86">
        <f>Fig7data!J53</f>
        <v>19144.6</v>
      </c>
      <c r="E45" s="86">
        <f>Fig7data!K53</f>
        <v>6194</v>
      </c>
      <c r="F45" s="86">
        <f>Fig7data!L53</f>
        <v>25338.6</v>
      </c>
    </row>
    <row r="46" spans="1:6" ht="15.75">
      <c r="A46" s="130" t="s">
        <v>122</v>
      </c>
      <c r="B46" s="86">
        <f>Fig7data!H54</f>
        <v>452.4</v>
      </c>
      <c r="C46" s="86">
        <f>Fig7data!I54</f>
        <v>5345.6</v>
      </c>
      <c r="D46" s="86">
        <f>Fig7data!J54</f>
        <v>18548.8</v>
      </c>
      <c r="E46" s="86">
        <f>Fig7data!K54</f>
        <v>5798</v>
      </c>
      <c r="F46" s="86">
        <f>Fig7data!L54</f>
        <v>24346.8</v>
      </c>
    </row>
    <row r="47" spans="1:6" ht="15.75">
      <c r="A47" s="123" t="s">
        <v>123</v>
      </c>
      <c r="B47" s="86">
        <f>Fig7data!H55</f>
        <v>425</v>
      </c>
      <c r="C47" s="86">
        <f>Fig7data!I55</f>
        <v>5081.2</v>
      </c>
      <c r="D47" s="86">
        <f>Fig7data!J55</f>
        <v>17833.8</v>
      </c>
      <c r="E47" s="86">
        <f>Fig7data!K55</f>
        <v>5506.2</v>
      </c>
      <c r="F47" s="86">
        <f>Fig7data!L55</f>
        <v>23340</v>
      </c>
    </row>
    <row r="48" spans="1:6" ht="15.75">
      <c r="A48" s="123" t="s">
        <v>124</v>
      </c>
      <c r="B48" s="86">
        <f>Fig7data!H56</f>
        <v>398.2</v>
      </c>
      <c r="C48" s="86">
        <f>Fig7data!I56</f>
        <v>4761.8</v>
      </c>
      <c r="D48" s="86">
        <f>Fig7data!J56</f>
        <v>17454</v>
      </c>
      <c r="E48" s="86">
        <f>Fig7data!K56</f>
        <v>5160</v>
      </c>
      <c r="F48" s="86">
        <f>Fig7data!L56</f>
        <v>22614</v>
      </c>
    </row>
    <row r="49" spans="1:6" ht="15.75">
      <c r="A49" s="123" t="s">
        <v>125</v>
      </c>
      <c r="B49" s="86">
        <f>Fig7data!H57</f>
        <v>381</v>
      </c>
      <c r="C49" s="86">
        <f>Fig7data!I57</f>
        <v>4536</v>
      </c>
      <c r="D49" s="86">
        <f>Fig7data!J57</f>
        <v>17388.2</v>
      </c>
      <c r="E49" s="86">
        <f>Fig7data!K57</f>
        <v>4917</v>
      </c>
      <c r="F49" s="86">
        <f>Fig7data!L57</f>
        <v>22305.2</v>
      </c>
    </row>
    <row r="50" spans="1:6" ht="15.75">
      <c r="A50" s="123" t="s">
        <v>126</v>
      </c>
      <c r="B50" s="86">
        <f>Fig7data!H58</f>
        <v>378.2</v>
      </c>
      <c r="C50" s="86">
        <f>Fig7data!I58</f>
        <v>4459.6</v>
      </c>
      <c r="D50" s="86">
        <f>Fig7data!J58</f>
        <v>17478</v>
      </c>
      <c r="E50" s="86">
        <f>Fig7data!K58</f>
        <v>4837.8</v>
      </c>
      <c r="F50" s="86">
        <f>Fig7data!L58</f>
        <v>22315.8</v>
      </c>
    </row>
    <row r="51" spans="1:6" ht="15.75">
      <c r="A51" s="123" t="s">
        <v>127</v>
      </c>
      <c r="B51" s="86">
        <f>Fig7data!H59</f>
        <v>367.6</v>
      </c>
      <c r="C51" s="86">
        <f>Fig7data!I59</f>
        <v>4171</v>
      </c>
      <c r="D51" s="86">
        <f>Fig7data!J59</f>
        <v>17463</v>
      </c>
      <c r="E51" s="86">
        <f>Fig7data!K59</f>
        <v>4538.6</v>
      </c>
      <c r="F51" s="86">
        <f>Fig7data!L59</f>
        <v>22001.6</v>
      </c>
    </row>
    <row r="52" spans="1:6" ht="15.75">
      <c r="A52" s="123" t="s">
        <v>128</v>
      </c>
      <c r="B52" s="86">
        <f>Fig7data!H60</f>
        <v>351</v>
      </c>
      <c r="C52" s="86">
        <f>Fig7data!I60</f>
        <v>3898.6</v>
      </c>
      <c r="D52" s="86">
        <f>Fig7data!J60</f>
        <v>17416.6</v>
      </c>
      <c r="E52" s="86">
        <f>Fig7data!K60</f>
        <v>4249.6</v>
      </c>
      <c r="F52" s="86">
        <f>Fig7data!L60</f>
        <v>21666.2</v>
      </c>
    </row>
    <row r="53" spans="1:6" ht="15.75">
      <c r="A53" s="123" t="s">
        <v>129</v>
      </c>
      <c r="B53" s="86">
        <f>Fig7data!H61</f>
        <v>349.2</v>
      </c>
      <c r="C53" s="86">
        <f>Fig7data!I61</f>
        <v>3772.4</v>
      </c>
      <c r="D53" s="86">
        <f>Fig7data!J61</f>
        <v>17183.4</v>
      </c>
      <c r="E53" s="86">
        <f>Fig7data!K61</f>
        <v>4121.6</v>
      </c>
      <c r="F53" s="86">
        <f>Fig7data!L61</f>
        <v>21305</v>
      </c>
    </row>
    <row r="54" spans="1:6" ht="15.75">
      <c r="A54" s="123" t="s">
        <v>130</v>
      </c>
      <c r="B54" s="86">
        <f>Fig7data!H62</f>
        <v>334.6</v>
      </c>
      <c r="C54" s="86">
        <f>Fig7data!I62</f>
        <v>3608.8</v>
      </c>
      <c r="D54" s="86">
        <f>Fig7data!J62</f>
        <v>16690.8</v>
      </c>
      <c r="E54" s="86">
        <f>Fig7data!K62</f>
        <v>3943.4</v>
      </c>
      <c r="F54" s="86">
        <f>Fig7data!L62</f>
        <v>20634.2</v>
      </c>
    </row>
    <row r="55" spans="1:6" ht="15.75">
      <c r="A55" s="133" t="s">
        <v>131</v>
      </c>
      <c r="B55" s="86">
        <f>Fig7data!H63</f>
        <v>324.8</v>
      </c>
      <c r="C55" s="86">
        <f>Fig7data!I63</f>
        <v>3386</v>
      </c>
      <c r="D55" s="86">
        <f>Fig7data!J63</f>
        <v>16181.4</v>
      </c>
      <c r="E55" s="86">
        <f>Fig7data!K63</f>
        <v>3710.8</v>
      </c>
      <c r="F55" s="86">
        <f>Fig7data!L63</f>
        <v>19892.2</v>
      </c>
    </row>
    <row r="56" spans="1:6" ht="15.75">
      <c r="A56" s="133" t="s">
        <v>132</v>
      </c>
      <c r="B56" s="86">
        <f>Fig7data!H64</f>
        <v>324.4</v>
      </c>
      <c r="C56" s="86">
        <f>Fig7data!I64</f>
        <v>3186.2</v>
      </c>
      <c r="D56" s="86">
        <f>Fig7data!J64</f>
        <v>15881.6</v>
      </c>
      <c r="E56" s="86">
        <f>Fig7data!K64</f>
        <v>3510.6</v>
      </c>
      <c r="F56" s="86">
        <f>Fig7data!L64</f>
        <v>19392.2</v>
      </c>
    </row>
    <row r="57" spans="1:6" ht="15.75">
      <c r="A57" s="133" t="s">
        <v>133</v>
      </c>
      <c r="B57" s="86">
        <f>Fig7data!H65</f>
        <v>316.4</v>
      </c>
      <c r="C57" s="86">
        <f>Fig7data!I65</f>
        <v>3005.6</v>
      </c>
      <c r="D57" s="86">
        <f>Fig7data!J65</f>
        <v>15543.8</v>
      </c>
      <c r="E57" s="86">
        <f>Fig7data!K65</f>
        <v>3322</v>
      </c>
      <c r="F57" s="86">
        <f>Fig7data!L65</f>
        <v>18865.8</v>
      </c>
    </row>
    <row r="58" spans="1:6" ht="15.75">
      <c r="A58" s="133" t="s">
        <v>134</v>
      </c>
      <c r="B58" s="86">
        <f>Fig7data!H66</f>
        <v>309.6</v>
      </c>
      <c r="C58" s="86">
        <f>Fig7data!I66</f>
        <v>2850.4</v>
      </c>
      <c r="D58" s="86">
        <f>Fig7data!J66</f>
        <v>15177.6</v>
      </c>
      <c r="E58" s="86">
        <f>Fig7data!K66</f>
        <v>3160</v>
      </c>
      <c r="F58" s="86">
        <f>Fig7data!L66</f>
        <v>18337.6</v>
      </c>
    </row>
    <row r="59" spans="1:6" ht="15.75">
      <c r="A59" s="133" t="s">
        <v>135</v>
      </c>
      <c r="B59" s="86">
        <f>Fig7data!H67</f>
        <v>305</v>
      </c>
      <c r="C59" s="86">
        <f>Fig7data!I67</f>
        <v>2681.6</v>
      </c>
      <c r="D59" s="86">
        <f>Fig7data!J67</f>
        <v>14743.6</v>
      </c>
      <c r="E59" s="86">
        <f>Fig7data!K67</f>
        <v>2986.6</v>
      </c>
      <c r="F59" s="86">
        <f>Fig7data!L67</f>
        <v>17730.2</v>
      </c>
    </row>
    <row r="60" spans="1:11" ht="19.5" customHeight="1">
      <c r="A60" s="133" t="s">
        <v>136</v>
      </c>
      <c r="B60" s="86">
        <f>Fig7data!H68</f>
        <v>291.8</v>
      </c>
      <c r="C60" s="86">
        <f>Fig7data!I68</f>
        <v>2604</v>
      </c>
      <c r="D60" s="86">
        <f>Fig7data!J68</f>
        <v>14201</v>
      </c>
      <c r="E60" s="86">
        <f>Fig7data!K68</f>
        <v>2895.8</v>
      </c>
      <c r="F60" s="86">
        <f>Fig7data!L68</f>
        <v>17096.8</v>
      </c>
      <c r="K60" s="21"/>
    </row>
    <row r="61" spans="1:11" ht="19.5" customHeight="1">
      <c r="A61" s="133" t="s">
        <v>137</v>
      </c>
      <c r="B61" s="86">
        <f>Fig7data!H69</f>
        <v>273.4</v>
      </c>
      <c r="C61" s="86">
        <f>Fig7data!I69</f>
        <v>2504.6</v>
      </c>
      <c r="D61" s="86">
        <f>Fig7data!J69</f>
        <v>13624.4</v>
      </c>
      <c r="E61" s="86">
        <f>Fig7data!K69</f>
        <v>2778</v>
      </c>
      <c r="F61" s="86">
        <f>Fig7data!L69</f>
        <v>16402.4</v>
      </c>
      <c r="K61" s="21"/>
    </row>
    <row r="62" spans="1:6" ht="4.5" customHeight="1">
      <c r="A62" s="123"/>
      <c r="B62" s="91"/>
      <c r="C62" s="91"/>
      <c r="D62" s="91"/>
      <c r="E62" s="91"/>
      <c r="F62" s="9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140</v>
      </c>
      <c r="I1" s="141"/>
    </row>
    <row r="2" ht="12.75">
      <c r="I2" s="141"/>
    </row>
    <row r="3" spans="2:16" ht="12.75">
      <c r="B3" t="s">
        <v>141</v>
      </c>
      <c r="I3" s="141" t="s">
        <v>142</v>
      </c>
      <c r="P3" t="s">
        <v>143</v>
      </c>
    </row>
    <row r="4" ht="12.75">
      <c r="I4" s="141"/>
    </row>
    <row r="5" spans="2:18" ht="12.75">
      <c r="B5" t="s">
        <v>144</v>
      </c>
      <c r="D5" s="142">
        <v>0.4</v>
      </c>
      <c r="I5" s="141" t="s">
        <v>144</v>
      </c>
      <c r="K5" s="142">
        <v>0.5</v>
      </c>
      <c r="P5" t="s">
        <v>144</v>
      </c>
      <c r="R5" s="143">
        <v>0.1</v>
      </c>
    </row>
    <row r="6" spans="4:9" ht="12.75">
      <c r="D6" s="144"/>
      <c r="I6" s="141"/>
    </row>
    <row r="7" spans="2:20" ht="12.75">
      <c r="B7" t="s">
        <v>145</v>
      </c>
      <c r="D7" s="144"/>
      <c r="F7" s="145">
        <f>1-D5</f>
        <v>0.6</v>
      </c>
      <c r="I7" s="141" t="s">
        <v>145</v>
      </c>
      <c r="M7" s="146">
        <f>1-K5</f>
        <v>0.5</v>
      </c>
      <c r="P7" t="s">
        <v>145</v>
      </c>
      <c r="Q7" s="147"/>
      <c r="T7" s="148">
        <f>1-R5</f>
        <v>0.9</v>
      </c>
    </row>
    <row r="8" ht="12.75">
      <c r="I8" s="141"/>
    </row>
    <row r="9" spans="2:22" ht="12.75">
      <c r="B9" s="192" t="s">
        <v>54</v>
      </c>
      <c r="C9" s="192"/>
      <c r="D9" s="149" t="s">
        <v>146</v>
      </c>
      <c r="E9" s="149" t="s">
        <v>147</v>
      </c>
      <c r="F9" s="149" t="s">
        <v>148</v>
      </c>
      <c r="G9" s="149" t="s">
        <v>149</v>
      </c>
      <c r="H9" s="149" t="s">
        <v>150</v>
      </c>
      <c r="I9" s="150" t="s">
        <v>54</v>
      </c>
      <c r="J9" s="149"/>
      <c r="K9" s="149" t="s">
        <v>146</v>
      </c>
      <c r="L9" s="149" t="s">
        <v>147</v>
      </c>
      <c r="M9" s="149" t="s">
        <v>148</v>
      </c>
      <c r="N9" s="149" t="s">
        <v>149</v>
      </c>
      <c r="O9" s="149" t="s">
        <v>150</v>
      </c>
      <c r="P9" s="151" t="s">
        <v>151</v>
      </c>
      <c r="R9" s="149" t="s">
        <v>146</v>
      </c>
      <c r="S9" s="149" t="s">
        <v>147</v>
      </c>
      <c r="T9" s="149" t="s">
        <v>148</v>
      </c>
      <c r="U9" s="149" t="s">
        <v>149</v>
      </c>
      <c r="V9" s="149" t="s">
        <v>150</v>
      </c>
    </row>
    <row r="10" spans="2:22" ht="12.75">
      <c r="B10" s="152" t="s">
        <v>152</v>
      </c>
      <c r="C10" s="149" t="s">
        <v>152</v>
      </c>
      <c r="D10" t="s">
        <v>153</v>
      </c>
      <c r="E10" t="s">
        <v>154</v>
      </c>
      <c r="F10" t="s">
        <v>155</v>
      </c>
      <c r="G10" t="s">
        <v>41</v>
      </c>
      <c r="H10" t="s">
        <v>156</v>
      </c>
      <c r="I10" s="153" t="s">
        <v>157</v>
      </c>
      <c r="J10" s="154" t="s">
        <v>157</v>
      </c>
      <c r="K10" t="s">
        <v>153</v>
      </c>
      <c r="L10" t="s">
        <v>154</v>
      </c>
      <c r="M10" t="s">
        <v>155</v>
      </c>
      <c r="N10" t="s">
        <v>41</v>
      </c>
      <c r="O10" t="s">
        <v>156</v>
      </c>
      <c r="P10" s="151" t="s">
        <v>152</v>
      </c>
      <c r="R10" t="s">
        <v>153</v>
      </c>
      <c r="S10" t="s">
        <v>154</v>
      </c>
      <c r="T10" t="s">
        <v>155</v>
      </c>
      <c r="U10" t="s">
        <v>158</v>
      </c>
      <c r="V10" t="s">
        <v>156</v>
      </c>
    </row>
    <row r="11" spans="1:22" ht="13.5" thickBot="1">
      <c r="A11" s="155" t="s">
        <v>31</v>
      </c>
      <c r="B11" s="155"/>
      <c r="C11" s="156" t="s">
        <v>159</v>
      </c>
      <c r="D11" s="156" t="s">
        <v>160</v>
      </c>
      <c r="E11" s="156" t="s">
        <v>161</v>
      </c>
      <c r="F11" s="156" t="s">
        <v>162</v>
      </c>
      <c r="G11" s="156" t="s">
        <v>163</v>
      </c>
      <c r="H11" s="156" t="s">
        <v>164</v>
      </c>
      <c r="I11" s="157"/>
      <c r="J11" s="155" t="s">
        <v>159</v>
      </c>
      <c r="K11" s="156" t="s">
        <v>160</v>
      </c>
      <c r="L11" s="156" t="s">
        <v>161</v>
      </c>
      <c r="M11" s="156" t="s">
        <v>162</v>
      </c>
      <c r="N11" s="156" t="s">
        <v>163</v>
      </c>
      <c r="O11" s="156" t="s">
        <v>164</v>
      </c>
      <c r="P11" s="158" t="s">
        <v>165</v>
      </c>
      <c r="Q11" s="155"/>
      <c r="R11" s="156" t="s">
        <v>160</v>
      </c>
      <c r="S11" s="156" t="s">
        <v>161</v>
      </c>
      <c r="T11" s="156" t="s">
        <v>162</v>
      </c>
      <c r="U11" s="156" t="s">
        <v>163</v>
      </c>
      <c r="V11" s="156" t="s">
        <v>164</v>
      </c>
    </row>
    <row r="12" spans="1:23" ht="12.75">
      <c r="A12" t="s">
        <v>166</v>
      </c>
      <c r="B12" s="159">
        <v>4837.8</v>
      </c>
      <c r="C12" s="160">
        <f>B12</f>
        <v>4837.8</v>
      </c>
      <c r="D12" s="161"/>
      <c r="E12" s="161"/>
      <c r="F12" s="161"/>
      <c r="G12" s="161"/>
      <c r="H12" s="161"/>
      <c r="I12" s="162">
        <v>842.4</v>
      </c>
      <c r="J12" s="160">
        <f>I12</f>
        <v>842.4</v>
      </c>
      <c r="K12" s="161"/>
      <c r="L12" s="161"/>
      <c r="M12" s="161"/>
      <c r="N12" s="161"/>
      <c r="O12" s="161"/>
      <c r="P12" s="163">
        <v>46.41885862405983</v>
      </c>
      <c r="Q12" s="164">
        <f>P12</f>
        <v>46.41885862405983</v>
      </c>
      <c r="R12" s="161"/>
      <c r="S12" s="161"/>
      <c r="T12" s="161"/>
      <c r="U12" s="161"/>
      <c r="V12" s="161"/>
      <c r="W12" s="165"/>
    </row>
    <row r="13" spans="1:23" ht="12.75">
      <c r="A13">
        <v>1994</v>
      </c>
      <c r="B13" s="91">
        <v>5571</v>
      </c>
      <c r="C13" s="160">
        <f aca="true" t="shared" si="0" ref="C13:C29">C12</f>
        <v>4837.8</v>
      </c>
      <c r="D13" s="161"/>
      <c r="E13" s="161"/>
      <c r="F13" s="161"/>
      <c r="G13" s="161"/>
      <c r="H13" s="161"/>
      <c r="I13" s="141">
        <v>1029</v>
      </c>
      <c r="J13" s="160">
        <f aca="true" t="shared" si="1" ref="J13:J29">J12</f>
        <v>842.4</v>
      </c>
      <c r="K13" s="161"/>
      <c r="L13" s="161"/>
      <c r="M13" s="161"/>
      <c r="N13" s="161"/>
      <c r="O13" s="161"/>
      <c r="P13" s="166">
        <v>47.22777777777778</v>
      </c>
      <c r="Q13" s="164">
        <f aca="true" t="shared" si="2" ref="Q13:Q29">Q12</f>
        <v>46.41885862405983</v>
      </c>
      <c r="R13" s="161"/>
      <c r="S13" s="161"/>
      <c r="T13" s="161"/>
      <c r="U13" s="161"/>
      <c r="V13" s="161"/>
      <c r="W13" s="165"/>
    </row>
    <row r="14" spans="1:23" ht="12.75">
      <c r="A14">
        <v>1995</v>
      </c>
      <c r="B14" s="91">
        <v>5339</v>
      </c>
      <c r="C14" s="160">
        <f t="shared" si="0"/>
        <v>4837.8</v>
      </c>
      <c r="D14" s="161"/>
      <c r="E14" s="161"/>
      <c r="F14" s="161"/>
      <c r="G14" s="161"/>
      <c r="H14" s="161"/>
      <c r="I14" s="141">
        <v>950</v>
      </c>
      <c r="J14" s="160">
        <f t="shared" si="1"/>
        <v>842.4</v>
      </c>
      <c r="K14" s="161"/>
      <c r="L14" s="161"/>
      <c r="M14" s="161"/>
      <c r="N14" s="161"/>
      <c r="O14" s="161"/>
      <c r="P14" s="166">
        <v>45.881424216027874</v>
      </c>
      <c r="Q14" s="164">
        <f t="shared" si="2"/>
        <v>46.41885862405983</v>
      </c>
      <c r="R14" s="161"/>
      <c r="S14" s="161"/>
      <c r="T14" s="161"/>
      <c r="U14" s="161"/>
      <c r="V14" s="161"/>
      <c r="W14" s="165"/>
    </row>
    <row r="15" spans="1:21" ht="12.75">
      <c r="A15">
        <v>1996</v>
      </c>
      <c r="B15" s="91">
        <v>4398</v>
      </c>
      <c r="C15" s="160">
        <f t="shared" si="0"/>
        <v>4837.8</v>
      </c>
      <c r="D15" s="160">
        <f>C15</f>
        <v>4837.8</v>
      </c>
      <c r="E15" s="167">
        <v>1</v>
      </c>
      <c r="F15" s="168">
        <f>1</f>
        <v>1</v>
      </c>
      <c r="G15" s="86">
        <f>D15</f>
        <v>4837.8</v>
      </c>
      <c r="I15" s="141">
        <v>790</v>
      </c>
      <c r="J15" s="160">
        <f t="shared" si="1"/>
        <v>842.4</v>
      </c>
      <c r="K15" s="159">
        <v>842.4</v>
      </c>
      <c r="L15" s="168">
        <v>1</v>
      </c>
      <c r="M15" s="168">
        <f>1</f>
        <v>1</v>
      </c>
      <c r="N15" s="169">
        <f>K15</f>
        <v>842.4</v>
      </c>
      <c r="P15" s="166">
        <v>45.84270852635201</v>
      </c>
      <c r="Q15" s="164">
        <f t="shared" si="2"/>
        <v>46.41885862405983</v>
      </c>
      <c r="R15" s="170"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91">
        <v>4424</v>
      </c>
      <c r="C16" s="160">
        <f t="shared" si="0"/>
        <v>4837.8</v>
      </c>
      <c r="F16" s="146">
        <f aca="true" t="shared" si="3" ref="F16:F29">F15*E$32</f>
        <v>0.9641701029894991</v>
      </c>
      <c r="G16" s="86">
        <f aca="true" t="shared" si="4" ref="G16:G29">G15*E$32</f>
        <v>4664.462124242599</v>
      </c>
      <c r="H16" s="172">
        <f aca="true" t="shared" si="5" ref="H16:H29">(G16-G15)/G15</f>
        <v>-0.03582989701050084</v>
      </c>
      <c r="I16" s="141">
        <v>745</v>
      </c>
      <c r="J16" s="160">
        <f t="shared" si="1"/>
        <v>842.4</v>
      </c>
      <c r="M16" s="146">
        <f aca="true" t="shared" si="6" ref="M16:M29">M15*L$32</f>
        <v>0.9516951530106196</v>
      </c>
      <c r="N16" s="169">
        <f aca="true" t="shared" si="7" ref="N16:N29">N15*L$32</f>
        <v>801.7079968961459</v>
      </c>
      <c r="O16" s="173">
        <f aca="true" t="shared" si="8" ref="O16:O29">(N16-N15)/N15</f>
        <v>-0.048304846989380416</v>
      </c>
      <c r="P16" s="141">
        <v>47.19</v>
      </c>
      <c r="Q16" s="164">
        <f t="shared" si="2"/>
        <v>46.41885862405983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91">
        <v>4457</v>
      </c>
      <c r="C17" s="160">
        <f t="shared" si="0"/>
        <v>4837.8</v>
      </c>
      <c r="F17" s="146">
        <f t="shared" si="3"/>
        <v>0.9296239874987814</v>
      </c>
      <c r="G17" s="86">
        <f t="shared" si="4"/>
        <v>4497.3349267216045</v>
      </c>
      <c r="H17" s="172">
        <f t="shared" si="5"/>
        <v>-0.03582989701050093</v>
      </c>
      <c r="I17" s="141">
        <v>698</v>
      </c>
      <c r="J17" s="160">
        <f t="shared" si="1"/>
        <v>842.4</v>
      </c>
      <c r="M17" s="146">
        <f t="shared" si="6"/>
        <v>0.9057236642639066</v>
      </c>
      <c r="N17" s="169">
        <f t="shared" si="7"/>
        <v>762.9816147759149</v>
      </c>
      <c r="O17" s="173">
        <f t="shared" si="8"/>
        <v>-0.04830484698938048</v>
      </c>
      <c r="P17" s="141">
        <v>45.98</v>
      </c>
      <c r="Q17" s="164">
        <f t="shared" si="2"/>
        <v>46.41885862405983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75">
        <v>4075</v>
      </c>
      <c r="C18" s="160">
        <f t="shared" si="0"/>
        <v>4837.8</v>
      </c>
      <c r="F18" s="146">
        <f t="shared" si="3"/>
        <v>0.8963156557682089</v>
      </c>
      <c r="G18" s="86">
        <f t="shared" si="4"/>
        <v>4336.195879475441</v>
      </c>
      <c r="H18" s="172">
        <f t="shared" si="5"/>
        <v>-0.03582989701050086</v>
      </c>
      <c r="I18" s="141">
        <v>625</v>
      </c>
      <c r="J18" s="160">
        <f t="shared" si="1"/>
        <v>842.4</v>
      </c>
      <c r="M18" s="146">
        <f t="shared" si="6"/>
        <v>0.8619728212469776</v>
      </c>
      <c r="N18" s="169">
        <f t="shared" si="7"/>
        <v>726.1259046184539</v>
      </c>
      <c r="O18" s="173">
        <f t="shared" si="8"/>
        <v>-0.04830484698938044</v>
      </c>
      <c r="P18" s="166">
        <v>42.562232838823235</v>
      </c>
      <c r="Q18" s="164">
        <f t="shared" si="2"/>
        <v>46.41885862405983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75">
        <v>3894</v>
      </c>
      <c r="C19" s="160">
        <f t="shared" si="0"/>
        <v>4837.8</v>
      </c>
      <c r="F19" s="146">
        <f t="shared" si="3"/>
        <v>0.8642007581331345</v>
      </c>
      <c r="G19" s="86">
        <f t="shared" si="4"/>
        <v>4180.830427696477</v>
      </c>
      <c r="H19" s="172">
        <f t="shared" si="5"/>
        <v>-0.03582989701050096</v>
      </c>
      <c r="I19" s="141">
        <v>561</v>
      </c>
      <c r="J19" s="160">
        <f t="shared" si="1"/>
        <v>842.4</v>
      </c>
      <c r="M19" s="146">
        <f t="shared" si="6"/>
        <v>0.8203353560076377</v>
      </c>
      <c r="N19" s="169">
        <f t="shared" si="7"/>
        <v>691.050503900834</v>
      </c>
      <c r="O19" s="173">
        <f t="shared" si="8"/>
        <v>-0.0483048469893805</v>
      </c>
      <c r="P19" s="166">
        <v>42.01612699375647</v>
      </c>
      <c r="Q19" s="164">
        <f t="shared" si="2"/>
        <v>46.41885862405983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75">
        <v>3758</v>
      </c>
      <c r="C20" s="160">
        <f t="shared" si="0"/>
        <v>4837.8</v>
      </c>
      <c r="F20" s="146">
        <f t="shared" si="3"/>
        <v>0.8332365339728275</v>
      </c>
      <c r="G20" s="86">
        <f t="shared" si="4"/>
        <v>4031.0317040537443</v>
      </c>
      <c r="H20" s="172">
        <f t="shared" si="5"/>
        <v>-0.03582989701050084</v>
      </c>
      <c r="I20" s="141">
        <v>544</v>
      </c>
      <c r="J20" s="160">
        <f t="shared" si="1"/>
        <v>842.4</v>
      </c>
      <c r="M20" s="146">
        <f t="shared" si="6"/>
        <v>0.7807091821557098</v>
      </c>
      <c r="N20" s="169">
        <f t="shared" si="7"/>
        <v>657.66941504797</v>
      </c>
      <c r="O20" s="173">
        <f t="shared" si="8"/>
        <v>-0.04830484698938034</v>
      </c>
      <c r="P20" s="166">
        <v>40.309497067265696</v>
      </c>
      <c r="Q20" s="164">
        <f t="shared" si="2"/>
        <v>46.41885862405983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75">
        <v>3533</v>
      </c>
      <c r="C21" s="160">
        <f t="shared" si="0"/>
        <v>4837.8</v>
      </c>
      <c r="F21" s="146">
        <f t="shared" si="3"/>
        <v>0.8033817547751944</v>
      </c>
      <c r="G21" s="86">
        <f t="shared" si="4"/>
        <v>3886.600253251435</v>
      </c>
      <c r="H21" s="172">
        <f t="shared" si="5"/>
        <v>-0.03582989701050086</v>
      </c>
      <c r="I21" s="141">
        <v>527</v>
      </c>
      <c r="J21" s="160">
        <f t="shared" si="1"/>
        <v>842.4</v>
      </c>
      <c r="M21" s="146">
        <f t="shared" si="6"/>
        <v>0.742997144568474</v>
      </c>
      <c r="N21" s="169">
        <f t="shared" si="7"/>
        <v>625.9007945844825</v>
      </c>
      <c r="O21" s="173">
        <f t="shared" si="8"/>
        <v>-0.04830484698938045</v>
      </c>
      <c r="P21" s="166">
        <v>37.90056578788973</v>
      </c>
      <c r="Q21" s="164">
        <f t="shared" si="2"/>
        <v>46.41885862405983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75">
        <v>3294</v>
      </c>
      <c r="C22" s="160">
        <f t="shared" si="0"/>
        <v>4837.8</v>
      </c>
      <c r="F22" s="146">
        <f t="shared" si="3"/>
        <v>0.7745966692414836</v>
      </c>
      <c r="G22" s="86">
        <f t="shared" si="4"/>
        <v>3747.3437664564494</v>
      </c>
      <c r="H22" s="172">
        <f t="shared" si="5"/>
        <v>-0.03582989701050086</v>
      </c>
      <c r="I22" s="141">
        <v>432</v>
      </c>
      <c r="J22" s="160">
        <f t="shared" si="1"/>
        <v>842.4</v>
      </c>
      <c r="M22" s="146">
        <f t="shared" si="6"/>
        <v>0.7071067811865472</v>
      </c>
      <c r="N22" s="169">
        <f t="shared" si="7"/>
        <v>595.6667524715474</v>
      </c>
      <c r="O22" s="173">
        <f t="shared" si="8"/>
        <v>-0.04830484698938045</v>
      </c>
      <c r="P22" s="166">
        <v>36.77862885960322</v>
      </c>
      <c r="Q22" s="164">
        <f t="shared" si="2"/>
        <v>46.41885862405983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75">
        <v>3074</v>
      </c>
      <c r="C23" s="160">
        <f t="shared" si="0"/>
        <v>4837.8</v>
      </c>
      <c r="F23" s="146">
        <f t="shared" si="3"/>
        <v>0.7468429503578843</v>
      </c>
      <c r="G23" s="86">
        <f t="shared" si="4"/>
        <v>3613.0768252413723</v>
      </c>
      <c r="H23" s="172">
        <f t="shared" si="5"/>
        <v>-0.03582989701050091</v>
      </c>
      <c r="I23" s="141">
        <v>384</v>
      </c>
      <c r="J23" s="160">
        <f t="shared" si="1"/>
        <v>842.4</v>
      </c>
      <c r="M23" s="146">
        <f t="shared" si="6"/>
        <v>0.6729500963161777</v>
      </c>
      <c r="N23" s="169">
        <f t="shared" si="7"/>
        <v>566.8931611367482</v>
      </c>
      <c r="O23" s="173">
        <f t="shared" si="8"/>
        <v>-0.04830484698938039</v>
      </c>
      <c r="P23" s="166">
        <v>36.12457557663037</v>
      </c>
      <c r="Q23" s="164">
        <f t="shared" si="2"/>
        <v>46.41885862405983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75">
        <v>2951</v>
      </c>
      <c r="C24" s="160">
        <f t="shared" si="0"/>
        <v>4837.8</v>
      </c>
      <c r="F24" s="146">
        <f t="shared" si="3"/>
        <v>0.7200836443635427</v>
      </c>
      <c r="G24" s="86">
        <f t="shared" si="4"/>
        <v>3483.6206547019465</v>
      </c>
      <c r="H24" s="172">
        <f t="shared" si="5"/>
        <v>-0.035829897010500864</v>
      </c>
      <c r="I24" s="141">
        <v>368</v>
      </c>
      <c r="J24" s="160">
        <f t="shared" si="1"/>
        <v>842.4</v>
      </c>
      <c r="M24" s="146">
        <f t="shared" si="6"/>
        <v>0.640443344882136</v>
      </c>
      <c r="N24" s="169">
        <f t="shared" si="7"/>
        <v>539.5094737287113</v>
      </c>
      <c r="O24" s="173">
        <f t="shared" si="8"/>
        <v>-0.04830484698938051</v>
      </c>
      <c r="P24" s="166">
        <v>34.95716091577321</v>
      </c>
      <c r="Q24" s="164">
        <f t="shared" si="2"/>
        <v>46.41885862405983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75">
        <v>2948</v>
      </c>
      <c r="C25" s="160">
        <f t="shared" si="0"/>
        <v>4837.8</v>
      </c>
      <c r="F25" s="146">
        <f t="shared" si="3"/>
        <v>0.6942831215470507</v>
      </c>
      <c r="G25" s="86">
        <f t="shared" si="4"/>
        <v>3358.802885420322</v>
      </c>
      <c r="H25" s="172">
        <f t="shared" si="5"/>
        <v>-0.03582989701050087</v>
      </c>
      <c r="I25" s="141">
        <v>375</v>
      </c>
      <c r="J25" s="160">
        <f t="shared" si="1"/>
        <v>842.4</v>
      </c>
      <c r="M25" s="146">
        <f t="shared" si="6"/>
        <v>0.6095068271022374</v>
      </c>
      <c r="N25" s="169">
        <f t="shared" si="7"/>
        <v>513.4485511509248</v>
      </c>
      <c r="O25" s="173">
        <f t="shared" si="8"/>
        <v>-0.04830484698938037</v>
      </c>
      <c r="P25" s="166">
        <v>32.468268359020854</v>
      </c>
      <c r="Q25" s="164">
        <f t="shared" si="2"/>
        <v>46.41885862405983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75">
        <v>2666</v>
      </c>
      <c r="C26" s="160">
        <f t="shared" si="0"/>
        <v>4837.8</v>
      </c>
      <c r="F26" s="146">
        <f t="shared" si="3"/>
        <v>0.6694070288058909</v>
      </c>
      <c r="G26" s="86">
        <f t="shared" si="4"/>
        <v>3238.4573239571387</v>
      </c>
      <c r="H26" s="172">
        <f t="shared" si="5"/>
        <v>-0.03582989701050092</v>
      </c>
      <c r="I26" s="141">
        <v>278</v>
      </c>
      <c r="J26" s="160">
        <f t="shared" si="1"/>
        <v>842.4</v>
      </c>
      <c r="M26" s="146">
        <f t="shared" si="6"/>
        <v>0.580064693080081</v>
      </c>
      <c r="N26" s="169">
        <f t="shared" si="7"/>
        <v>488.6464974506603</v>
      </c>
      <c r="O26" s="173">
        <f t="shared" si="8"/>
        <v>-0.0483048469893804</v>
      </c>
      <c r="P26" s="166">
        <v>30.385528142211076</v>
      </c>
      <c r="Q26" s="164">
        <f t="shared" si="2"/>
        <v>46.41885862405983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75">
        <v>2840</v>
      </c>
      <c r="C27" s="160">
        <f t="shared" si="0"/>
        <v>4837.8</v>
      </c>
      <c r="F27" s="146">
        <f t="shared" si="3"/>
        <v>0.6454222439056704</v>
      </c>
      <c r="G27" s="86">
        <f t="shared" si="4"/>
        <v>3122.423731566852</v>
      </c>
      <c r="H27" s="172">
        <f t="shared" si="5"/>
        <v>-0.03582989701050092</v>
      </c>
      <c r="I27" s="141">
        <v>298</v>
      </c>
      <c r="J27" s="160">
        <f t="shared" si="1"/>
        <v>842.4</v>
      </c>
      <c r="M27" s="146">
        <f t="shared" si="6"/>
        <v>0.5520447568369058</v>
      </c>
      <c r="N27" s="169">
        <f t="shared" si="7"/>
        <v>465.0425031594095</v>
      </c>
      <c r="O27" s="173">
        <f t="shared" si="8"/>
        <v>-0.04830484698938047</v>
      </c>
      <c r="P27" s="166">
        <v>28.671014166854057</v>
      </c>
      <c r="Q27" s="164">
        <f t="shared" si="2"/>
        <v>46.41885862405983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75">
        <v>2485</v>
      </c>
      <c r="C28" s="160">
        <f t="shared" si="0"/>
        <v>4837.8</v>
      </c>
      <c r="F28" s="146">
        <f t="shared" si="3"/>
        <v>0.6222968313782439</v>
      </c>
      <c r="G28" s="86">
        <f t="shared" si="4"/>
        <v>3010.547610841668</v>
      </c>
      <c r="H28" s="172">
        <f t="shared" si="5"/>
        <v>-0.03582989701050088</v>
      </c>
      <c r="I28" s="141">
        <v>257</v>
      </c>
      <c r="J28" s="160">
        <f t="shared" si="1"/>
        <v>842.4</v>
      </c>
      <c r="M28" s="146">
        <f t="shared" si="6"/>
        <v>0.5253783193266094</v>
      </c>
      <c r="N28" s="169">
        <f t="shared" si="7"/>
        <v>442.57869620073575</v>
      </c>
      <c r="O28" s="173">
        <f t="shared" si="8"/>
        <v>-0.0483048469893804</v>
      </c>
      <c r="P28" s="166">
        <v>28.370157624550536</v>
      </c>
      <c r="Q28" s="164">
        <f t="shared" si="2"/>
        <v>46.41885862405983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91"/>
      <c r="C29" s="160">
        <f t="shared" si="0"/>
        <v>4837.8</v>
      </c>
      <c r="D29" s="160">
        <f>B12*F7</f>
        <v>2902.68</v>
      </c>
      <c r="E29" s="148">
        <f>F7</f>
        <v>0.6</v>
      </c>
      <c r="F29" s="146">
        <f t="shared" si="3"/>
        <v>0.6000000000000004</v>
      </c>
      <c r="G29" s="86">
        <f t="shared" si="4"/>
        <v>2902.680000000001</v>
      </c>
      <c r="H29" s="172">
        <f t="shared" si="5"/>
        <v>-0.03582989701050095</v>
      </c>
      <c r="I29" s="141"/>
      <c r="J29" s="160">
        <f t="shared" si="1"/>
        <v>842.4</v>
      </c>
      <c r="K29" s="160">
        <f>K15*M7</f>
        <v>421.2</v>
      </c>
      <c r="L29" s="146">
        <f>M7</f>
        <v>0.5</v>
      </c>
      <c r="M29" s="146">
        <f t="shared" si="6"/>
        <v>0.49999999999999967</v>
      </c>
      <c r="N29" s="169">
        <f t="shared" si="7"/>
        <v>421.1999999999997</v>
      </c>
      <c r="O29" s="173">
        <f t="shared" si="8"/>
        <v>-0.04830484698938047</v>
      </c>
      <c r="P29" s="141"/>
      <c r="Q29" s="164">
        <f t="shared" si="2"/>
        <v>46.41885862405983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19" ht="12.75">
      <c r="D30" s="176" t="s">
        <v>167</v>
      </c>
      <c r="E30" s="53">
        <v>14</v>
      </c>
      <c r="H30" s="177"/>
      <c r="K30" s="176" t="s">
        <v>167</v>
      </c>
      <c r="L30" s="53">
        <v>14</v>
      </c>
      <c r="R30" s="176" t="s">
        <v>167</v>
      </c>
      <c r="S30" s="53">
        <v>14</v>
      </c>
    </row>
    <row r="31" spans="4:19" ht="12.75">
      <c r="D31" s="176" t="s">
        <v>168</v>
      </c>
      <c r="E31" s="87">
        <f>1/E30</f>
        <v>0.07142857142857142</v>
      </c>
      <c r="K31" s="176" t="s">
        <v>168</v>
      </c>
      <c r="L31" s="87">
        <f>1/L30</f>
        <v>0.07142857142857142</v>
      </c>
      <c r="R31" s="176" t="s">
        <v>168</v>
      </c>
      <c r="S31" s="87">
        <f>1/S30</f>
        <v>0.07142857142857142</v>
      </c>
    </row>
    <row r="32" spans="4:19" ht="12.75">
      <c r="D32" s="176" t="s">
        <v>169</v>
      </c>
      <c r="E32" s="87">
        <f>POWER(E29,E31)</f>
        <v>0.9641701029894991</v>
      </c>
      <c r="K32" s="176" t="s">
        <v>169</v>
      </c>
      <c r="L32" s="87">
        <f>POWER(L29,L31)</f>
        <v>0.9516951530106196</v>
      </c>
      <c r="R32" s="176" t="s">
        <v>169</v>
      </c>
      <c r="S32" s="87">
        <f>POWER(S29,S31)</f>
        <v>0.9925024964407473</v>
      </c>
    </row>
    <row r="33" spans="4:19" ht="12.75">
      <c r="D33" s="176" t="s">
        <v>170</v>
      </c>
      <c r="E33" s="178">
        <f>1-E32</f>
        <v>0.03582989701050088</v>
      </c>
      <c r="F33" s="179"/>
      <c r="K33" s="176" t="s">
        <v>170</v>
      </c>
      <c r="L33" s="180">
        <f>1-L32</f>
        <v>0.04830484698938042</v>
      </c>
      <c r="R33" s="176" t="s">
        <v>170</v>
      </c>
      <c r="S33" s="174">
        <f>1-S32</f>
        <v>0.007497503559252716</v>
      </c>
    </row>
    <row r="34" spans="4:19" ht="12.75">
      <c r="D34" s="176"/>
      <c r="E34" s="179"/>
      <c r="F34" s="179"/>
      <c r="K34" s="176"/>
      <c r="L34" s="181"/>
      <c r="R34" s="176"/>
      <c r="S34" s="182"/>
    </row>
    <row r="35" spans="4:19" ht="12.75">
      <c r="D35" s="176"/>
      <c r="E35" s="179"/>
      <c r="F35" s="179"/>
      <c r="K35" s="176"/>
      <c r="L35" s="181"/>
      <c r="R35" s="176"/>
      <c r="S35" s="182"/>
    </row>
    <row r="36" spans="2:19" ht="23.25">
      <c r="B36" s="16" t="s">
        <v>171</v>
      </c>
      <c r="D36" s="176"/>
      <c r="E36" s="179"/>
      <c r="F36" s="179"/>
      <c r="K36" s="176"/>
      <c r="L36" s="181"/>
      <c r="R36" s="176"/>
      <c r="S36" s="182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172</v>
      </c>
    </row>
    <row r="49" spans="3:5" ht="54" customHeight="1">
      <c r="C49" s="183" t="s">
        <v>31</v>
      </c>
      <c r="D49" s="184" t="s">
        <v>173</v>
      </c>
      <c r="E49" s="184" t="s">
        <v>174</v>
      </c>
    </row>
    <row r="50" spans="3:5" ht="15.75">
      <c r="C50" s="183">
        <v>1980</v>
      </c>
      <c r="D50" s="185">
        <v>700</v>
      </c>
      <c r="E50" s="186">
        <v>753</v>
      </c>
    </row>
    <row r="51" spans="3:5" ht="15.75">
      <c r="C51" s="183">
        <v>1981</v>
      </c>
      <c r="D51" s="185">
        <v>677</v>
      </c>
      <c r="E51" s="186">
        <v>732</v>
      </c>
    </row>
    <row r="52" spans="3:5" ht="15.75">
      <c r="C52" s="183">
        <v>1982</v>
      </c>
      <c r="D52" s="185">
        <v>701</v>
      </c>
      <c r="E52" s="186">
        <v>749</v>
      </c>
    </row>
    <row r="53" spans="3:5" ht="15.75">
      <c r="C53" s="183">
        <v>1983</v>
      </c>
      <c r="D53" s="185">
        <v>624</v>
      </c>
      <c r="E53" s="186">
        <v>656</v>
      </c>
    </row>
    <row r="54" spans="3:5" ht="15.75">
      <c r="C54" s="183">
        <v>1984</v>
      </c>
      <c r="D54" s="185">
        <v>599</v>
      </c>
      <c r="E54" s="186">
        <v>621</v>
      </c>
    </row>
    <row r="55" spans="3:5" ht="15.75">
      <c r="C55" s="183">
        <v>1985</v>
      </c>
      <c r="D55" s="185">
        <v>602</v>
      </c>
      <c r="E55" s="186">
        <v>614</v>
      </c>
    </row>
    <row r="56" spans="3:5" ht="15.75">
      <c r="C56" s="183">
        <v>1986</v>
      </c>
      <c r="D56" s="185">
        <v>601</v>
      </c>
      <c r="E56" s="186">
        <v>615</v>
      </c>
    </row>
    <row r="57" spans="3:5" ht="15.75">
      <c r="C57" s="183">
        <v>1987</v>
      </c>
      <c r="D57" s="185">
        <v>556</v>
      </c>
      <c r="E57" s="186">
        <v>586</v>
      </c>
    </row>
    <row r="58" spans="3:5" ht="15.75">
      <c r="C58" s="183">
        <v>1988</v>
      </c>
      <c r="D58" s="185">
        <v>554</v>
      </c>
      <c r="E58" s="186">
        <v>564</v>
      </c>
    </row>
    <row r="59" spans="3:5" ht="15.75">
      <c r="C59" s="183">
        <v>1989</v>
      </c>
      <c r="D59" s="185">
        <v>553</v>
      </c>
      <c r="E59" s="186">
        <v>564</v>
      </c>
    </row>
    <row r="60" spans="3:5" ht="15.75">
      <c r="C60" s="183">
        <v>1990</v>
      </c>
      <c r="D60" s="185">
        <v>546</v>
      </c>
      <c r="E60" s="186">
        <v>555</v>
      </c>
    </row>
    <row r="61" spans="3:5" ht="15.75">
      <c r="C61" s="183">
        <v>1991</v>
      </c>
      <c r="D61" s="185">
        <v>491</v>
      </c>
      <c r="E61" s="186">
        <v>521</v>
      </c>
    </row>
    <row r="62" spans="3:5" ht="15.75">
      <c r="C62" s="183">
        <v>1992</v>
      </c>
      <c r="D62" s="185">
        <v>463</v>
      </c>
      <c r="E62" s="186">
        <v>472</v>
      </c>
    </row>
    <row r="63" spans="3:5" ht="15.75">
      <c r="C63" s="183">
        <v>1993</v>
      </c>
      <c r="D63" s="185">
        <v>399</v>
      </c>
      <c r="E63" s="186">
        <v>410</v>
      </c>
    </row>
    <row r="64" spans="3:5" ht="15.75">
      <c r="C64" s="183">
        <v>1994</v>
      </c>
      <c r="D64" s="185">
        <v>363</v>
      </c>
      <c r="E64" s="186">
        <v>359</v>
      </c>
    </row>
    <row r="65" spans="3:5" ht="15.75">
      <c r="C65" s="183">
        <v>1995</v>
      </c>
      <c r="D65" s="185">
        <v>409</v>
      </c>
      <c r="E65" s="186">
        <v>427</v>
      </c>
    </row>
    <row r="66" spans="3:5" ht="15.75">
      <c r="C66" s="183">
        <v>1996</v>
      </c>
      <c r="D66" s="185">
        <v>357</v>
      </c>
      <c r="E66" s="186">
        <v>367</v>
      </c>
    </row>
    <row r="67" spans="3:5" ht="15.75">
      <c r="C67" s="183">
        <v>1997</v>
      </c>
      <c r="D67" s="185">
        <v>377</v>
      </c>
      <c r="E67" s="186">
        <v>389</v>
      </c>
    </row>
    <row r="68" spans="3:5" ht="15.75">
      <c r="C68" s="183">
        <v>1998</v>
      </c>
      <c r="D68" s="185">
        <v>385</v>
      </c>
      <c r="E68" s="186">
        <v>390</v>
      </c>
    </row>
    <row r="69" spans="3:5" ht="15.75">
      <c r="C69" s="183">
        <v>1999</v>
      </c>
      <c r="D69" s="185">
        <v>310</v>
      </c>
      <c r="E69" s="186">
        <v>324</v>
      </c>
    </row>
    <row r="70" spans="3:5" ht="15.75">
      <c r="C70" s="183">
        <v>2000</v>
      </c>
      <c r="D70" s="185">
        <v>326</v>
      </c>
      <c r="E70" s="186">
        <v>343</v>
      </c>
    </row>
    <row r="71" spans="3:5" ht="15.75">
      <c r="C71" s="183">
        <v>2001</v>
      </c>
      <c r="D71" s="185">
        <v>348</v>
      </c>
      <c r="E71" s="186">
        <v>369</v>
      </c>
    </row>
    <row r="72" spans="3:7" ht="15.75">
      <c r="C72" s="183">
        <v>2002</v>
      </c>
      <c r="D72" s="185">
        <v>304</v>
      </c>
      <c r="E72" s="186">
        <v>321</v>
      </c>
      <c r="G72" s="144"/>
    </row>
    <row r="73" spans="3:7" ht="15.75">
      <c r="C73" s="183">
        <v>2003</v>
      </c>
      <c r="D73" s="185">
        <v>336</v>
      </c>
      <c r="E73" s="186">
        <v>351</v>
      </c>
      <c r="G73" s="144"/>
    </row>
    <row r="74" spans="3:7" ht="15.75">
      <c r="C74" s="183">
        <v>2004</v>
      </c>
      <c r="D74" s="185">
        <v>308</v>
      </c>
      <c r="E74" s="186">
        <v>326</v>
      </c>
      <c r="G74" s="144"/>
    </row>
    <row r="75" spans="3:7" ht="15.75">
      <c r="C75" s="183">
        <v>2005</v>
      </c>
      <c r="D75" s="185">
        <v>286</v>
      </c>
      <c r="E75" s="186">
        <v>294</v>
      </c>
      <c r="G75" s="144"/>
    </row>
    <row r="76" spans="3:5" ht="15.75">
      <c r="C76" s="183">
        <v>2006</v>
      </c>
      <c r="D76" s="185">
        <v>314</v>
      </c>
      <c r="E76" s="186">
        <v>327</v>
      </c>
    </row>
    <row r="77" spans="2:5" ht="15.75">
      <c r="B77" s="187"/>
      <c r="C77" s="183">
        <v>2007</v>
      </c>
      <c r="D77" s="185">
        <v>281</v>
      </c>
      <c r="E77" s="186">
        <v>295</v>
      </c>
    </row>
    <row r="78" spans="2:5" ht="15.75">
      <c r="B78" s="187"/>
      <c r="C78" s="183">
        <v>2008</v>
      </c>
      <c r="D78" s="185">
        <v>270</v>
      </c>
      <c r="E78" s="186">
        <v>274</v>
      </c>
    </row>
    <row r="79" spans="2:5" ht="15.75">
      <c r="B79" s="187"/>
      <c r="C79" s="183">
        <v>2008</v>
      </c>
      <c r="D79" s="185">
        <v>216</v>
      </c>
      <c r="E79" s="186">
        <v>241</v>
      </c>
    </row>
    <row r="80" spans="3:5" ht="12.75">
      <c r="C80" s="188"/>
      <c r="E80" s="189"/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172</v>
      </c>
    </row>
    <row r="53" ht="0.75" customHeight="1"/>
    <row r="54" spans="4:7" ht="36.75" customHeight="1">
      <c r="D54" s="183" t="s">
        <v>31</v>
      </c>
      <c r="E54" s="184" t="s">
        <v>24</v>
      </c>
      <c r="F54" s="184" t="s">
        <v>175</v>
      </c>
      <c r="G54" s="184" t="s">
        <v>176</v>
      </c>
    </row>
    <row r="55" spans="4:7" ht="15.75">
      <c r="D55" s="183">
        <v>1980</v>
      </c>
      <c r="E55" s="190">
        <v>8839</v>
      </c>
      <c r="F55" s="185">
        <v>9539</v>
      </c>
      <c r="G55" s="185">
        <v>8744</v>
      </c>
    </row>
    <row r="56" spans="4:7" ht="15.75">
      <c r="D56" s="183">
        <v>1981</v>
      </c>
      <c r="E56" s="190">
        <v>8840</v>
      </c>
      <c r="F56" s="185">
        <v>9517</v>
      </c>
      <c r="G56" s="185">
        <v>9080</v>
      </c>
    </row>
    <row r="57" spans="4:7" ht="15.75">
      <c r="D57" s="183">
        <v>1982</v>
      </c>
      <c r="E57" s="190">
        <v>9260</v>
      </c>
      <c r="F57" s="185">
        <v>9961</v>
      </c>
      <c r="G57" s="185">
        <v>8664</v>
      </c>
    </row>
    <row r="58" spans="4:7" ht="15.75">
      <c r="D58" s="183">
        <v>1983</v>
      </c>
      <c r="E58" s="190">
        <v>7633</v>
      </c>
      <c r="F58" s="185">
        <v>8257</v>
      </c>
      <c r="G58" s="185">
        <v>7512</v>
      </c>
    </row>
    <row r="59" spans="4:7" ht="15.75">
      <c r="D59" s="183">
        <v>1984</v>
      </c>
      <c r="E59" s="190">
        <v>7727</v>
      </c>
      <c r="F59" s="185">
        <v>8326</v>
      </c>
      <c r="G59" s="185">
        <v>7650</v>
      </c>
    </row>
    <row r="60" spans="4:7" ht="15.75">
      <c r="D60" s="183">
        <v>1985</v>
      </c>
      <c r="E60" s="190">
        <v>7786</v>
      </c>
      <c r="F60" s="185">
        <v>8388</v>
      </c>
      <c r="G60" s="185">
        <v>7521</v>
      </c>
    </row>
    <row r="61" spans="4:7" ht="15.75">
      <c r="D61" s="183">
        <v>1986</v>
      </c>
      <c r="E61" s="190">
        <v>7422</v>
      </c>
      <c r="F61" s="185">
        <v>8023</v>
      </c>
      <c r="G61" s="185">
        <v>7065</v>
      </c>
    </row>
    <row r="62" spans="4:7" ht="15.75">
      <c r="D62" s="183">
        <v>1987</v>
      </c>
      <c r="E62" s="190">
        <v>6707</v>
      </c>
      <c r="F62" s="185">
        <v>7263</v>
      </c>
      <c r="G62" s="185">
        <v>6349</v>
      </c>
    </row>
    <row r="63" spans="4:7" ht="15.75">
      <c r="D63" s="183">
        <v>1988</v>
      </c>
      <c r="E63" s="190">
        <v>6732</v>
      </c>
      <c r="F63" s="185">
        <v>7286</v>
      </c>
      <c r="G63" s="185">
        <v>6546</v>
      </c>
    </row>
    <row r="64" spans="4:7" ht="15.75">
      <c r="D64" s="183">
        <v>1989</v>
      </c>
      <c r="E64" s="190">
        <v>6998</v>
      </c>
      <c r="F64" s="185">
        <v>7551</v>
      </c>
      <c r="G64" s="185">
        <v>6665</v>
      </c>
    </row>
    <row r="65" spans="4:7" ht="15.75">
      <c r="D65" s="183">
        <v>1990</v>
      </c>
      <c r="E65" s="190">
        <v>6252</v>
      </c>
      <c r="F65" s="185">
        <v>6798</v>
      </c>
      <c r="G65" s="185">
        <v>6461</v>
      </c>
    </row>
    <row r="66" spans="4:7" ht="15.75">
      <c r="D66" s="183">
        <v>1991</v>
      </c>
      <c r="E66" s="190">
        <v>5638</v>
      </c>
      <c r="F66" s="185">
        <v>6129</v>
      </c>
      <c r="G66" s="185">
        <v>6148</v>
      </c>
    </row>
    <row r="67" spans="4:7" ht="15.75">
      <c r="D67" s="183">
        <v>1992</v>
      </c>
      <c r="E67" s="190">
        <v>5176</v>
      </c>
      <c r="F67" s="185">
        <v>5639</v>
      </c>
      <c r="G67" s="185">
        <v>5890</v>
      </c>
    </row>
    <row r="68" spans="4:7" ht="15.75">
      <c r="D68" s="183">
        <v>1993</v>
      </c>
      <c r="E68" s="190">
        <v>4454</v>
      </c>
      <c r="F68" s="185">
        <v>4853</v>
      </c>
      <c r="G68" s="185">
        <v>5399</v>
      </c>
    </row>
    <row r="69" spans="4:7" ht="15.75">
      <c r="D69" s="183">
        <v>1994</v>
      </c>
      <c r="E69" s="190">
        <v>5208</v>
      </c>
      <c r="F69" s="185">
        <v>5571</v>
      </c>
      <c r="G69" s="185">
        <v>5411</v>
      </c>
    </row>
    <row r="70" spans="4:7" ht="15.75">
      <c r="D70" s="183">
        <v>1995</v>
      </c>
      <c r="E70" s="190">
        <v>4930</v>
      </c>
      <c r="F70" s="185">
        <v>5339</v>
      </c>
      <c r="G70" s="185">
        <v>5321</v>
      </c>
    </row>
    <row r="71" spans="4:8" ht="15.75">
      <c r="D71" s="183">
        <v>1996</v>
      </c>
      <c r="E71" s="190">
        <v>4041</v>
      </c>
      <c r="F71" s="185">
        <v>4398</v>
      </c>
      <c r="G71" s="19"/>
      <c r="H71" s="185">
        <v>5106</v>
      </c>
    </row>
    <row r="72" spans="4:8" ht="15.75">
      <c r="D72" s="183">
        <v>1997</v>
      </c>
      <c r="E72" s="190">
        <v>4047</v>
      </c>
      <c r="F72" s="185">
        <v>4424</v>
      </c>
      <c r="G72" s="19"/>
      <c r="H72" s="185">
        <v>5316</v>
      </c>
    </row>
    <row r="73" spans="4:8" ht="15.75">
      <c r="D73" s="183">
        <v>1998</v>
      </c>
      <c r="E73" s="190">
        <v>4072</v>
      </c>
      <c r="F73" s="185">
        <v>4457</v>
      </c>
      <c r="G73" s="19"/>
      <c r="H73" s="185">
        <v>5289</v>
      </c>
    </row>
    <row r="74" spans="4:8" ht="15.75">
      <c r="D74" s="183">
        <v>1999</v>
      </c>
      <c r="E74" s="190">
        <v>3765</v>
      </c>
      <c r="F74" s="185">
        <v>4075</v>
      </c>
      <c r="G74" s="19"/>
      <c r="H74" s="185">
        <v>4941</v>
      </c>
    </row>
    <row r="75" spans="4:8" ht="15.75">
      <c r="D75" s="183">
        <v>2000</v>
      </c>
      <c r="E75" s="190">
        <v>3568</v>
      </c>
      <c r="F75" s="185">
        <v>3894</v>
      </c>
      <c r="G75" s="19"/>
      <c r="H75" s="185">
        <v>4904</v>
      </c>
    </row>
    <row r="76" spans="4:8" ht="15.75">
      <c r="D76" s="183">
        <v>2001</v>
      </c>
      <c r="E76" s="190">
        <v>3410</v>
      </c>
      <c r="F76" s="185">
        <v>3758</v>
      </c>
      <c r="G76" s="19"/>
      <c r="H76" s="185">
        <v>4881</v>
      </c>
    </row>
    <row r="77" spans="4:8" ht="15.75">
      <c r="D77" s="183">
        <v>2002</v>
      </c>
      <c r="E77" s="190">
        <v>3229</v>
      </c>
      <c r="F77" s="185">
        <v>3533</v>
      </c>
      <c r="G77" s="19"/>
      <c r="H77" s="185">
        <v>4700</v>
      </c>
    </row>
    <row r="78" spans="4:8" ht="15.75">
      <c r="D78" s="183">
        <v>2003</v>
      </c>
      <c r="E78" s="190">
        <v>2958</v>
      </c>
      <c r="F78" s="185">
        <v>3294</v>
      </c>
      <c r="H78" s="185">
        <v>4426</v>
      </c>
    </row>
    <row r="79" spans="4:8" ht="15.75">
      <c r="D79" s="183">
        <v>2004</v>
      </c>
      <c r="E79" s="190">
        <v>2766</v>
      </c>
      <c r="F79" s="185">
        <v>3074</v>
      </c>
      <c r="H79" s="185">
        <v>4373</v>
      </c>
    </row>
    <row r="80" spans="4:8" ht="15.75">
      <c r="D80" s="183">
        <v>2005</v>
      </c>
      <c r="E80" s="190">
        <v>2665</v>
      </c>
      <c r="F80" s="185">
        <v>2951</v>
      </c>
      <c r="H80" s="185">
        <v>4389</v>
      </c>
    </row>
    <row r="81" spans="4:8" ht="15.75">
      <c r="D81" s="183">
        <v>2006</v>
      </c>
      <c r="E81" s="190">
        <v>2634</v>
      </c>
      <c r="F81" s="185">
        <v>2948</v>
      </c>
      <c r="H81" s="185">
        <v>4304</v>
      </c>
    </row>
    <row r="82" spans="3:8" ht="15.75">
      <c r="C82" s="190"/>
      <c r="D82" s="183">
        <v>2007</v>
      </c>
      <c r="E82" s="190">
        <v>2385</v>
      </c>
      <c r="F82" s="185">
        <v>2666</v>
      </c>
      <c r="H82" s="185">
        <v>3902</v>
      </c>
    </row>
    <row r="83" spans="3:8" ht="15.75">
      <c r="C83" s="190"/>
      <c r="D83" s="183">
        <v>2008</v>
      </c>
      <c r="E83" s="190">
        <v>2570</v>
      </c>
      <c r="F83" s="185">
        <v>2840</v>
      </c>
      <c r="H83" s="185">
        <v>3656</v>
      </c>
    </row>
    <row r="84" spans="4:8" ht="15.75">
      <c r="D84" s="183">
        <v>2009</v>
      </c>
      <c r="E84" s="190">
        <v>2269</v>
      </c>
      <c r="F84" s="185">
        <v>2485</v>
      </c>
      <c r="H84" s="185"/>
    </row>
  </sheetData>
  <printOptions/>
  <pageMargins left="0.75" right="0.75" top="0.72" bottom="0.69" header="0.5" footer="0.5"/>
  <pageSetup fitToHeight="1" fitToWidth="1" horizontalDpi="600" verticalDpi="600" orientation="portrait" paperSize="9" scale="48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10</v>
      </c>
      <c r="C4" s="18" t="s">
        <v>3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11</v>
      </c>
      <c r="C5" s="18" t="s">
        <v>12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13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14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15</v>
      </c>
      <c r="B1" s="21"/>
      <c r="M1" s="22" t="s">
        <v>2</v>
      </c>
    </row>
    <row r="2" spans="1:15" ht="18">
      <c r="A2" s="23"/>
      <c r="B2" s="23"/>
      <c r="G2" s="24"/>
      <c r="M2" s="22" t="s">
        <v>4</v>
      </c>
      <c r="O2" s="17" t="s">
        <v>16</v>
      </c>
    </row>
    <row r="3" spans="1:13" ht="18">
      <c r="A3" s="21" t="s">
        <v>17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18</v>
      </c>
      <c r="P4" s="24"/>
      <c r="X4" s="24" t="s">
        <v>19</v>
      </c>
    </row>
    <row r="5" spans="1:24" ht="15.75">
      <c r="A5" s="27"/>
      <c r="B5" s="27"/>
      <c r="C5" s="28"/>
      <c r="D5" s="28"/>
      <c r="E5" s="29" t="s">
        <v>2</v>
      </c>
      <c r="F5" s="28"/>
      <c r="G5" s="28"/>
      <c r="H5" s="30"/>
      <c r="I5" s="28"/>
      <c r="J5" s="28"/>
      <c r="K5" s="29" t="s">
        <v>4</v>
      </c>
      <c r="L5" s="28"/>
      <c r="M5" s="28"/>
      <c r="O5" s="17" t="s">
        <v>20</v>
      </c>
      <c r="P5" s="17" t="s">
        <v>21</v>
      </c>
      <c r="X5" s="17" t="s">
        <v>22</v>
      </c>
    </row>
    <row r="6" spans="1:29" ht="15.75">
      <c r="A6" s="27"/>
      <c r="B6" s="27"/>
      <c r="C6" s="23"/>
      <c r="D6" s="27"/>
      <c r="E6" s="27"/>
      <c r="F6" s="31" t="s">
        <v>23</v>
      </c>
      <c r="G6" s="31" t="s">
        <v>6</v>
      </c>
      <c r="H6" s="27"/>
      <c r="I6" s="27"/>
      <c r="J6" s="32" t="s">
        <v>24</v>
      </c>
      <c r="K6" s="32" t="s">
        <v>25</v>
      </c>
      <c r="L6" s="31" t="s">
        <v>26</v>
      </c>
      <c r="M6" s="31" t="s">
        <v>6</v>
      </c>
      <c r="O6" s="17" t="s">
        <v>22</v>
      </c>
      <c r="P6" s="17" t="s">
        <v>27</v>
      </c>
      <c r="R6" s="17" t="s">
        <v>28</v>
      </c>
      <c r="T6" s="17" t="s">
        <v>29</v>
      </c>
      <c r="X6" s="17" t="s">
        <v>30</v>
      </c>
      <c r="Y6" s="17" t="s">
        <v>21</v>
      </c>
      <c r="AA6" s="17" t="s">
        <v>28</v>
      </c>
      <c r="AC6" s="17" t="s">
        <v>29</v>
      </c>
    </row>
    <row r="7" spans="1:29" ht="16.5" thickBot="1">
      <c r="A7" s="33" t="s">
        <v>31</v>
      </c>
      <c r="B7" s="34"/>
      <c r="C7" s="34" t="s">
        <v>32</v>
      </c>
      <c r="D7" s="34" t="s">
        <v>24</v>
      </c>
      <c r="E7" s="34" t="s">
        <v>25</v>
      </c>
      <c r="F7" s="35" t="s">
        <v>24</v>
      </c>
      <c r="G7" s="33" t="s">
        <v>33</v>
      </c>
      <c r="H7" s="35"/>
      <c r="I7" s="34" t="s">
        <v>34</v>
      </c>
      <c r="J7" s="34" t="s">
        <v>35</v>
      </c>
      <c r="K7" s="34" t="s">
        <v>35</v>
      </c>
      <c r="L7" s="35" t="s">
        <v>24</v>
      </c>
      <c r="M7" s="35" t="s">
        <v>33</v>
      </c>
      <c r="O7" s="17" t="s">
        <v>30</v>
      </c>
      <c r="P7" s="17" t="s">
        <v>36</v>
      </c>
      <c r="R7" s="17" t="s">
        <v>37</v>
      </c>
      <c r="T7" s="17" t="s">
        <v>38</v>
      </c>
      <c r="X7" s="17" t="s">
        <v>39</v>
      </c>
      <c r="Y7" s="17" t="s">
        <v>27</v>
      </c>
      <c r="AA7" s="17" t="s">
        <v>37</v>
      </c>
      <c r="AC7" s="17" t="s">
        <v>40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41</v>
      </c>
    </row>
    <row r="9" spans="1:23" ht="15">
      <c r="A9" s="39">
        <v>1938</v>
      </c>
      <c r="B9" s="27"/>
      <c r="C9" s="40" t="s">
        <v>42</v>
      </c>
      <c r="D9" s="40" t="s">
        <v>42</v>
      </c>
      <c r="E9" s="40" t="s">
        <v>42</v>
      </c>
      <c r="F9" s="40" t="s">
        <v>42</v>
      </c>
      <c r="G9" s="40" t="s">
        <v>42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42</v>
      </c>
      <c r="D10" s="40" t="s">
        <v>42</v>
      </c>
      <c r="E10" s="40" t="s">
        <v>42</v>
      </c>
      <c r="F10" s="40" t="s">
        <v>42</v>
      </c>
      <c r="G10" s="40" t="s">
        <v>42</v>
      </c>
      <c r="H10" s="40"/>
      <c r="I10" s="41">
        <v>554</v>
      </c>
      <c r="J10" s="40" t="s">
        <v>42</v>
      </c>
      <c r="K10" s="40" t="s">
        <v>42</v>
      </c>
      <c r="L10" s="44" t="s">
        <v>42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42</v>
      </c>
      <c r="D11" s="40" t="s">
        <v>42</v>
      </c>
      <c r="E11" s="40" t="s">
        <v>42</v>
      </c>
      <c r="F11" s="40" t="s">
        <v>42</v>
      </c>
      <c r="G11" s="40" t="s">
        <v>42</v>
      </c>
      <c r="H11" s="40"/>
      <c r="I11" s="41">
        <v>534</v>
      </c>
      <c r="J11" s="40" t="s">
        <v>42</v>
      </c>
      <c r="K11" s="40" t="s">
        <v>42</v>
      </c>
      <c r="L11" s="44" t="s">
        <v>42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43</v>
      </c>
      <c r="AB11" s="17" t="s">
        <v>44</v>
      </c>
      <c r="AC11" s="17" t="s">
        <v>45</v>
      </c>
      <c r="AD11" s="17" t="s">
        <v>46</v>
      </c>
      <c r="AE11" s="17" t="s">
        <v>47</v>
      </c>
    </row>
    <row r="12" spans="1:31" ht="15">
      <c r="A12" s="39">
        <v>1949</v>
      </c>
      <c r="B12" s="27"/>
      <c r="C12" s="40" t="s">
        <v>42</v>
      </c>
      <c r="D12" s="40" t="s">
        <v>42</v>
      </c>
      <c r="E12" s="40" t="s">
        <v>42</v>
      </c>
      <c r="F12" s="40" t="s">
        <v>42</v>
      </c>
      <c r="G12" s="40" t="s">
        <v>42</v>
      </c>
      <c r="H12" s="40"/>
      <c r="I12" s="41">
        <v>535</v>
      </c>
      <c r="J12" s="40" t="s">
        <v>42</v>
      </c>
      <c r="K12" s="40" t="s">
        <v>42</v>
      </c>
      <c r="L12" s="44" t="s">
        <v>42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 aca="true" t="shared" si="1" ref="Y12:Y43">SQRT(X12)</f>
        <v>23.220680437919988</v>
      </c>
      <c r="Z12" s="45">
        <f aca="true" t="shared" si="2" ref="Z12:Z43">A12</f>
        <v>1949</v>
      </c>
      <c r="AA12" s="45">
        <f aca="true" t="shared" si="3" ref="AA12:AA43">X12-2*Y12</f>
        <v>492.7586391241601</v>
      </c>
      <c r="AB12" s="45">
        <f aca="true" t="shared" si="4" ref="AB12:AB43">X12+2*Y12</f>
        <v>585.6413608758401</v>
      </c>
      <c r="AC12" s="45">
        <f aca="true" t="shared" si="5" ref="AC12:AC43">I12</f>
        <v>535</v>
      </c>
      <c r="AD12" s="47" t="str">
        <f aca="true" t="shared" si="6" ref="AD12:AD43">IF(AC12&lt;AA12,"LOW","-")</f>
        <v>-</v>
      </c>
      <c r="AE12" s="47" t="str">
        <f aca="true" t="shared" si="7" ref="AE12:AE43">IF(AC12&gt;AB12,"HIGH","-")</f>
        <v>-</v>
      </c>
    </row>
    <row r="13" spans="1:31" s="53" customFormat="1" ht="15.75">
      <c r="A13" s="48">
        <v>1950</v>
      </c>
      <c r="B13" s="23"/>
      <c r="C13" s="49" t="s">
        <v>42</v>
      </c>
      <c r="D13" s="49" t="s">
        <v>42</v>
      </c>
      <c r="E13" s="49" t="s">
        <v>42</v>
      </c>
      <c r="F13" s="49" t="s">
        <v>42</v>
      </c>
      <c r="G13" s="49" t="s">
        <v>42</v>
      </c>
      <c r="H13" s="49"/>
      <c r="I13" s="50">
        <v>529</v>
      </c>
      <c r="J13" s="50">
        <v>4553</v>
      </c>
      <c r="K13" s="50">
        <v>10774</v>
      </c>
      <c r="L13" s="51">
        <f aca="true" t="shared" si="8" ref="L13:L44">SUM(I13:J13)</f>
        <v>5082</v>
      </c>
      <c r="M13" s="51">
        <f aca="true" t="shared" si="9" ref="M13:M4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si="1"/>
        <v>22.921605528409216</v>
      </c>
      <c r="Z13" s="45">
        <f t="shared" si="2"/>
        <v>1950</v>
      </c>
      <c r="AA13" s="45">
        <f t="shared" si="3"/>
        <v>479.5567889431816</v>
      </c>
      <c r="AB13" s="45">
        <f t="shared" si="4"/>
        <v>571.2432110568184</v>
      </c>
      <c r="AC13" s="45">
        <f t="shared" si="5"/>
        <v>529</v>
      </c>
      <c r="AD13" s="47" t="str">
        <f t="shared" si="6"/>
        <v>-</v>
      </c>
      <c r="AE13" s="47" t="str">
        <f t="shared" si="7"/>
        <v>-</v>
      </c>
    </row>
    <row r="14" spans="1:31" ht="15">
      <c r="A14" s="39">
        <v>1951</v>
      </c>
      <c r="B14" s="27"/>
      <c r="C14" s="40" t="s">
        <v>42</v>
      </c>
      <c r="D14" s="40" t="s">
        <v>42</v>
      </c>
      <c r="E14" s="40" t="s">
        <v>42</v>
      </c>
      <c r="F14" s="40" t="s">
        <v>42</v>
      </c>
      <c r="G14" s="40" t="s">
        <v>42</v>
      </c>
      <c r="H14" s="40"/>
      <c r="I14" s="41">
        <v>544</v>
      </c>
      <c r="J14" s="41">
        <v>4545</v>
      </c>
      <c r="K14" s="41">
        <v>11806</v>
      </c>
      <c r="L14" s="42">
        <f t="shared" si="8"/>
        <v>5089</v>
      </c>
      <c r="M14" s="42">
        <f t="shared" si="9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1"/>
        <v>23.11709324287982</v>
      </c>
      <c r="Z14" s="45">
        <f t="shared" si="2"/>
        <v>1951</v>
      </c>
      <c r="AA14" s="45">
        <f t="shared" si="3"/>
        <v>488.1658135142403</v>
      </c>
      <c r="AB14" s="45">
        <f t="shared" si="4"/>
        <v>580.6341864857596</v>
      </c>
      <c r="AC14" s="45">
        <f t="shared" si="5"/>
        <v>544</v>
      </c>
      <c r="AD14" s="47" t="str">
        <f t="shared" si="6"/>
        <v>-</v>
      </c>
      <c r="AE14" s="47" t="str">
        <f t="shared" si="7"/>
        <v>-</v>
      </c>
    </row>
    <row r="15" spans="1:31" ht="15">
      <c r="A15" s="39">
        <v>1952</v>
      </c>
      <c r="B15" s="27"/>
      <c r="C15" s="40" t="s">
        <v>42</v>
      </c>
      <c r="D15" s="40" t="s">
        <v>42</v>
      </c>
      <c r="E15" s="40" t="s">
        <v>42</v>
      </c>
      <c r="F15" s="40" t="s">
        <v>42</v>
      </c>
      <c r="G15" s="40" t="s">
        <v>42</v>
      </c>
      <c r="H15" s="40"/>
      <c r="I15" s="41">
        <v>485</v>
      </c>
      <c r="J15" s="41">
        <v>4424</v>
      </c>
      <c r="K15" s="41">
        <v>11638</v>
      </c>
      <c r="L15" s="42">
        <f t="shared" si="8"/>
        <v>4909</v>
      </c>
      <c r="M15" s="42">
        <f t="shared" si="9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1"/>
        <v>23.16031087874254</v>
      </c>
      <c r="Z15" s="45">
        <f t="shared" si="2"/>
        <v>1952</v>
      </c>
      <c r="AA15" s="45">
        <f t="shared" si="3"/>
        <v>490.0793782425149</v>
      </c>
      <c r="AB15" s="45">
        <f t="shared" si="4"/>
        <v>582.7206217574851</v>
      </c>
      <c r="AC15" s="45">
        <f t="shared" si="5"/>
        <v>485</v>
      </c>
      <c r="AD15" s="47" t="str">
        <f t="shared" si="6"/>
        <v>LOW</v>
      </c>
      <c r="AE15" s="47" t="str">
        <f t="shared" si="7"/>
        <v>-</v>
      </c>
    </row>
    <row r="16" spans="1:31" ht="15">
      <c r="A16" s="39">
        <v>1953</v>
      </c>
      <c r="B16" s="27"/>
      <c r="C16" s="40" t="s">
        <v>42</v>
      </c>
      <c r="D16" s="40" t="s">
        <v>42</v>
      </c>
      <c r="E16" s="40" t="s">
        <v>42</v>
      </c>
      <c r="F16" s="40" t="s">
        <v>42</v>
      </c>
      <c r="G16" s="40" t="s">
        <v>42</v>
      </c>
      <c r="H16" s="40"/>
      <c r="I16" s="41">
        <v>579</v>
      </c>
      <c r="J16" s="41">
        <v>5170</v>
      </c>
      <c r="K16" s="41">
        <v>12594</v>
      </c>
      <c r="L16" s="42">
        <f t="shared" si="8"/>
        <v>5749</v>
      </c>
      <c r="M16" s="42">
        <f t="shared" si="9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1"/>
        <v>23.50744562899168</v>
      </c>
      <c r="Z16" s="45">
        <f t="shared" si="2"/>
        <v>1953</v>
      </c>
      <c r="AA16" s="45">
        <f t="shared" si="3"/>
        <v>505.58510874201664</v>
      </c>
      <c r="AB16" s="45">
        <f t="shared" si="4"/>
        <v>599.6148912579833</v>
      </c>
      <c r="AC16" s="45">
        <f t="shared" si="5"/>
        <v>579</v>
      </c>
      <c r="AD16" s="47" t="str">
        <f t="shared" si="6"/>
        <v>-</v>
      </c>
      <c r="AE16" s="47" t="str">
        <f t="shared" si="7"/>
        <v>-</v>
      </c>
    </row>
    <row r="17" spans="1:31" ht="15">
      <c r="A17" s="39">
        <v>1954</v>
      </c>
      <c r="B17" s="27"/>
      <c r="C17" s="40" t="s">
        <v>42</v>
      </c>
      <c r="D17" s="40" t="s">
        <v>42</v>
      </c>
      <c r="E17" s="40" t="s">
        <v>42</v>
      </c>
      <c r="F17" s="40" t="s">
        <v>42</v>
      </c>
      <c r="G17" s="40" t="s">
        <v>42</v>
      </c>
      <c r="H17" s="40"/>
      <c r="I17" s="41">
        <v>545</v>
      </c>
      <c r="J17" s="41">
        <v>4875</v>
      </c>
      <c r="K17" s="41">
        <v>13481</v>
      </c>
      <c r="L17" s="42">
        <f t="shared" si="8"/>
        <v>5420</v>
      </c>
      <c r="M17" s="42">
        <f t="shared" si="9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1"/>
        <v>23.490423580684958</v>
      </c>
      <c r="Z17" s="45">
        <f t="shared" si="2"/>
        <v>1954</v>
      </c>
      <c r="AA17" s="45">
        <f t="shared" si="3"/>
        <v>504.81915283863003</v>
      </c>
      <c r="AB17" s="45">
        <f t="shared" si="4"/>
        <v>598.7808471613698</v>
      </c>
      <c r="AC17" s="45">
        <f t="shared" si="5"/>
        <v>545</v>
      </c>
      <c r="AD17" s="47" t="str">
        <f t="shared" si="6"/>
        <v>-</v>
      </c>
      <c r="AE17" s="47" t="str">
        <f t="shared" si="7"/>
        <v>-</v>
      </c>
    </row>
    <row r="18" spans="1:31" s="53" customFormat="1" ht="15.75">
      <c r="A18" s="48">
        <v>1955</v>
      </c>
      <c r="B18" s="23"/>
      <c r="C18" s="49" t="s">
        <v>42</v>
      </c>
      <c r="D18" s="49" t="s">
        <v>42</v>
      </c>
      <c r="E18" s="49" t="s">
        <v>42</v>
      </c>
      <c r="F18" s="49" t="s">
        <v>42</v>
      </c>
      <c r="G18" s="49" t="s">
        <v>42</v>
      </c>
      <c r="H18" s="49"/>
      <c r="I18" s="50">
        <v>610</v>
      </c>
      <c r="J18" s="50">
        <v>5096</v>
      </c>
      <c r="K18" s="50">
        <v>15193</v>
      </c>
      <c r="L18" s="51">
        <f t="shared" si="8"/>
        <v>5706</v>
      </c>
      <c r="M18" s="51">
        <f t="shared" si="9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1"/>
        <v>23.765521244020714</v>
      </c>
      <c r="Z18" s="45">
        <f t="shared" si="2"/>
        <v>1955</v>
      </c>
      <c r="AA18" s="45">
        <f t="shared" si="3"/>
        <v>517.2689575119585</v>
      </c>
      <c r="AB18" s="45">
        <f t="shared" si="4"/>
        <v>612.3310424880414</v>
      </c>
      <c r="AC18" s="45">
        <f t="shared" si="5"/>
        <v>610</v>
      </c>
      <c r="AD18" s="47" t="str">
        <f t="shared" si="6"/>
        <v>-</v>
      </c>
      <c r="AE18" s="47" t="str">
        <f t="shared" si="7"/>
        <v>-</v>
      </c>
    </row>
    <row r="19" spans="1:31" ht="15">
      <c r="A19" s="39">
        <v>1956</v>
      </c>
      <c r="B19" s="27"/>
      <c r="C19" s="40" t="s">
        <v>42</v>
      </c>
      <c r="D19" s="40" t="s">
        <v>42</v>
      </c>
      <c r="E19" s="40" t="s">
        <v>42</v>
      </c>
      <c r="F19" s="40" t="s">
        <v>42</v>
      </c>
      <c r="G19" s="40" t="s">
        <v>42</v>
      </c>
      <c r="H19" s="40"/>
      <c r="I19" s="41">
        <v>540</v>
      </c>
      <c r="J19" s="41">
        <v>5049</v>
      </c>
      <c r="K19" s="41">
        <v>15870</v>
      </c>
      <c r="L19" s="42">
        <f t="shared" si="8"/>
        <v>5589</v>
      </c>
      <c r="M19" s="42">
        <f t="shared" si="9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1"/>
        <v>23.874672772626646</v>
      </c>
      <c r="Z19" s="45">
        <f t="shared" si="2"/>
        <v>1956</v>
      </c>
      <c r="AA19" s="45">
        <f t="shared" si="3"/>
        <v>522.2506544547467</v>
      </c>
      <c r="AB19" s="45">
        <f t="shared" si="4"/>
        <v>617.7493455452533</v>
      </c>
      <c r="AC19" s="45">
        <f t="shared" si="5"/>
        <v>540</v>
      </c>
      <c r="AD19" s="47" t="str">
        <f t="shared" si="6"/>
        <v>-</v>
      </c>
      <c r="AE19" s="47" t="str">
        <f t="shared" si="7"/>
        <v>-</v>
      </c>
    </row>
    <row r="20" spans="1:31" ht="15">
      <c r="A20" s="39">
        <v>1957</v>
      </c>
      <c r="B20" s="27"/>
      <c r="C20" s="40" t="s">
        <v>42</v>
      </c>
      <c r="D20" s="40" t="s">
        <v>42</v>
      </c>
      <c r="E20" s="40" t="s">
        <v>42</v>
      </c>
      <c r="F20" s="40" t="s">
        <v>42</v>
      </c>
      <c r="G20" s="40" t="s">
        <v>42</v>
      </c>
      <c r="H20" s="40"/>
      <c r="I20" s="41">
        <v>550</v>
      </c>
      <c r="J20" s="41">
        <v>5006</v>
      </c>
      <c r="K20" s="41">
        <v>15861</v>
      </c>
      <c r="L20" s="42">
        <f t="shared" si="8"/>
        <v>5556</v>
      </c>
      <c r="M20" s="42">
        <f t="shared" si="9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1"/>
        <v>24.120530674095875</v>
      </c>
      <c r="Z20" s="45">
        <f t="shared" si="2"/>
        <v>1957</v>
      </c>
      <c r="AA20" s="45">
        <f t="shared" si="3"/>
        <v>533.5589386518081</v>
      </c>
      <c r="AB20" s="45">
        <f t="shared" si="4"/>
        <v>630.0410613481918</v>
      </c>
      <c r="AC20" s="45">
        <f t="shared" si="5"/>
        <v>550</v>
      </c>
      <c r="AD20" s="47" t="str">
        <f t="shared" si="6"/>
        <v>-</v>
      </c>
      <c r="AE20" s="47" t="str">
        <f t="shared" si="7"/>
        <v>-</v>
      </c>
    </row>
    <row r="21" spans="1:31" ht="15">
      <c r="A21" s="39">
        <v>1958</v>
      </c>
      <c r="B21" s="27"/>
      <c r="C21" s="40" t="s">
        <v>42</v>
      </c>
      <c r="D21" s="40" t="s">
        <v>42</v>
      </c>
      <c r="E21" s="40" t="s">
        <v>42</v>
      </c>
      <c r="F21" s="40" t="s">
        <v>42</v>
      </c>
      <c r="G21" s="40" t="s">
        <v>42</v>
      </c>
      <c r="H21" s="40"/>
      <c r="I21" s="41">
        <v>605</v>
      </c>
      <c r="J21" s="41">
        <v>5302</v>
      </c>
      <c r="K21" s="41">
        <v>16923</v>
      </c>
      <c r="L21" s="42">
        <f t="shared" si="8"/>
        <v>5907</v>
      </c>
      <c r="M21" s="42">
        <f t="shared" si="9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1"/>
        <v>24.277561656805652</v>
      </c>
      <c r="Z21" s="45">
        <f t="shared" si="2"/>
        <v>1958</v>
      </c>
      <c r="AA21" s="45">
        <f t="shared" si="3"/>
        <v>540.8448766863887</v>
      </c>
      <c r="AB21" s="45">
        <f t="shared" si="4"/>
        <v>637.9551233136112</v>
      </c>
      <c r="AC21" s="45">
        <f t="shared" si="5"/>
        <v>605</v>
      </c>
      <c r="AD21" s="47" t="str">
        <f t="shared" si="6"/>
        <v>-</v>
      </c>
      <c r="AE21" s="47" t="str">
        <f t="shared" si="7"/>
        <v>-</v>
      </c>
    </row>
    <row r="22" spans="1:31" ht="15">
      <c r="A22" s="39">
        <v>1959</v>
      </c>
      <c r="B22" s="27"/>
      <c r="C22" s="40" t="s">
        <v>42</v>
      </c>
      <c r="D22" s="40" t="s">
        <v>42</v>
      </c>
      <c r="E22" s="40" t="s">
        <v>42</v>
      </c>
      <c r="F22" s="40" t="s">
        <v>42</v>
      </c>
      <c r="G22" s="40" t="s">
        <v>42</v>
      </c>
      <c r="H22" s="40"/>
      <c r="I22" s="41">
        <v>604</v>
      </c>
      <c r="J22" s="41">
        <v>6336</v>
      </c>
      <c r="K22" s="41">
        <v>18071</v>
      </c>
      <c r="L22" s="42">
        <f t="shared" si="8"/>
        <v>6940</v>
      </c>
      <c r="M22" s="42">
        <f t="shared" si="9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1"/>
        <v>24.8112877537624</v>
      </c>
      <c r="Z22" s="45">
        <f t="shared" si="2"/>
        <v>1959</v>
      </c>
      <c r="AA22" s="45">
        <f t="shared" si="3"/>
        <v>565.9774244924752</v>
      </c>
      <c r="AB22" s="45">
        <f t="shared" si="4"/>
        <v>665.2225755075249</v>
      </c>
      <c r="AC22" s="45">
        <f t="shared" si="5"/>
        <v>604</v>
      </c>
      <c r="AD22" s="47" t="str">
        <f t="shared" si="6"/>
        <v>-</v>
      </c>
      <c r="AE22" s="47" t="str">
        <f t="shared" si="7"/>
        <v>-</v>
      </c>
    </row>
    <row r="23" spans="1:31" s="53" customFormat="1" ht="15.75">
      <c r="A23" s="48">
        <v>1960</v>
      </c>
      <c r="B23" s="23"/>
      <c r="C23" s="49" t="s">
        <v>42</v>
      </c>
      <c r="D23" s="49" t="s">
        <v>42</v>
      </c>
      <c r="E23" s="49" t="s">
        <v>42</v>
      </c>
      <c r="F23" s="49" t="s">
        <v>42</v>
      </c>
      <c r="G23" s="49" t="s">
        <v>42</v>
      </c>
      <c r="H23" s="49"/>
      <c r="I23" s="50">
        <v>648</v>
      </c>
      <c r="J23" s="50">
        <v>6632</v>
      </c>
      <c r="K23" s="50">
        <v>19035</v>
      </c>
      <c r="L23" s="51">
        <f t="shared" si="8"/>
        <v>7280</v>
      </c>
      <c r="M23" s="51">
        <f t="shared" si="9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1"/>
        <v>25.26657871576601</v>
      </c>
      <c r="Z23" s="45">
        <f t="shared" si="2"/>
        <v>1960</v>
      </c>
      <c r="AA23" s="45">
        <f t="shared" si="3"/>
        <v>587.866842568468</v>
      </c>
      <c r="AB23" s="45">
        <f t="shared" si="4"/>
        <v>688.933157431532</v>
      </c>
      <c r="AC23" s="45">
        <f t="shared" si="5"/>
        <v>648</v>
      </c>
      <c r="AD23" s="47" t="str">
        <f t="shared" si="6"/>
        <v>-</v>
      </c>
      <c r="AE23" s="47" t="str">
        <f t="shared" si="7"/>
        <v>-</v>
      </c>
    </row>
    <row r="24" spans="1:31" ht="15">
      <c r="A24" s="39">
        <v>1961</v>
      </c>
      <c r="B24" s="27"/>
      <c r="C24" s="40" t="s">
        <v>42</v>
      </c>
      <c r="D24" s="40" t="s">
        <v>42</v>
      </c>
      <c r="E24" s="40" t="s">
        <v>42</v>
      </c>
      <c r="F24" s="40" t="s">
        <v>42</v>
      </c>
      <c r="G24" s="40" t="s">
        <v>42</v>
      </c>
      <c r="H24" s="40"/>
      <c r="I24" s="41">
        <v>671</v>
      </c>
      <c r="J24" s="41">
        <v>7228</v>
      </c>
      <c r="K24" s="41">
        <v>19463</v>
      </c>
      <c r="L24" s="42">
        <f t="shared" si="8"/>
        <v>7899</v>
      </c>
      <c r="M24" s="42">
        <f t="shared" si="9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1"/>
        <v>25.6865723676788</v>
      </c>
      <c r="Z24" s="45">
        <f t="shared" si="2"/>
        <v>1961</v>
      </c>
      <c r="AA24" s="45">
        <f t="shared" si="3"/>
        <v>608.4268552646423</v>
      </c>
      <c r="AB24" s="45">
        <f t="shared" si="4"/>
        <v>711.1731447353576</v>
      </c>
      <c r="AC24" s="45">
        <f t="shared" si="5"/>
        <v>671</v>
      </c>
      <c r="AD24" s="47" t="str">
        <f t="shared" si="6"/>
        <v>-</v>
      </c>
      <c r="AE24" s="47" t="str">
        <f t="shared" si="7"/>
        <v>-</v>
      </c>
    </row>
    <row r="25" spans="1:31" ht="15">
      <c r="A25" s="39">
        <v>1962</v>
      </c>
      <c r="B25" s="27"/>
      <c r="C25" s="40" t="s">
        <v>42</v>
      </c>
      <c r="D25" s="40" t="s">
        <v>42</v>
      </c>
      <c r="E25" s="40" t="s">
        <v>42</v>
      </c>
      <c r="F25" s="40" t="s">
        <v>42</v>
      </c>
      <c r="G25" s="40" t="s">
        <v>42</v>
      </c>
      <c r="H25" s="40"/>
      <c r="I25" s="41">
        <v>664</v>
      </c>
      <c r="J25" s="41">
        <v>7052</v>
      </c>
      <c r="K25" s="41">
        <v>18987</v>
      </c>
      <c r="L25" s="42">
        <f t="shared" si="8"/>
        <v>7716</v>
      </c>
      <c r="M25" s="42">
        <f t="shared" si="9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1"/>
        <v>26.26404386228442</v>
      </c>
      <c r="Z25" s="45">
        <f t="shared" si="2"/>
        <v>1962</v>
      </c>
      <c r="AA25" s="45">
        <f t="shared" si="3"/>
        <v>637.2719122754311</v>
      </c>
      <c r="AB25" s="45">
        <f t="shared" si="4"/>
        <v>742.3280877245688</v>
      </c>
      <c r="AC25" s="45">
        <f t="shared" si="5"/>
        <v>664</v>
      </c>
      <c r="AD25" s="47" t="str">
        <f t="shared" si="6"/>
        <v>-</v>
      </c>
      <c r="AE25" s="47" t="str">
        <f t="shared" si="7"/>
        <v>-</v>
      </c>
    </row>
    <row r="26" spans="1:31" ht="15">
      <c r="A26" s="39">
        <v>1963</v>
      </c>
      <c r="B26" s="27"/>
      <c r="C26" s="40" t="s">
        <v>42</v>
      </c>
      <c r="D26" s="40" t="s">
        <v>42</v>
      </c>
      <c r="E26" s="40" t="s">
        <v>42</v>
      </c>
      <c r="F26" s="40" t="s">
        <v>42</v>
      </c>
      <c r="G26" s="40" t="s">
        <v>42</v>
      </c>
      <c r="H26" s="40"/>
      <c r="I26" s="41">
        <v>712</v>
      </c>
      <c r="J26" s="41">
        <v>7227</v>
      </c>
      <c r="K26" s="41">
        <v>19789</v>
      </c>
      <c r="L26" s="42">
        <f t="shared" si="8"/>
        <v>7939</v>
      </c>
      <c r="M26" s="42">
        <f t="shared" si="9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1"/>
        <v>26.623298067669978</v>
      </c>
      <c r="Z26" s="45">
        <f t="shared" si="2"/>
        <v>1963</v>
      </c>
      <c r="AA26" s="45">
        <f t="shared" si="3"/>
        <v>655.55340386466</v>
      </c>
      <c r="AB26" s="45">
        <f t="shared" si="4"/>
        <v>762.0465961353399</v>
      </c>
      <c r="AC26" s="45">
        <f t="shared" si="5"/>
        <v>712</v>
      </c>
      <c r="AD26" s="47" t="str">
        <f t="shared" si="6"/>
        <v>-</v>
      </c>
      <c r="AE26" s="47" t="str">
        <f t="shared" si="7"/>
        <v>-</v>
      </c>
    </row>
    <row r="27" spans="1:31" ht="15">
      <c r="A27" s="39">
        <v>1964</v>
      </c>
      <c r="B27" s="27"/>
      <c r="C27" s="40" t="s">
        <v>42</v>
      </c>
      <c r="D27" s="40" t="s">
        <v>42</v>
      </c>
      <c r="E27" s="40" t="s">
        <v>42</v>
      </c>
      <c r="F27" s="40" t="s">
        <v>42</v>
      </c>
      <c r="G27" s="40" t="s">
        <v>42</v>
      </c>
      <c r="H27" s="40"/>
      <c r="I27" s="41">
        <v>754</v>
      </c>
      <c r="J27" s="41">
        <v>8136</v>
      </c>
      <c r="K27" s="41">
        <v>21637</v>
      </c>
      <c r="L27" s="42">
        <f t="shared" si="8"/>
        <v>8890</v>
      </c>
      <c r="M27" s="42">
        <f t="shared" si="9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1"/>
        <v>27.066584564735905</v>
      </c>
      <c r="Z27" s="45">
        <f t="shared" si="2"/>
        <v>1964</v>
      </c>
      <c r="AA27" s="45">
        <f t="shared" si="3"/>
        <v>678.4668308705282</v>
      </c>
      <c r="AB27" s="45">
        <f t="shared" si="4"/>
        <v>786.7331691294719</v>
      </c>
      <c r="AC27" s="45">
        <f t="shared" si="5"/>
        <v>754</v>
      </c>
      <c r="AD27" s="47" t="str">
        <f t="shared" si="6"/>
        <v>-</v>
      </c>
      <c r="AE27" s="47" t="str">
        <f t="shared" si="7"/>
        <v>-</v>
      </c>
    </row>
    <row r="28" spans="1:31" s="53" customFormat="1" ht="15.75">
      <c r="A28" s="48">
        <v>1965</v>
      </c>
      <c r="B28" s="23"/>
      <c r="C28" s="49" t="s">
        <v>42</v>
      </c>
      <c r="D28" s="49" t="s">
        <v>42</v>
      </c>
      <c r="E28" s="49" t="s">
        <v>42</v>
      </c>
      <c r="F28" s="49" t="s">
        <v>42</v>
      </c>
      <c r="G28" s="49" t="s">
        <v>42</v>
      </c>
      <c r="H28" s="49"/>
      <c r="I28" s="50">
        <v>743</v>
      </c>
      <c r="J28" s="50">
        <v>8744</v>
      </c>
      <c r="K28" s="50">
        <v>22340</v>
      </c>
      <c r="L28" s="51">
        <f t="shared" si="8"/>
        <v>9487</v>
      </c>
      <c r="M28" s="51">
        <f t="shared" si="9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1"/>
        <v>27.48454110950372</v>
      </c>
      <c r="Z28" s="45">
        <f t="shared" si="2"/>
        <v>1965</v>
      </c>
      <c r="AA28" s="45">
        <f t="shared" si="3"/>
        <v>700.4309177809926</v>
      </c>
      <c r="AB28" s="45">
        <f t="shared" si="4"/>
        <v>810.3690822190074</v>
      </c>
      <c r="AC28" s="45">
        <f t="shared" si="5"/>
        <v>743</v>
      </c>
      <c r="AD28" s="47" t="str">
        <f t="shared" si="6"/>
        <v>-</v>
      </c>
      <c r="AE28" s="47" t="str">
        <f t="shared" si="7"/>
        <v>-</v>
      </c>
    </row>
    <row r="29" spans="1:31" ht="15">
      <c r="A29" s="39">
        <v>1966</v>
      </c>
      <c r="B29" s="27"/>
      <c r="C29" s="40" t="s">
        <v>42</v>
      </c>
      <c r="D29" s="40" t="s">
        <v>42</v>
      </c>
      <c r="E29" s="40" t="s">
        <v>42</v>
      </c>
      <c r="F29" s="40" t="s">
        <v>42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8"/>
        <v>10043</v>
      </c>
      <c r="M29" s="42">
        <f t="shared" si="9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1"/>
        <v>27.691153822114384</v>
      </c>
      <c r="Z29" s="45">
        <f t="shared" si="2"/>
        <v>1966</v>
      </c>
      <c r="AA29" s="45">
        <f t="shared" si="3"/>
        <v>711.4176923557712</v>
      </c>
      <c r="AB29" s="45">
        <f t="shared" si="4"/>
        <v>822.1823076442287</v>
      </c>
      <c r="AC29" s="45">
        <f t="shared" si="5"/>
        <v>790</v>
      </c>
      <c r="AD29" s="47" t="str">
        <f t="shared" si="6"/>
        <v>-</v>
      </c>
      <c r="AE29" s="47" t="str">
        <f t="shared" si="7"/>
        <v>-</v>
      </c>
    </row>
    <row r="30" spans="1:31" ht="15">
      <c r="A30" s="39">
        <v>1967</v>
      </c>
      <c r="B30" s="27"/>
      <c r="C30" s="40" t="s">
        <v>42</v>
      </c>
      <c r="D30" s="40" t="s">
        <v>42</v>
      </c>
      <c r="E30" s="40" t="s">
        <v>42</v>
      </c>
      <c r="F30" s="40" t="s">
        <v>42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8"/>
        <v>10036</v>
      </c>
      <c r="M30" s="42">
        <f t="shared" si="9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1"/>
        <v>28.185102447924507</v>
      </c>
      <c r="Z30" s="45">
        <f t="shared" si="2"/>
        <v>1967</v>
      </c>
      <c r="AA30" s="45">
        <f t="shared" si="3"/>
        <v>738.0297951041509</v>
      </c>
      <c r="AB30" s="45">
        <f t="shared" si="4"/>
        <v>850.770204895849</v>
      </c>
      <c r="AC30" s="45">
        <f t="shared" si="5"/>
        <v>778</v>
      </c>
      <c r="AD30" s="47" t="str">
        <f t="shared" si="6"/>
        <v>-</v>
      </c>
      <c r="AE30" s="47" t="str">
        <f t="shared" si="7"/>
        <v>-</v>
      </c>
    </row>
    <row r="31" spans="1:31" ht="15">
      <c r="A31" s="39">
        <v>1968</v>
      </c>
      <c r="B31" s="27"/>
      <c r="C31" s="40" t="s">
        <v>42</v>
      </c>
      <c r="D31" s="40" t="s">
        <v>42</v>
      </c>
      <c r="E31" s="40" t="s">
        <v>42</v>
      </c>
      <c r="F31" s="40" t="s">
        <v>42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8"/>
        <v>10262</v>
      </c>
      <c r="M31" s="42">
        <f t="shared" si="9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1"/>
        <v>28.439409276565502</v>
      </c>
      <c r="Z31" s="45">
        <f t="shared" si="2"/>
        <v>1968</v>
      </c>
      <c r="AA31" s="45">
        <f t="shared" si="3"/>
        <v>751.9211814468689</v>
      </c>
      <c r="AB31" s="45">
        <f t="shared" si="4"/>
        <v>865.678818553131</v>
      </c>
      <c r="AC31" s="45">
        <f t="shared" si="5"/>
        <v>769</v>
      </c>
      <c r="AD31" s="47" t="str">
        <f t="shared" si="6"/>
        <v>-</v>
      </c>
      <c r="AE31" s="47" t="str">
        <f t="shared" si="7"/>
        <v>-</v>
      </c>
    </row>
    <row r="32" spans="1:31" ht="15">
      <c r="A32" s="39">
        <v>1969</v>
      </c>
      <c r="B32" s="27"/>
      <c r="C32" s="40" t="s">
        <v>42</v>
      </c>
      <c r="D32" s="40" t="s">
        <v>42</v>
      </c>
      <c r="E32" s="40" t="s">
        <v>42</v>
      </c>
      <c r="F32" s="40" t="s">
        <v>42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8"/>
        <v>10723</v>
      </c>
      <c r="M32" s="42">
        <f t="shared" si="9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1"/>
        <v>28.705400188814647</v>
      </c>
      <c r="Z32" s="45">
        <f t="shared" si="2"/>
        <v>1969</v>
      </c>
      <c r="AA32" s="45">
        <f t="shared" si="3"/>
        <v>766.5891996223708</v>
      </c>
      <c r="AB32" s="45">
        <f t="shared" si="4"/>
        <v>881.4108003776292</v>
      </c>
      <c r="AC32" s="45">
        <f t="shared" si="5"/>
        <v>892</v>
      </c>
      <c r="AD32" s="47" t="str">
        <f t="shared" si="6"/>
        <v>-</v>
      </c>
      <c r="AE32" s="47" t="str">
        <f t="shared" si="7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0" ref="F33:F62">SUM(C33:D33)</f>
        <v>8618</v>
      </c>
      <c r="G33" s="50">
        <f aca="true" t="shared" si="11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8"/>
        <v>10842</v>
      </c>
      <c r="M33" s="51">
        <f t="shared" si="9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1"/>
        <v>28.972400659938415</v>
      </c>
      <c r="Z33" s="45">
        <f t="shared" si="2"/>
        <v>1970</v>
      </c>
      <c r="AA33" s="45">
        <f t="shared" si="3"/>
        <v>781.4551986801232</v>
      </c>
      <c r="AB33" s="45">
        <f t="shared" si="4"/>
        <v>897.3448013198768</v>
      </c>
      <c r="AC33" s="45">
        <f t="shared" si="5"/>
        <v>815</v>
      </c>
      <c r="AD33" s="47" t="str">
        <f t="shared" si="6"/>
        <v>-</v>
      </c>
      <c r="AE33" s="47" t="str">
        <f t="shared" si="7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8"/>
        <v>10813</v>
      </c>
      <c r="M34" s="42">
        <f t="shared" si="9"/>
        <v>31194</v>
      </c>
      <c r="N34" s="43"/>
      <c r="O34" s="43"/>
      <c r="P34" s="43"/>
      <c r="Q34" s="43"/>
      <c r="R34" s="43" t="s">
        <v>43</v>
      </c>
      <c r="S34" s="43" t="s">
        <v>44</v>
      </c>
      <c r="T34" s="43" t="s">
        <v>18</v>
      </c>
      <c r="U34" s="43" t="s">
        <v>46</v>
      </c>
      <c r="V34" s="43" t="s">
        <v>47</v>
      </c>
      <c r="W34" s="43"/>
      <c r="X34" s="45">
        <f t="shared" si="0"/>
        <v>856.6</v>
      </c>
      <c r="Y34" s="46">
        <f t="shared" si="1"/>
        <v>29.267729669381602</v>
      </c>
      <c r="Z34" s="45">
        <f t="shared" si="2"/>
        <v>1971</v>
      </c>
      <c r="AA34" s="45">
        <f t="shared" si="3"/>
        <v>798.0645406612368</v>
      </c>
      <c r="AB34" s="45">
        <f t="shared" si="4"/>
        <v>915.1354593387632</v>
      </c>
      <c r="AC34" s="45">
        <f t="shared" si="5"/>
        <v>866</v>
      </c>
      <c r="AD34" s="47" t="str">
        <f t="shared" si="6"/>
        <v>-</v>
      </c>
      <c r="AE34" s="47" t="str">
        <f t="shared" si="7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8"/>
        <v>10855</v>
      </c>
      <c r="M35" s="42">
        <f t="shared" si="9"/>
        <v>31762</v>
      </c>
      <c r="N35" s="43"/>
      <c r="O35" s="45">
        <f aca="true" t="shared" si="12" ref="O35:O70">AVERAGE(C33:C37)</f>
        <v>771.8</v>
      </c>
      <c r="P35" s="46">
        <f aca="true" t="shared" si="13" ref="P35:P70">SQRT(O35)</f>
        <v>27.78128866701471</v>
      </c>
      <c r="Q35" s="45">
        <f aca="true" t="shared" si="14" ref="Q35:Q72">A35</f>
        <v>1972</v>
      </c>
      <c r="R35" s="45">
        <f aca="true" t="shared" si="15" ref="R35:R70">O35-2*P35</f>
        <v>716.2374226659705</v>
      </c>
      <c r="S35" s="45">
        <f aca="true" t="shared" si="16" ref="S35:S70">O35+2*P35</f>
        <v>827.3625773340294</v>
      </c>
      <c r="T35" s="45">
        <f aca="true" t="shared" si="17" ref="T35:T72">C35</f>
        <v>770</v>
      </c>
      <c r="U35" s="47" t="str">
        <f aca="true" t="shared" si="18" ref="U35:U70">IF(T35&lt;R35,"LOW","-")</f>
        <v>-</v>
      </c>
      <c r="V35" s="47" t="str">
        <f aca="true" t="shared" si="19" ref="V35:V70">IF(T35&gt;S35,"HIGH","-")</f>
        <v>-</v>
      </c>
      <c r="W35" s="43"/>
      <c r="X35" s="45">
        <f t="shared" si="0"/>
        <v>843.2</v>
      </c>
      <c r="Y35" s="46">
        <f t="shared" si="1"/>
        <v>29.03790626061046</v>
      </c>
      <c r="Z35" s="45">
        <f t="shared" si="2"/>
        <v>1972</v>
      </c>
      <c r="AA35" s="45">
        <f t="shared" si="3"/>
        <v>785.1241874787792</v>
      </c>
      <c r="AB35" s="45">
        <f t="shared" si="4"/>
        <v>901.2758125212209</v>
      </c>
      <c r="AC35" s="45">
        <f t="shared" si="5"/>
        <v>855</v>
      </c>
      <c r="AD35" s="47" t="str">
        <f t="shared" si="6"/>
        <v>-</v>
      </c>
      <c r="AE35" s="47" t="str">
        <f t="shared" si="7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8"/>
        <v>10949</v>
      </c>
      <c r="M36" s="42">
        <f t="shared" si="9"/>
        <v>31404</v>
      </c>
      <c r="N36" s="43"/>
      <c r="O36" s="45">
        <f t="shared" si="12"/>
        <v>760</v>
      </c>
      <c r="P36" s="46">
        <f t="shared" si="13"/>
        <v>27.568097504180443</v>
      </c>
      <c r="Q36" s="45">
        <f t="shared" si="14"/>
        <v>1973</v>
      </c>
      <c r="R36" s="45">
        <f t="shared" si="15"/>
        <v>704.8638049916391</v>
      </c>
      <c r="S36" s="45">
        <f t="shared" si="16"/>
        <v>815.1361950083609</v>
      </c>
      <c r="T36" s="45">
        <f t="shared" si="17"/>
        <v>783</v>
      </c>
      <c r="U36" s="47" t="str">
        <f t="shared" si="18"/>
        <v>-</v>
      </c>
      <c r="V36" s="47" t="str">
        <f t="shared" si="19"/>
        <v>-</v>
      </c>
      <c r="W36" s="43"/>
      <c r="X36" s="45">
        <f t="shared" si="0"/>
        <v>834</v>
      </c>
      <c r="Y36" s="46">
        <f t="shared" si="1"/>
        <v>28.879058156387302</v>
      </c>
      <c r="Z36" s="45">
        <f t="shared" si="2"/>
        <v>1973</v>
      </c>
      <c r="AA36" s="45">
        <f t="shared" si="3"/>
        <v>776.2418836872254</v>
      </c>
      <c r="AB36" s="45">
        <f t="shared" si="4"/>
        <v>891.7581163127746</v>
      </c>
      <c r="AC36" s="45">
        <f t="shared" si="5"/>
        <v>855</v>
      </c>
      <c r="AD36" s="47" t="str">
        <f t="shared" si="6"/>
        <v>-</v>
      </c>
      <c r="AE36" s="47" t="str">
        <f t="shared" si="7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8"/>
        <v>10347</v>
      </c>
      <c r="M37" s="42">
        <f t="shared" si="9"/>
        <v>28783</v>
      </c>
      <c r="N37" s="43"/>
      <c r="O37" s="45">
        <f t="shared" si="12"/>
        <v>740.4</v>
      </c>
      <c r="P37" s="46">
        <f t="shared" si="13"/>
        <v>27.210292170426982</v>
      </c>
      <c r="Q37" s="45">
        <f t="shared" si="14"/>
        <v>1974</v>
      </c>
      <c r="R37" s="45">
        <f t="shared" si="15"/>
        <v>685.9794156591461</v>
      </c>
      <c r="S37" s="45">
        <f t="shared" si="16"/>
        <v>794.8205843408539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1"/>
        <v>28.59020811396797</v>
      </c>
      <c r="Z37" s="45">
        <f t="shared" si="2"/>
        <v>1974</v>
      </c>
      <c r="AA37" s="45">
        <f t="shared" si="3"/>
        <v>760.2195837720641</v>
      </c>
      <c r="AB37" s="45">
        <f t="shared" si="4"/>
        <v>874.5804162279359</v>
      </c>
      <c r="AC37" s="45">
        <f t="shared" si="5"/>
        <v>825</v>
      </c>
      <c r="AD37" s="47" t="str">
        <f t="shared" si="6"/>
        <v>-</v>
      </c>
      <c r="AE37" s="47" t="str">
        <f t="shared" si="7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8"/>
        <v>9548</v>
      </c>
      <c r="M38" s="51">
        <f t="shared" si="9"/>
        <v>28621</v>
      </c>
      <c r="N38" s="52"/>
      <c r="O38" s="45">
        <f t="shared" si="12"/>
        <v>731.8</v>
      </c>
      <c r="P38" s="46">
        <f t="shared" si="13"/>
        <v>27.051802158081816</v>
      </c>
      <c r="Q38" s="45">
        <f t="shared" si="14"/>
        <v>1975</v>
      </c>
      <c r="R38" s="45">
        <f t="shared" si="15"/>
        <v>677.6963956838363</v>
      </c>
      <c r="S38" s="45">
        <f t="shared" si="16"/>
        <v>785.9036043161636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1"/>
        <v>28.43589281172652</v>
      </c>
      <c r="Z38" s="45">
        <f t="shared" si="2"/>
        <v>1975</v>
      </c>
      <c r="AA38" s="45">
        <f t="shared" si="3"/>
        <v>751.7282143765469</v>
      </c>
      <c r="AB38" s="45">
        <f t="shared" si="4"/>
        <v>865.4717856234531</v>
      </c>
      <c r="AC38" s="45">
        <f t="shared" si="5"/>
        <v>769</v>
      </c>
      <c r="AD38" s="47" t="str">
        <f t="shared" si="6"/>
        <v>-</v>
      </c>
      <c r="AE38" s="47" t="str">
        <f t="shared" si="7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8"/>
        <v>9503</v>
      </c>
      <c r="M39" s="42">
        <f t="shared" si="9"/>
        <v>29933</v>
      </c>
      <c r="N39" s="43"/>
      <c r="O39" s="45">
        <f t="shared" si="12"/>
        <v>723</v>
      </c>
      <c r="P39" s="46">
        <f t="shared" si="13"/>
        <v>26.888659319497503</v>
      </c>
      <c r="Q39" s="45">
        <f t="shared" si="14"/>
        <v>1976</v>
      </c>
      <c r="R39" s="45">
        <f t="shared" si="15"/>
        <v>669.222681361005</v>
      </c>
      <c r="S39" s="45">
        <f t="shared" si="16"/>
        <v>776.777318638995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1"/>
        <v>28.31254139069822</v>
      </c>
      <c r="Z39" s="45">
        <f t="shared" si="2"/>
        <v>1976</v>
      </c>
      <c r="AA39" s="45">
        <f t="shared" si="3"/>
        <v>744.9749172186035</v>
      </c>
      <c r="AB39" s="45">
        <f t="shared" si="4"/>
        <v>858.2250827813965</v>
      </c>
      <c r="AC39" s="45">
        <f t="shared" si="5"/>
        <v>783</v>
      </c>
      <c r="AD39" s="47" t="str">
        <f t="shared" si="6"/>
        <v>-</v>
      </c>
      <c r="AE39" s="47" t="str">
        <f t="shared" si="7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8"/>
        <v>9661</v>
      </c>
      <c r="M40" s="42">
        <f t="shared" si="9"/>
        <v>29783</v>
      </c>
      <c r="N40" s="43"/>
      <c r="O40" s="45">
        <f t="shared" si="12"/>
        <v>716</v>
      </c>
      <c r="P40" s="46">
        <f t="shared" si="13"/>
        <v>26.758176320519304</v>
      </c>
      <c r="Q40" s="45">
        <f t="shared" si="14"/>
        <v>1977</v>
      </c>
      <c r="R40" s="45">
        <f t="shared" si="15"/>
        <v>662.4836473589614</v>
      </c>
      <c r="S40" s="45">
        <f t="shared" si="16"/>
        <v>769.5163526410386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1"/>
        <v>28.259511673063283</v>
      </c>
      <c r="Z40" s="45">
        <f t="shared" si="2"/>
        <v>1977</v>
      </c>
      <c r="AA40" s="45">
        <f t="shared" si="3"/>
        <v>742.0809766538734</v>
      </c>
      <c r="AB40" s="45">
        <f t="shared" si="4"/>
        <v>855.1190233461266</v>
      </c>
      <c r="AC40" s="45">
        <f t="shared" si="5"/>
        <v>811</v>
      </c>
      <c r="AD40" s="47" t="str">
        <f t="shared" si="6"/>
        <v>-</v>
      </c>
      <c r="AE40" s="47" t="str">
        <f t="shared" si="7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8"/>
        <v>10169</v>
      </c>
      <c r="M41" s="42">
        <f t="shared" si="9"/>
        <v>30506</v>
      </c>
      <c r="N41" s="43"/>
      <c r="O41" s="45">
        <f t="shared" si="12"/>
        <v>705</v>
      </c>
      <c r="P41" s="46">
        <f t="shared" si="13"/>
        <v>26.551836094703507</v>
      </c>
      <c r="Q41" s="45">
        <f t="shared" si="14"/>
        <v>1978</v>
      </c>
      <c r="R41" s="45">
        <f t="shared" si="15"/>
        <v>651.896327810593</v>
      </c>
      <c r="S41" s="45">
        <f t="shared" si="16"/>
        <v>758.103672189407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1"/>
        <v>28.014282071829005</v>
      </c>
      <c r="Z41" s="45">
        <f t="shared" si="2"/>
        <v>1978</v>
      </c>
      <c r="AA41" s="45">
        <f t="shared" si="3"/>
        <v>728.7714358563419</v>
      </c>
      <c r="AB41" s="45">
        <f t="shared" si="4"/>
        <v>840.828564143658</v>
      </c>
      <c r="AC41" s="45">
        <f t="shared" si="5"/>
        <v>820</v>
      </c>
      <c r="AD41" s="47" t="str">
        <f t="shared" si="6"/>
        <v>-</v>
      </c>
      <c r="AE41" s="47" t="str">
        <f t="shared" si="7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8"/>
        <v>10051</v>
      </c>
      <c r="M42" s="42">
        <f t="shared" si="9"/>
        <v>31387</v>
      </c>
      <c r="N42" s="43"/>
      <c r="O42" s="45">
        <f t="shared" si="12"/>
        <v>689.6</v>
      </c>
      <c r="P42" s="46">
        <f t="shared" si="13"/>
        <v>26.260236099471765</v>
      </c>
      <c r="Q42" s="45">
        <f t="shared" si="14"/>
        <v>1979</v>
      </c>
      <c r="R42" s="45">
        <f t="shared" si="15"/>
        <v>637.0795278010565</v>
      </c>
      <c r="S42" s="45">
        <f t="shared" si="16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1"/>
        <v>27.633313228782395</v>
      </c>
      <c r="Z42" s="45">
        <f t="shared" si="2"/>
        <v>1979</v>
      </c>
      <c r="AA42" s="45">
        <f t="shared" si="3"/>
        <v>708.3333735424352</v>
      </c>
      <c r="AB42" s="45">
        <f t="shared" si="4"/>
        <v>818.8666264575648</v>
      </c>
      <c r="AC42" s="45">
        <f t="shared" si="5"/>
        <v>810</v>
      </c>
      <c r="AD42" s="47" t="str">
        <f t="shared" si="6"/>
        <v>-</v>
      </c>
      <c r="AE42" s="47" t="str">
        <f t="shared" si="7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8"/>
        <v>9539</v>
      </c>
      <c r="M43" s="50">
        <v>29286</v>
      </c>
      <c r="N43" s="52"/>
      <c r="O43" s="45">
        <f t="shared" si="12"/>
        <v>672.2</v>
      </c>
      <c r="P43" s="46">
        <f t="shared" si="13"/>
        <v>25.926820090400597</v>
      </c>
      <c r="Q43" s="45">
        <f t="shared" si="14"/>
        <v>1980</v>
      </c>
      <c r="R43" s="45">
        <f t="shared" si="15"/>
        <v>620.3463598191988</v>
      </c>
      <c r="S43" s="45">
        <f t="shared" si="16"/>
        <v>724.0536401808013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1"/>
        <v>27.23233372298452</v>
      </c>
      <c r="Z43" s="45">
        <f t="shared" si="2"/>
        <v>1980</v>
      </c>
      <c r="AA43" s="45">
        <f t="shared" si="3"/>
        <v>687.135332554031</v>
      </c>
      <c r="AB43" s="45">
        <f t="shared" si="4"/>
        <v>796.064667445969</v>
      </c>
      <c r="AC43" s="45">
        <f t="shared" si="5"/>
        <v>700</v>
      </c>
      <c r="AD43" s="47" t="str">
        <f t="shared" si="6"/>
        <v>-</v>
      </c>
      <c r="AE43" s="47" t="str">
        <f t="shared" si="7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8"/>
        <v>9517</v>
      </c>
      <c r="M44" s="41">
        <v>28766</v>
      </c>
      <c r="N44" s="43"/>
      <c r="O44" s="45">
        <f t="shared" si="12"/>
        <v>638</v>
      </c>
      <c r="P44" s="46">
        <f t="shared" si="13"/>
        <v>25.25866188063018</v>
      </c>
      <c r="Q44" s="45">
        <f t="shared" si="14"/>
        <v>1981</v>
      </c>
      <c r="R44" s="45">
        <f t="shared" si="15"/>
        <v>587.4826762387396</v>
      </c>
      <c r="S44" s="45">
        <f t="shared" si="16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aca="true" t="shared" si="20" ref="X44:X70">AVERAGE(I42:I46)</f>
        <v>702.4</v>
      </c>
      <c r="Y44" s="46">
        <f aca="true" t="shared" si="21" ref="Y44:Y70">SQRT(X44)</f>
        <v>26.502830037563914</v>
      </c>
      <c r="Z44" s="45">
        <f aca="true" t="shared" si="22" ref="Z44:Z72">A44</f>
        <v>1981</v>
      </c>
      <c r="AA44" s="45">
        <f aca="true" t="shared" si="23" ref="AA44:AA70">X44-2*Y44</f>
        <v>649.3943399248722</v>
      </c>
      <c r="AB44" s="45">
        <f aca="true" t="shared" si="24" ref="AB44:AB70">X44+2*Y44</f>
        <v>755.4056600751278</v>
      </c>
      <c r="AC44" s="45">
        <f aca="true" t="shared" si="25" ref="AC44:AC72">I44</f>
        <v>677</v>
      </c>
      <c r="AD44" s="47" t="str">
        <f aca="true" t="shared" si="26" ref="AD44:AD70">IF(AC44&lt;AA44,"LOW","-")</f>
        <v>-</v>
      </c>
      <c r="AE44" s="47" t="str">
        <f aca="true" t="shared" si="27" ref="AE44:AE70">IF(AC44&gt;AB44,"HIGH","-")</f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aca="true" t="shared" si="28" ref="L45:L65">SUM(I45:J45)</f>
        <v>9961</v>
      </c>
      <c r="M45" s="41">
        <v>28273</v>
      </c>
      <c r="N45" s="43"/>
      <c r="O45" s="45">
        <f t="shared" si="12"/>
        <v>599.8</v>
      </c>
      <c r="P45" s="46">
        <f t="shared" si="13"/>
        <v>24.49081460466352</v>
      </c>
      <c r="Q45" s="45">
        <f t="shared" si="14"/>
        <v>1982</v>
      </c>
      <c r="R45" s="45">
        <f t="shared" si="15"/>
        <v>550.8183707906729</v>
      </c>
      <c r="S45" s="45">
        <f t="shared" si="16"/>
        <v>648.781629209327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20"/>
        <v>660.2</v>
      </c>
      <c r="Y45" s="46">
        <f t="shared" si="21"/>
        <v>25.694357357209775</v>
      </c>
      <c r="Z45" s="45">
        <f t="shared" si="22"/>
        <v>1982</v>
      </c>
      <c r="AA45" s="45">
        <f t="shared" si="23"/>
        <v>608.8112852855805</v>
      </c>
      <c r="AB45" s="45">
        <f t="shared" si="24"/>
        <v>711.5887147144196</v>
      </c>
      <c r="AC45" s="45">
        <f t="shared" si="25"/>
        <v>701</v>
      </c>
      <c r="AD45" s="47" t="str">
        <f t="shared" si="26"/>
        <v>-</v>
      </c>
      <c r="AE45" s="47" t="str">
        <f t="shared" si="27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28"/>
        <v>8257</v>
      </c>
      <c r="M46" s="41">
        <v>25224</v>
      </c>
      <c r="N46" s="43"/>
      <c r="O46" s="45">
        <f t="shared" si="12"/>
        <v>581</v>
      </c>
      <c r="P46" s="46">
        <f t="shared" si="13"/>
        <v>24.1039415863879</v>
      </c>
      <c r="Q46" s="45">
        <f t="shared" si="14"/>
        <v>1983</v>
      </c>
      <c r="R46" s="45">
        <f t="shared" si="15"/>
        <v>532.7921168272242</v>
      </c>
      <c r="S46" s="45">
        <f t="shared" si="16"/>
        <v>629.2078831727758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20"/>
        <v>640.6</v>
      </c>
      <c r="Y46" s="46">
        <f t="shared" si="21"/>
        <v>25.310077044529123</v>
      </c>
      <c r="Z46" s="45">
        <f t="shared" si="22"/>
        <v>1983</v>
      </c>
      <c r="AA46" s="45">
        <f t="shared" si="23"/>
        <v>589.9798459109418</v>
      </c>
      <c r="AB46" s="45">
        <f t="shared" si="24"/>
        <v>691.2201540890583</v>
      </c>
      <c r="AC46" s="45">
        <f t="shared" si="25"/>
        <v>624</v>
      </c>
      <c r="AD46" s="47" t="str">
        <f t="shared" si="26"/>
        <v>-</v>
      </c>
      <c r="AE46" s="47" t="str">
        <f t="shared" si="27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28"/>
        <v>8326</v>
      </c>
      <c r="M47" s="41">
        <v>26158</v>
      </c>
      <c r="N47" s="43"/>
      <c r="O47" s="45">
        <f t="shared" si="12"/>
        <v>566.4</v>
      </c>
      <c r="P47" s="46">
        <f t="shared" si="13"/>
        <v>23.799159649029626</v>
      </c>
      <c r="Q47" s="45">
        <f t="shared" si="14"/>
        <v>1984</v>
      </c>
      <c r="R47" s="45">
        <f t="shared" si="15"/>
        <v>518.8016807019408</v>
      </c>
      <c r="S47" s="45">
        <f t="shared" si="16"/>
        <v>613.9983192980592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20"/>
        <v>625.4</v>
      </c>
      <c r="Y47" s="46">
        <f t="shared" si="21"/>
        <v>25.007998720409436</v>
      </c>
      <c r="Z47" s="45">
        <f t="shared" si="22"/>
        <v>1984</v>
      </c>
      <c r="AA47" s="45">
        <f t="shared" si="23"/>
        <v>575.3840025591811</v>
      </c>
      <c r="AB47" s="45">
        <f t="shared" si="24"/>
        <v>675.4159974408188</v>
      </c>
      <c r="AC47" s="45">
        <f t="shared" si="25"/>
        <v>599</v>
      </c>
      <c r="AD47" s="47" t="str">
        <f t="shared" si="26"/>
        <v>-</v>
      </c>
      <c r="AE47" s="47" t="str">
        <f t="shared" si="27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28"/>
        <v>8388</v>
      </c>
      <c r="M48" s="50">
        <v>27287</v>
      </c>
      <c r="N48" s="52"/>
      <c r="O48" s="45">
        <f t="shared" si="12"/>
        <v>541.8</v>
      </c>
      <c r="P48" s="46">
        <f t="shared" si="13"/>
        <v>23.276597689524987</v>
      </c>
      <c r="Q48" s="45">
        <f t="shared" si="14"/>
        <v>1985</v>
      </c>
      <c r="R48" s="45">
        <f t="shared" si="15"/>
        <v>495.24680462095</v>
      </c>
      <c r="S48" s="45">
        <f t="shared" si="16"/>
        <v>588.3531953790499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20"/>
        <v>596.4</v>
      </c>
      <c r="Y48" s="46">
        <f t="shared" si="21"/>
        <v>24.42130217658346</v>
      </c>
      <c r="Z48" s="45">
        <f t="shared" si="22"/>
        <v>1985</v>
      </c>
      <c r="AA48" s="45">
        <f t="shared" si="23"/>
        <v>547.557395646833</v>
      </c>
      <c r="AB48" s="45">
        <f t="shared" si="24"/>
        <v>645.2426043531669</v>
      </c>
      <c r="AC48" s="45">
        <f t="shared" si="25"/>
        <v>602</v>
      </c>
      <c r="AD48" s="47" t="str">
        <f t="shared" si="26"/>
        <v>-</v>
      </c>
      <c r="AE48" s="47" t="str">
        <f t="shared" si="27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28"/>
        <v>8023</v>
      </c>
      <c r="M49" s="41">
        <v>26117</v>
      </c>
      <c r="N49" s="43"/>
      <c r="O49" s="45">
        <f t="shared" si="12"/>
        <v>528</v>
      </c>
      <c r="P49" s="46">
        <f t="shared" si="13"/>
        <v>22.978250586152114</v>
      </c>
      <c r="Q49" s="45">
        <f t="shared" si="14"/>
        <v>1986</v>
      </c>
      <c r="R49" s="45">
        <f t="shared" si="15"/>
        <v>482.04349882769577</v>
      </c>
      <c r="S49" s="45">
        <f t="shared" si="16"/>
        <v>573.9565011723042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20"/>
        <v>582.4</v>
      </c>
      <c r="Y49" s="46">
        <f t="shared" si="21"/>
        <v>24.13296500639737</v>
      </c>
      <c r="Z49" s="45">
        <f t="shared" si="22"/>
        <v>1986</v>
      </c>
      <c r="AA49" s="45">
        <f t="shared" si="23"/>
        <v>534.1340699872053</v>
      </c>
      <c r="AB49" s="45">
        <f t="shared" si="24"/>
        <v>630.6659300127947</v>
      </c>
      <c r="AC49" s="45">
        <f t="shared" si="25"/>
        <v>601</v>
      </c>
      <c r="AD49" s="47" t="str">
        <f t="shared" si="26"/>
        <v>-</v>
      </c>
      <c r="AE49" s="47" t="str">
        <f t="shared" si="27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28"/>
        <v>7263</v>
      </c>
      <c r="M50" s="41">
        <v>24748</v>
      </c>
      <c r="N50" s="43"/>
      <c r="O50" s="45">
        <f t="shared" si="12"/>
        <v>519.8</v>
      </c>
      <c r="P50" s="46">
        <f t="shared" si="13"/>
        <v>22.799122790142604</v>
      </c>
      <c r="Q50" s="45">
        <f t="shared" si="14"/>
        <v>1987</v>
      </c>
      <c r="R50" s="45">
        <f t="shared" si="15"/>
        <v>474.20175441971475</v>
      </c>
      <c r="S50" s="45">
        <f t="shared" si="16"/>
        <v>565.3982455802852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20"/>
        <v>573.2</v>
      </c>
      <c r="Y50" s="46">
        <f t="shared" si="21"/>
        <v>23.94159560263267</v>
      </c>
      <c r="Z50" s="45">
        <f t="shared" si="22"/>
        <v>1987</v>
      </c>
      <c r="AA50" s="45">
        <f t="shared" si="23"/>
        <v>525.3168087947347</v>
      </c>
      <c r="AB50" s="45">
        <f t="shared" si="24"/>
        <v>621.0831912052654</v>
      </c>
      <c r="AC50" s="45">
        <f t="shared" si="25"/>
        <v>556</v>
      </c>
      <c r="AD50" s="47" t="str">
        <f t="shared" si="26"/>
        <v>-</v>
      </c>
      <c r="AE50" s="47" t="str">
        <f t="shared" si="27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28"/>
        <v>7286</v>
      </c>
      <c r="M51" s="41">
        <v>25425</v>
      </c>
      <c r="N51" s="43"/>
      <c r="O51" s="45">
        <f t="shared" si="12"/>
        <v>508</v>
      </c>
      <c r="P51" s="46">
        <f t="shared" si="13"/>
        <v>22.538855339169288</v>
      </c>
      <c r="Q51" s="45">
        <f t="shared" si="14"/>
        <v>1988</v>
      </c>
      <c r="R51" s="45">
        <f t="shared" si="15"/>
        <v>462.9222893216614</v>
      </c>
      <c r="S51" s="45">
        <f t="shared" si="16"/>
        <v>553.0777106783386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20"/>
        <v>562</v>
      </c>
      <c r="Y51" s="46">
        <f t="shared" si="21"/>
        <v>23.706539182259394</v>
      </c>
      <c r="Z51" s="45">
        <f t="shared" si="22"/>
        <v>1988</v>
      </c>
      <c r="AA51" s="45">
        <f t="shared" si="23"/>
        <v>514.5869216354812</v>
      </c>
      <c r="AB51" s="45">
        <f t="shared" si="24"/>
        <v>609.4130783645188</v>
      </c>
      <c r="AC51" s="45">
        <f t="shared" si="25"/>
        <v>554</v>
      </c>
      <c r="AD51" s="47" t="str">
        <f t="shared" si="26"/>
        <v>-</v>
      </c>
      <c r="AE51" s="47" t="str">
        <f t="shared" si="27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28"/>
        <v>7551</v>
      </c>
      <c r="M52" s="41">
        <v>27532</v>
      </c>
      <c r="N52" s="43"/>
      <c r="O52" s="45">
        <f t="shared" si="12"/>
        <v>489.2</v>
      </c>
      <c r="P52" s="46">
        <f t="shared" si="13"/>
        <v>22.117866081518805</v>
      </c>
      <c r="Q52" s="45">
        <f t="shared" si="14"/>
        <v>1989</v>
      </c>
      <c r="R52" s="45">
        <f t="shared" si="15"/>
        <v>444.9642678369624</v>
      </c>
      <c r="S52" s="45">
        <f t="shared" si="16"/>
        <v>533.4357321630376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20"/>
        <v>540</v>
      </c>
      <c r="Y52" s="46">
        <f t="shared" si="21"/>
        <v>23.2379000772445</v>
      </c>
      <c r="Z52" s="45">
        <f t="shared" si="22"/>
        <v>1989</v>
      </c>
      <c r="AA52" s="45">
        <f t="shared" si="23"/>
        <v>493.524199845511</v>
      </c>
      <c r="AB52" s="45">
        <f t="shared" si="24"/>
        <v>586.475800154489</v>
      </c>
      <c r="AC52" s="45">
        <f t="shared" si="25"/>
        <v>553</v>
      </c>
      <c r="AD52" s="47" t="str">
        <f t="shared" si="26"/>
        <v>-</v>
      </c>
      <c r="AE52" s="47" t="str">
        <f t="shared" si="27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28"/>
        <v>6798</v>
      </c>
      <c r="M53" s="50">
        <v>27228</v>
      </c>
      <c r="N53" s="52"/>
      <c r="O53" s="45">
        <f t="shared" si="12"/>
        <v>471</v>
      </c>
      <c r="P53" s="46">
        <f t="shared" si="13"/>
        <v>21.702534414210707</v>
      </c>
      <c r="Q53" s="45">
        <f t="shared" si="14"/>
        <v>1990</v>
      </c>
      <c r="R53" s="45">
        <f t="shared" si="15"/>
        <v>427.5949311715786</v>
      </c>
      <c r="S53" s="45">
        <f t="shared" si="16"/>
        <v>514.4050688284215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20"/>
        <v>521.4</v>
      </c>
      <c r="Y53" s="46">
        <f t="shared" si="21"/>
        <v>22.834184898962345</v>
      </c>
      <c r="Z53" s="45">
        <f t="shared" si="22"/>
        <v>1990</v>
      </c>
      <c r="AA53" s="45">
        <f t="shared" si="23"/>
        <v>475.7316302020753</v>
      </c>
      <c r="AB53" s="45">
        <f t="shared" si="24"/>
        <v>567.0683697979247</v>
      </c>
      <c r="AC53" s="45">
        <f t="shared" si="25"/>
        <v>546</v>
      </c>
      <c r="AD53" s="47" t="str">
        <f t="shared" si="26"/>
        <v>-</v>
      </c>
      <c r="AE53" s="47" t="str">
        <f t="shared" si="27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28"/>
        <v>6129</v>
      </c>
      <c r="M54" s="41">
        <v>25346</v>
      </c>
      <c r="N54" s="43"/>
      <c r="O54" s="45">
        <f t="shared" si="12"/>
        <v>443</v>
      </c>
      <c r="P54" s="46">
        <f t="shared" si="13"/>
        <v>21.047565179849187</v>
      </c>
      <c r="Q54" s="45">
        <f t="shared" si="14"/>
        <v>1991</v>
      </c>
      <c r="R54" s="45">
        <f t="shared" si="15"/>
        <v>400.9048696403016</v>
      </c>
      <c r="S54" s="45">
        <f t="shared" si="16"/>
        <v>485.0951303596984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20"/>
        <v>490.4</v>
      </c>
      <c r="Y54" s="46">
        <f t="shared" si="21"/>
        <v>22.144976857066254</v>
      </c>
      <c r="Z54" s="45">
        <f t="shared" si="22"/>
        <v>1991</v>
      </c>
      <c r="AA54" s="45">
        <f t="shared" si="23"/>
        <v>446.1100462858675</v>
      </c>
      <c r="AB54" s="45">
        <f t="shared" si="24"/>
        <v>534.6899537141325</v>
      </c>
      <c r="AC54" s="45">
        <f t="shared" si="25"/>
        <v>491</v>
      </c>
      <c r="AD54" s="47" t="str">
        <f t="shared" si="26"/>
        <v>-</v>
      </c>
      <c r="AE54" s="47" t="str">
        <f t="shared" si="27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si="10"/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28"/>
        <v>5639</v>
      </c>
      <c r="M55" s="41">
        <v>24173</v>
      </c>
      <c r="N55" s="43"/>
      <c r="O55" s="45">
        <f t="shared" si="12"/>
        <v>407.6</v>
      </c>
      <c r="P55" s="46">
        <f t="shared" si="13"/>
        <v>20.189105973271822</v>
      </c>
      <c r="Q55" s="45">
        <f t="shared" si="14"/>
        <v>1992</v>
      </c>
      <c r="R55" s="45">
        <f t="shared" si="15"/>
        <v>367.2217880534564</v>
      </c>
      <c r="S55" s="45">
        <f t="shared" si="16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20"/>
        <v>452.4</v>
      </c>
      <c r="Y55" s="46">
        <f t="shared" si="21"/>
        <v>21.26969675383267</v>
      </c>
      <c r="Z55" s="45">
        <f t="shared" si="22"/>
        <v>1992</v>
      </c>
      <c r="AA55" s="45">
        <f t="shared" si="23"/>
        <v>409.8606064923346</v>
      </c>
      <c r="AB55" s="45">
        <f t="shared" si="24"/>
        <v>494.93939350766533</v>
      </c>
      <c r="AC55" s="45">
        <f t="shared" si="25"/>
        <v>463</v>
      </c>
      <c r="AD55" s="47" t="str">
        <f t="shared" si="26"/>
        <v>-</v>
      </c>
      <c r="AE55" s="47" t="str">
        <f t="shared" si="27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1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28"/>
        <v>4853</v>
      </c>
      <c r="M56" s="41">
        <v>22415</v>
      </c>
      <c r="N56" s="43"/>
      <c r="O56" s="45">
        <f t="shared" si="12"/>
        <v>381.6</v>
      </c>
      <c r="P56" s="46">
        <f t="shared" si="13"/>
        <v>19.53458471531965</v>
      </c>
      <c r="Q56" s="45">
        <f t="shared" si="14"/>
        <v>1993</v>
      </c>
      <c r="R56" s="45">
        <f t="shared" si="15"/>
        <v>342.5308305693607</v>
      </c>
      <c r="S56" s="45">
        <f t="shared" si="16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20"/>
        <v>425</v>
      </c>
      <c r="Y56" s="46">
        <f t="shared" si="21"/>
        <v>20.615528128088304</v>
      </c>
      <c r="Z56" s="45">
        <f t="shared" si="22"/>
        <v>1993</v>
      </c>
      <c r="AA56" s="45">
        <f t="shared" si="23"/>
        <v>383.7689437438234</v>
      </c>
      <c r="AB56" s="45">
        <f t="shared" si="24"/>
        <v>466.2310562561766</v>
      </c>
      <c r="AC56" s="45">
        <f t="shared" si="25"/>
        <v>399</v>
      </c>
      <c r="AD56" s="47" t="str">
        <f t="shared" si="26"/>
        <v>-</v>
      </c>
      <c r="AE56" s="47" t="str">
        <f t="shared" si="27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1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28"/>
        <v>5571</v>
      </c>
      <c r="M57" s="41">
        <v>22573</v>
      </c>
      <c r="N57" s="43"/>
      <c r="O57" s="45">
        <f t="shared" si="12"/>
        <v>356.2</v>
      </c>
      <c r="P57" s="46">
        <f t="shared" si="13"/>
        <v>18.873261509341727</v>
      </c>
      <c r="Q57" s="45">
        <f t="shared" si="14"/>
        <v>1994</v>
      </c>
      <c r="R57" s="45">
        <f t="shared" si="15"/>
        <v>318.45347698131656</v>
      </c>
      <c r="S57" s="45">
        <f t="shared" si="16"/>
        <v>393.9465230186834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20"/>
        <v>398.2</v>
      </c>
      <c r="Y57" s="46">
        <f t="shared" si="21"/>
        <v>19.954949260772377</v>
      </c>
      <c r="Z57" s="45">
        <f t="shared" si="22"/>
        <v>1994</v>
      </c>
      <c r="AA57" s="45">
        <f t="shared" si="23"/>
        <v>358.29010147845526</v>
      </c>
      <c r="AB57" s="45">
        <f t="shared" si="24"/>
        <v>438.1098985215447</v>
      </c>
      <c r="AC57" s="45">
        <f t="shared" si="25"/>
        <v>363</v>
      </c>
      <c r="AD57" s="47" t="str">
        <f t="shared" si="26"/>
        <v>-</v>
      </c>
      <c r="AE57" s="47" t="str">
        <f t="shared" si="27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1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28"/>
        <v>5339</v>
      </c>
      <c r="M58" s="50">
        <v>22194</v>
      </c>
      <c r="N58" s="52"/>
      <c r="O58" s="45">
        <f t="shared" si="12"/>
        <v>339</v>
      </c>
      <c r="P58" s="46">
        <f t="shared" si="13"/>
        <v>18.411952639521967</v>
      </c>
      <c r="Q58" s="45">
        <f t="shared" si="14"/>
        <v>1995</v>
      </c>
      <c r="R58" s="45">
        <f t="shared" si="15"/>
        <v>302.1760947209561</v>
      </c>
      <c r="S58" s="45">
        <f t="shared" si="16"/>
        <v>375.8239052790439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20"/>
        <v>381</v>
      </c>
      <c r="Y58" s="46">
        <f t="shared" si="21"/>
        <v>19.519221295943137</v>
      </c>
      <c r="Z58" s="45">
        <f t="shared" si="22"/>
        <v>1995</v>
      </c>
      <c r="AA58" s="45">
        <f t="shared" si="23"/>
        <v>341.9615574081137</v>
      </c>
      <c r="AB58" s="45">
        <f t="shared" si="24"/>
        <v>420.0384425918863</v>
      </c>
      <c r="AC58" s="45">
        <f t="shared" si="25"/>
        <v>409</v>
      </c>
      <c r="AD58" s="47" t="str">
        <f t="shared" si="26"/>
        <v>-</v>
      </c>
      <c r="AE58" s="47" t="str">
        <f t="shared" si="27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1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28"/>
        <v>4398</v>
      </c>
      <c r="M59" s="41">
        <v>21716</v>
      </c>
      <c r="O59" s="45">
        <f t="shared" si="12"/>
        <v>335</v>
      </c>
      <c r="P59" s="46">
        <f t="shared" si="13"/>
        <v>18.303005217723125</v>
      </c>
      <c r="Q59" s="45">
        <f t="shared" si="14"/>
        <v>1996</v>
      </c>
      <c r="R59" s="45">
        <f t="shared" si="15"/>
        <v>298.39398956455375</v>
      </c>
      <c r="S59" s="45">
        <f t="shared" si="16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20"/>
        <v>378.2</v>
      </c>
      <c r="Y59" s="46">
        <f t="shared" si="21"/>
        <v>19.447364860052378</v>
      </c>
      <c r="Z59" s="45">
        <f t="shared" si="22"/>
        <v>1996</v>
      </c>
      <c r="AA59" s="45">
        <f t="shared" si="23"/>
        <v>339.30527027989524</v>
      </c>
      <c r="AB59" s="45">
        <f t="shared" si="24"/>
        <v>417.09472972010474</v>
      </c>
      <c r="AC59" s="45">
        <f t="shared" si="25"/>
        <v>357</v>
      </c>
      <c r="AD59" s="47" t="str">
        <f t="shared" si="26"/>
        <v>-</v>
      </c>
      <c r="AE59" s="47" t="str">
        <f t="shared" si="27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1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28"/>
        <v>4424</v>
      </c>
      <c r="M60" s="41">
        <v>22629</v>
      </c>
      <c r="O60" s="45">
        <f t="shared" si="12"/>
        <v>328.2</v>
      </c>
      <c r="P60" s="46">
        <f t="shared" si="13"/>
        <v>18.11629101113139</v>
      </c>
      <c r="Q60" s="45">
        <f t="shared" si="14"/>
        <v>1997</v>
      </c>
      <c r="R60" s="45">
        <f t="shared" si="15"/>
        <v>291.9674179777372</v>
      </c>
      <c r="S60" s="45">
        <f t="shared" si="16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20"/>
        <v>367.6</v>
      </c>
      <c r="Y60" s="46">
        <f t="shared" si="21"/>
        <v>19.172897537930986</v>
      </c>
      <c r="Z60" s="45">
        <f t="shared" si="22"/>
        <v>1997</v>
      </c>
      <c r="AA60" s="45">
        <f t="shared" si="23"/>
        <v>329.25420492413804</v>
      </c>
      <c r="AB60" s="45">
        <f t="shared" si="24"/>
        <v>405.945795075862</v>
      </c>
      <c r="AC60" s="45">
        <f t="shared" si="25"/>
        <v>377</v>
      </c>
      <c r="AD60" s="47" t="str">
        <f t="shared" si="26"/>
        <v>-</v>
      </c>
      <c r="AE60" s="47" t="str">
        <f t="shared" si="27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1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si="28"/>
        <v>4457</v>
      </c>
      <c r="M61" s="41">
        <v>22467</v>
      </c>
      <c r="O61" s="45">
        <f t="shared" si="12"/>
        <v>315.4</v>
      </c>
      <c r="P61" s="46">
        <f t="shared" si="13"/>
        <v>17.759504497592268</v>
      </c>
      <c r="Q61" s="45">
        <f t="shared" si="14"/>
        <v>1998</v>
      </c>
      <c r="R61" s="45">
        <f t="shared" si="15"/>
        <v>279.8809910048154</v>
      </c>
      <c r="S61" s="45">
        <f t="shared" si="16"/>
        <v>350.9190089951845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20"/>
        <v>351</v>
      </c>
      <c r="Y61" s="46">
        <f t="shared" si="21"/>
        <v>18.734993995195193</v>
      </c>
      <c r="Z61" s="45">
        <f t="shared" si="22"/>
        <v>1998</v>
      </c>
      <c r="AA61" s="45">
        <f t="shared" si="23"/>
        <v>313.5300120096096</v>
      </c>
      <c r="AB61" s="45">
        <f t="shared" si="24"/>
        <v>388.4699879903904</v>
      </c>
      <c r="AC61" s="45">
        <f t="shared" si="25"/>
        <v>385</v>
      </c>
      <c r="AD61" s="47" t="str">
        <f t="shared" si="26"/>
        <v>-</v>
      </c>
      <c r="AE61" s="47" t="str">
        <f t="shared" si="27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1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8"/>
        <v>4075</v>
      </c>
      <c r="M62" s="41">
        <v>21003</v>
      </c>
      <c r="O62" s="45">
        <f t="shared" si="12"/>
        <v>314</v>
      </c>
      <c r="P62" s="46">
        <f t="shared" si="13"/>
        <v>17.72004514666935</v>
      </c>
      <c r="Q62" s="45">
        <f t="shared" si="14"/>
        <v>1999</v>
      </c>
      <c r="R62" s="45">
        <f t="shared" si="15"/>
        <v>278.5599097066613</v>
      </c>
      <c r="S62" s="45">
        <f t="shared" si="16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20"/>
        <v>349.2</v>
      </c>
      <c r="Y62" s="46">
        <f t="shared" si="21"/>
        <v>18.686893802876924</v>
      </c>
      <c r="Z62" s="45">
        <f t="shared" si="22"/>
        <v>1999</v>
      </c>
      <c r="AA62" s="45">
        <f t="shared" si="23"/>
        <v>311.8262123942461</v>
      </c>
      <c r="AB62" s="45">
        <f t="shared" si="24"/>
        <v>386.57378760575386</v>
      </c>
      <c r="AC62" s="45">
        <f t="shared" si="25"/>
        <v>310</v>
      </c>
      <c r="AD62" s="47" t="str">
        <f t="shared" si="26"/>
        <v>LOW</v>
      </c>
      <c r="AE62" s="47" t="str">
        <f t="shared" si="27"/>
        <v>-</v>
      </c>
    </row>
    <row r="63" spans="1:31" s="58" customFormat="1" ht="15.75">
      <c r="A63" s="36">
        <v>2000</v>
      </c>
      <c r="C63" s="59">
        <v>297</v>
      </c>
      <c r="D63" s="59">
        <v>3007</v>
      </c>
      <c r="E63" s="59">
        <v>11827</v>
      </c>
      <c r="F63" s="59">
        <v>3304</v>
      </c>
      <c r="G63" s="59">
        <v>15131</v>
      </c>
      <c r="H63" s="59"/>
      <c r="I63" s="59">
        <v>326</v>
      </c>
      <c r="J63" s="59">
        <v>3568</v>
      </c>
      <c r="K63" s="59">
        <v>16623</v>
      </c>
      <c r="L63" s="60">
        <f t="shared" si="28"/>
        <v>3894</v>
      </c>
      <c r="M63" s="60">
        <v>20517</v>
      </c>
      <c r="O63" s="45">
        <f t="shared" si="12"/>
        <v>300.8</v>
      </c>
      <c r="P63" s="46">
        <f t="shared" si="13"/>
        <v>17.34358671094304</v>
      </c>
      <c r="Q63" s="45">
        <f t="shared" si="14"/>
        <v>2000</v>
      </c>
      <c r="R63" s="45">
        <f t="shared" si="15"/>
        <v>266.1128265781139</v>
      </c>
      <c r="S63" s="45">
        <f t="shared" si="16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20"/>
        <v>334.6</v>
      </c>
      <c r="Y63" s="46">
        <f t="shared" si="21"/>
        <v>18.29207478663916</v>
      </c>
      <c r="Z63" s="45">
        <f t="shared" si="22"/>
        <v>2000</v>
      </c>
      <c r="AA63" s="45">
        <f t="shared" si="23"/>
        <v>298.0158504267217</v>
      </c>
      <c r="AB63" s="45">
        <f t="shared" si="24"/>
        <v>371.1841495732783</v>
      </c>
      <c r="AC63" s="45">
        <f t="shared" si="25"/>
        <v>326</v>
      </c>
      <c r="AD63" s="47" t="str">
        <f t="shared" si="26"/>
        <v>-</v>
      </c>
      <c r="AE63" s="47" t="str">
        <f t="shared" si="27"/>
        <v>-</v>
      </c>
    </row>
    <row r="64" spans="1:31" s="53" customFormat="1" ht="15.75">
      <c r="A64" s="54">
        <v>2001</v>
      </c>
      <c r="B64" s="58"/>
      <c r="C64" s="59">
        <v>309</v>
      </c>
      <c r="D64" s="59">
        <v>2840</v>
      </c>
      <c r="E64" s="59">
        <v>11574</v>
      </c>
      <c r="F64" s="55">
        <f>SUM(C64:D64)</f>
        <v>3149</v>
      </c>
      <c r="G64" s="59">
        <v>14723</v>
      </c>
      <c r="H64" s="61"/>
      <c r="I64" s="59">
        <v>348</v>
      </c>
      <c r="J64" s="59">
        <v>3410</v>
      </c>
      <c r="K64" s="59">
        <v>16152</v>
      </c>
      <c r="L64" s="55">
        <f t="shared" si="28"/>
        <v>3758</v>
      </c>
      <c r="M64" s="60">
        <v>19910</v>
      </c>
      <c r="N64" s="58"/>
      <c r="O64" s="45">
        <f t="shared" si="12"/>
        <v>293.2</v>
      </c>
      <c r="P64" s="46">
        <f t="shared" si="13"/>
        <v>17.123083834403193</v>
      </c>
      <c r="Q64" s="45">
        <f t="shared" si="14"/>
        <v>2001</v>
      </c>
      <c r="R64" s="45">
        <f t="shared" si="15"/>
        <v>258.9538323311936</v>
      </c>
      <c r="S64" s="45">
        <f t="shared" si="16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20"/>
        <v>324.8</v>
      </c>
      <c r="Y64" s="46">
        <f t="shared" si="21"/>
        <v>18.022208521710095</v>
      </c>
      <c r="Z64" s="45">
        <f t="shared" si="22"/>
        <v>2001</v>
      </c>
      <c r="AA64" s="45">
        <f t="shared" si="23"/>
        <v>288.7555829565798</v>
      </c>
      <c r="AB64" s="45">
        <f t="shared" si="24"/>
        <v>360.8444170434202</v>
      </c>
      <c r="AC64" s="45">
        <f t="shared" si="25"/>
        <v>348</v>
      </c>
      <c r="AD64" s="47" t="str">
        <f t="shared" si="26"/>
        <v>-</v>
      </c>
      <c r="AE64" s="47" t="str">
        <f t="shared" si="27"/>
        <v>-</v>
      </c>
    </row>
    <row r="65" spans="1:31" s="53" customFormat="1" ht="15.75">
      <c r="A65" s="54">
        <v>2002</v>
      </c>
      <c r="B65" s="58"/>
      <c r="C65" s="59">
        <v>274</v>
      </c>
      <c r="D65" s="59">
        <v>2684</v>
      </c>
      <c r="E65" s="59">
        <v>11385</v>
      </c>
      <c r="F65" s="62">
        <f>SUM(C65:D65)</f>
        <v>2958</v>
      </c>
      <c r="G65" s="59">
        <v>14343</v>
      </c>
      <c r="H65" s="63"/>
      <c r="I65" s="59">
        <v>304</v>
      </c>
      <c r="J65" s="59">
        <v>3229</v>
      </c>
      <c r="K65" s="59">
        <v>15742</v>
      </c>
      <c r="L65" s="55">
        <f t="shared" si="28"/>
        <v>3533</v>
      </c>
      <c r="M65" s="60">
        <v>19275</v>
      </c>
      <c r="N65" s="58"/>
      <c r="O65" s="45">
        <f t="shared" si="12"/>
        <v>292.8</v>
      </c>
      <c r="P65" s="46">
        <f t="shared" si="13"/>
        <v>17.11139970896595</v>
      </c>
      <c r="Q65" s="45">
        <f t="shared" si="14"/>
        <v>2002</v>
      </c>
      <c r="R65" s="45">
        <f t="shared" si="15"/>
        <v>258.5772005820681</v>
      </c>
      <c r="S65" s="45">
        <f t="shared" si="16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20"/>
        <v>324.4</v>
      </c>
      <c r="Y65" s="46">
        <f t="shared" si="21"/>
        <v>18.01110768387108</v>
      </c>
      <c r="Z65" s="45">
        <f t="shared" si="22"/>
        <v>2002</v>
      </c>
      <c r="AA65" s="45">
        <f t="shared" si="23"/>
        <v>288.37778463225783</v>
      </c>
      <c r="AB65" s="45">
        <f t="shared" si="24"/>
        <v>360.4222153677421</v>
      </c>
      <c r="AC65" s="45">
        <f t="shared" si="25"/>
        <v>304</v>
      </c>
      <c r="AD65" s="47" t="str">
        <f t="shared" si="26"/>
        <v>-</v>
      </c>
      <c r="AE65" s="47" t="str">
        <f t="shared" si="27"/>
        <v>-</v>
      </c>
    </row>
    <row r="66" spans="1:31" s="53" customFormat="1" ht="15.75">
      <c r="A66" s="54">
        <v>2003</v>
      </c>
      <c r="B66" s="58"/>
      <c r="C66" s="59">
        <v>301</v>
      </c>
      <c r="D66" s="64"/>
      <c r="E66" s="64"/>
      <c r="F66" s="62"/>
      <c r="G66" s="64"/>
      <c r="H66" s="63"/>
      <c r="I66" s="59">
        <v>336</v>
      </c>
      <c r="J66" s="56"/>
      <c r="K66" s="56"/>
      <c r="L66" s="55"/>
      <c r="M66" s="56"/>
      <c r="N66" s="58"/>
      <c r="O66" s="45">
        <f t="shared" si="12"/>
        <v>286.2</v>
      </c>
      <c r="P66" s="46">
        <f t="shared" si="13"/>
        <v>16.91744661584602</v>
      </c>
      <c r="Q66" s="45">
        <f t="shared" si="14"/>
        <v>2003</v>
      </c>
      <c r="R66" s="45">
        <f t="shared" si="15"/>
        <v>252.36510676830795</v>
      </c>
      <c r="S66" s="45">
        <f t="shared" si="16"/>
        <v>320.034893231692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20"/>
        <v>316.4</v>
      </c>
      <c r="Y66" s="46">
        <f t="shared" si="21"/>
        <v>17.787636155487327</v>
      </c>
      <c r="Z66" s="45">
        <f t="shared" si="22"/>
        <v>2003</v>
      </c>
      <c r="AA66" s="45">
        <f t="shared" si="23"/>
        <v>280.82472768902534</v>
      </c>
      <c r="AB66" s="45">
        <f t="shared" si="24"/>
        <v>351.9752723109746</v>
      </c>
      <c r="AC66" s="45">
        <f t="shared" si="25"/>
        <v>336</v>
      </c>
      <c r="AD66" s="47" t="str">
        <f t="shared" si="26"/>
        <v>-</v>
      </c>
      <c r="AE66" s="47" t="str">
        <f t="shared" si="27"/>
        <v>-</v>
      </c>
    </row>
    <row r="67" spans="1:31" s="53" customFormat="1" ht="15.75">
      <c r="A67" s="54">
        <v>2004</v>
      </c>
      <c r="B67" s="58"/>
      <c r="C67" s="59">
        <v>283</v>
      </c>
      <c r="D67" s="64"/>
      <c r="E67" s="64"/>
      <c r="F67" s="62"/>
      <c r="G67" s="64"/>
      <c r="H67" s="63"/>
      <c r="I67" s="59">
        <v>308</v>
      </c>
      <c r="J67" s="56"/>
      <c r="K67" s="56"/>
      <c r="L67" s="55"/>
      <c r="M67" s="56"/>
      <c r="N67" s="58"/>
      <c r="O67" s="45">
        <f t="shared" si="12"/>
        <v>283</v>
      </c>
      <c r="P67" s="46">
        <f t="shared" si="13"/>
        <v>16.822603841260722</v>
      </c>
      <c r="Q67" s="45">
        <f t="shared" si="14"/>
        <v>2004</v>
      </c>
      <c r="R67" s="45">
        <f t="shared" si="15"/>
        <v>249.35479231747854</v>
      </c>
      <c r="S67" s="45">
        <f t="shared" si="16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20"/>
        <v>309.6</v>
      </c>
      <c r="Y67" s="46">
        <f t="shared" si="21"/>
        <v>17.59545395833822</v>
      </c>
      <c r="Z67" s="45">
        <f t="shared" si="22"/>
        <v>2004</v>
      </c>
      <c r="AA67" s="45">
        <f t="shared" si="23"/>
        <v>274.40909208332357</v>
      </c>
      <c r="AB67" s="45">
        <f t="shared" si="24"/>
        <v>344.7909079166765</v>
      </c>
      <c r="AC67" s="45">
        <f t="shared" si="25"/>
        <v>308</v>
      </c>
      <c r="AD67" s="47" t="str">
        <f t="shared" si="26"/>
        <v>-</v>
      </c>
      <c r="AE67" s="47" t="str">
        <f t="shared" si="27"/>
        <v>-</v>
      </c>
    </row>
    <row r="68" spans="1:31" s="53" customFormat="1" ht="15.75">
      <c r="A68" s="54">
        <v>2005</v>
      </c>
      <c r="B68" s="58"/>
      <c r="C68" s="59">
        <v>264</v>
      </c>
      <c r="D68" s="64"/>
      <c r="E68" s="64"/>
      <c r="F68" s="62"/>
      <c r="G68" s="64"/>
      <c r="H68" s="63"/>
      <c r="I68" s="59">
        <v>286</v>
      </c>
      <c r="J68" s="56"/>
      <c r="K68" s="56"/>
      <c r="L68" s="55"/>
      <c r="M68" s="56"/>
      <c r="N68" s="58"/>
      <c r="O68" s="45">
        <f t="shared" si="12"/>
        <v>279.2</v>
      </c>
      <c r="P68" s="46">
        <f t="shared" si="13"/>
        <v>16.70927885936434</v>
      </c>
      <c r="Q68" s="45">
        <f t="shared" si="14"/>
        <v>2005</v>
      </c>
      <c r="R68" s="45">
        <f t="shared" si="15"/>
        <v>245.78144228127132</v>
      </c>
      <c r="S68" s="45">
        <f t="shared" si="16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20"/>
        <v>305</v>
      </c>
      <c r="Y68" s="46">
        <f t="shared" si="21"/>
        <v>17.46424919657298</v>
      </c>
      <c r="Z68" s="45">
        <f t="shared" si="22"/>
        <v>2005</v>
      </c>
      <c r="AA68" s="45">
        <f t="shared" si="23"/>
        <v>270.07150160685404</v>
      </c>
      <c r="AB68" s="45">
        <f t="shared" si="24"/>
        <v>339.92849839314596</v>
      </c>
      <c r="AC68" s="45">
        <f t="shared" si="25"/>
        <v>286</v>
      </c>
      <c r="AD68" s="47" t="str">
        <f t="shared" si="26"/>
        <v>-</v>
      </c>
      <c r="AE68" s="47" t="str">
        <f t="shared" si="27"/>
        <v>-</v>
      </c>
    </row>
    <row r="69" spans="1:31" s="53" customFormat="1" ht="15.75">
      <c r="A69" s="54">
        <v>2006</v>
      </c>
      <c r="B69" s="58"/>
      <c r="C69" s="59">
        <v>293</v>
      </c>
      <c r="D69" s="56"/>
      <c r="E69" s="56"/>
      <c r="F69" s="55"/>
      <c r="G69" s="56"/>
      <c r="H69" s="61"/>
      <c r="I69" s="59">
        <v>314</v>
      </c>
      <c r="J69" s="56"/>
      <c r="K69" s="56"/>
      <c r="L69" s="55"/>
      <c r="M69" s="56"/>
      <c r="N69" s="58"/>
      <c r="O69" s="45">
        <f t="shared" si="12"/>
        <v>268</v>
      </c>
      <c r="P69" s="46">
        <f t="shared" si="13"/>
        <v>16.3707055437449</v>
      </c>
      <c r="Q69" s="45">
        <f t="shared" si="14"/>
        <v>2006</v>
      </c>
      <c r="R69" s="45">
        <f t="shared" si="15"/>
        <v>235.2585889125102</v>
      </c>
      <c r="S69" s="45">
        <f t="shared" si="16"/>
        <v>300.7414110874898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20"/>
        <v>291.8</v>
      </c>
      <c r="Y69" s="46">
        <f t="shared" si="21"/>
        <v>17.08215443086732</v>
      </c>
      <c r="Z69" s="45">
        <f t="shared" si="22"/>
        <v>2006</v>
      </c>
      <c r="AA69" s="45">
        <f t="shared" si="23"/>
        <v>257.6356911382654</v>
      </c>
      <c r="AB69" s="45">
        <f t="shared" si="24"/>
        <v>325.96430886173465</v>
      </c>
      <c r="AC69" s="45">
        <f t="shared" si="25"/>
        <v>314</v>
      </c>
      <c r="AD69" s="47" t="str">
        <f t="shared" si="26"/>
        <v>-</v>
      </c>
      <c r="AE69" s="47" t="str">
        <f t="shared" si="27"/>
        <v>-</v>
      </c>
    </row>
    <row r="70" spans="1:31" s="53" customFormat="1" ht="15.75">
      <c r="A70" s="54">
        <v>2007</v>
      </c>
      <c r="B70" s="58"/>
      <c r="C70" s="59">
        <v>255</v>
      </c>
      <c r="D70" s="56"/>
      <c r="E70" s="56"/>
      <c r="F70" s="55"/>
      <c r="G70" s="56"/>
      <c r="H70" s="61"/>
      <c r="I70" s="59">
        <v>281</v>
      </c>
      <c r="J70" s="56"/>
      <c r="K70" s="56"/>
      <c r="L70" s="55"/>
      <c r="M70" s="56"/>
      <c r="N70" s="58"/>
      <c r="O70" s="45">
        <f t="shared" si="12"/>
        <v>250.6</v>
      </c>
      <c r="P70" s="46">
        <f t="shared" si="13"/>
        <v>15.830350596243912</v>
      </c>
      <c r="Q70" s="45">
        <f t="shared" si="14"/>
        <v>2007</v>
      </c>
      <c r="R70" s="45">
        <f t="shared" si="15"/>
        <v>218.93929880751216</v>
      </c>
      <c r="S70" s="45">
        <f t="shared" si="16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20"/>
        <v>273.4</v>
      </c>
      <c r="Y70" s="46">
        <f t="shared" si="21"/>
        <v>16.53481176185565</v>
      </c>
      <c r="Z70" s="45">
        <f t="shared" si="22"/>
        <v>2007</v>
      </c>
      <c r="AA70" s="45">
        <f t="shared" si="23"/>
        <v>240.33037647628868</v>
      </c>
      <c r="AB70" s="45">
        <f t="shared" si="24"/>
        <v>306.4696235237113</v>
      </c>
      <c r="AC70" s="45">
        <f t="shared" si="25"/>
        <v>281</v>
      </c>
      <c r="AD70" s="47" t="str">
        <f t="shared" si="26"/>
        <v>-</v>
      </c>
      <c r="AE70" s="47" t="str">
        <f t="shared" si="27"/>
        <v>-</v>
      </c>
    </row>
    <row r="71" spans="1:31" s="53" customFormat="1" ht="15.75">
      <c r="A71" s="54">
        <v>2008</v>
      </c>
      <c r="B71" s="58"/>
      <c r="C71" s="59">
        <v>245</v>
      </c>
      <c r="D71" s="56"/>
      <c r="E71" s="56"/>
      <c r="F71" s="55"/>
      <c r="G71" s="56"/>
      <c r="H71" s="61"/>
      <c r="I71" s="59">
        <v>270</v>
      </c>
      <c r="J71" s="56"/>
      <c r="K71" s="56"/>
      <c r="L71" s="55"/>
      <c r="M71" s="56"/>
      <c r="N71" s="58"/>
      <c r="O71" s="65"/>
      <c r="P71" s="66"/>
      <c r="Q71" s="45">
        <f t="shared" si="14"/>
        <v>2008</v>
      </c>
      <c r="R71" s="65"/>
      <c r="S71" s="65"/>
      <c r="T71" s="45">
        <f t="shared" si="17"/>
        <v>245</v>
      </c>
      <c r="U71" s="65"/>
      <c r="V71" s="65"/>
      <c r="W71" s="58"/>
      <c r="X71" s="65"/>
      <c r="Y71" s="66"/>
      <c r="Z71" s="45">
        <f t="shared" si="22"/>
        <v>2008</v>
      </c>
      <c r="AA71" s="65"/>
      <c r="AB71" s="65"/>
      <c r="AC71" s="45">
        <f t="shared" si="25"/>
        <v>270</v>
      </c>
      <c r="AD71" s="67"/>
      <c r="AE71" s="67"/>
    </row>
    <row r="72" spans="1:31" s="53" customFormat="1" ht="15.75">
      <c r="A72" s="54">
        <v>2009</v>
      </c>
      <c r="B72" s="58"/>
      <c r="C72" s="59">
        <v>196</v>
      </c>
      <c r="D72" s="56"/>
      <c r="E72" s="56"/>
      <c r="F72" s="55"/>
      <c r="G72" s="56"/>
      <c r="H72" s="61"/>
      <c r="I72" s="59">
        <v>216</v>
      </c>
      <c r="J72" s="56"/>
      <c r="K72" s="56"/>
      <c r="L72" s="55"/>
      <c r="M72" s="56"/>
      <c r="N72" s="58"/>
      <c r="O72" s="65"/>
      <c r="P72" s="66"/>
      <c r="Q72" s="45">
        <f t="shared" si="14"/>
        <v>2009</v>
      </c>
      <c r="R72" s="65"/>
      <c r="S72" s="65"/>
      <c r="T72" s="45">
        <f t="shared" si="17"/>
        <v>196</v>
      </c>
      <c r="U72" s="65"/>
      <c r="V72" s="65"/>
      <c r="W72" s="58"/>
      <c r="X72" s="65"/>
      <c r="Y72" s="66"/>
      <c r="Z72" s="45">
        <f t="shared" si="22"/>
        <v>2009</v>
      </c>
      <c r="AA72" s="65"/>
      <c r="AB72" s="65"/>
      <c r="AC72" s="45">
        <f t="shared" si="25"/>
        <v>216</v>
      </c>
      <c r="AD72" s="67"/>
      <c r="AE72" s="67"/>
    </row>
    <row r="73" spans="1:13" ht="6.75" customHeight="1">
      <c r="A73" s="3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77.75" customHeight="1">
      <c r="A74" s="3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3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3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ht="12.75">
      <c r="A78" s="68"/>
    </row>
    <row r="79" ht="12.75">
      <c r="A79" s="68"/>
    </row>
    <row r="80" ht="12.75">
      <c r="A80" s="68"/>
    </row>
    <row r="81" ht="12.75">
      <c r="A81" s="68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9" t="s">
        <v>48</v>
      </c>
    </row>
    <row r="37" ht="26.25">
      <c r="B37" s="69" t="s">
        <v>49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50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28</v>
      </c>
    </row>
    <row r="4" spans="1:28" ht="18">
      <c r="A4" s="27"/>
      <c r="B4" s="27"/>
      <c r="C4" s="31" t="s">
        <v>26</v>
      </c>
      <c r="E4" s="17" t="s">
        <v>22</v>
      </c>
      <c r="F4" s="17" t="s">
        <v>21</v>
      </c>
      <c r="I4" s="17" t="s">
        <v>37</v>
      </c>
      <c r="M4" s="191" t="s">
        <v>51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44" ht="16.5" thickBot="1">
      <c r="A5" s="33" t="s">
        <v>31</v>
      </c>
      <c r="B5" s="34"/>
      <c r="C5" s="35" t="s">
        <v>24</v>
      </c>
      <c r="E5" s="17" t="s">
        <v>30</v>
      </c>
      <c r="F5" s="17" t="s">
        <v>27</v>
      </c>
      <c r="I5" s="17" t="s">
        <v>52</v>
      </c>
      <c r="J5" s="17" t="s">
        <v>53</v>
      </c>
      <c r="K5" s="17" t="s">
        <v>54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55</v>
      </c>
      <c r="AI5" s="17" t="s">
        <v>56</v>
      </c>
      <c r="AK5" s="17" t="s">
        <v>57</v>
      </c>
      <c r="AL5" s="17" t="s">
        <v>58</v>
      </c>
      <c r="AM5" s="17" t="s">
        <v>59</v>
      </c>
      <c r="AN5" s="17" t="s">
        <v>60</v>
      </c>
      <c r="AO5" s="17" t="s">
        <v>61</v>
      </c>
      <c r="AP5" s="17" t="s">
        <v>62</v>
      </c>
      <c r="AQ5" s="17" t="s">
        <v>52</v>
      </c>
      <c r="AR5" s="17" t="s">
        <v>53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3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61">AVERAGE(AC26:AC30)</f>
        <v>8631</v>
      </c>
      <c r="AE28" s="43"/>
      <c r="AF28" s="45">
        <f aca="true" t="shared" si="8" ref="AF28:AF61">SQRT(AD28)</f>
        <v>92.90317540321213</v>
      </c>
      <c r="AG28" s="65">
        <f aca="true" t="shared" si="9" ref="AG28:AG61">AD28-2*AF28</f>
        <v>8445.193649193576</v>
      </c>
      <c r="AH28" s="65">
        <f aca="true" t="shared" si="10" ref="AH28:AH61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70">
        <f t="shared" si="9"/>
        <v>8245.974293738594</v>
      </c>
      <c r="AH29" s="70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5">
        <f t="shared" si="9"/>
        <v>8039.858333524808</v>
      </c>
      <c r="AH30" s="65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1">
        <f t="shared" si="9"/>
        <v>7852.9549163854135</v>
      </c>
      <c r="AH31" s="71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1">
        <f t="shared" si="9"/>
        <v>7722.829361254453</v>
      </c>
      <c r="AH32" s="71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5">
        <f t="shared" si="9"/>
        <v>7713.535146976111</v>
      </c>
      <c r="AH33" s="65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2">
        <f t="shared" si="4"/>
        <v>9586.765725921923</v>
      </c>
      <c r="J34" s="72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70">
        <f t="shared" si="9"/>
        <v>7763.170933908074</v>
      </c>
      <c r="AH34" s="70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3">
        <f t="shared" si="4"/>
        <v>9589.537421425879</v>
      </c>
      <c r="J35" s="73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4">
        <f aca="true" t="shared" si="11" ref="AE35:AE61">K35/AC35</f>
        <v>1.216239109390126</v>
      </c>
      <c r="AF35" s="45">
        <f t="shared" si="8"/>
        <v>89.41140866802178</v>
      </c>
      <c r="AG35" s="70">
        <f t="shared" si="9"/>
        <v>7815.577182663956</v>
      </c>
      <c r="AH35" s="70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61">1*M35+4*N35+9*O35+16*P35+25*Q35+36*R35+49*S35+64*T35+81*U35+100*V35+121*W35+144*X35+169*Y35+196*Z35+225*AA35+256*AB35</f>
        <v>15709</v>
      </c>
      <c r="AL35" s="43">
        <f aca="true" t="shared" si="13" ref="AL35:AL61">(E35^2)/AJ35</f>
        <v>4349.412413505021</v>
      </c>
      <c r="AM35" s="43">
        <f aca="true" t="shared" si="14" ref="AM35:AM61">(AJ35^2)*(AK35-AL35)/(AJ35*(AJ35-1))</f>
        <v>11360.103382765605</v>
      </c>
      <c r="AN35" s="43">
        <f aca="true" t="shared" si="15" ref="AN35:AN61">SQRT(AJ35)</f>
        <v>148.40619933142955</v>
      </c>
      <c r="AO35" s="43">
        <f aca="true" t="shared" si="16" ref="AO35:AO61">SQRT(AM35)</f>
        <v>106.58378574044742</v>
      </c>
      <c r="AP35" s="43">
        <f aca="true" t="shared" si="17" ref="AP35:AP61">SQRT(AN35^2+AO35^2)</f>
        <v>182.71426704766546</v>
      </c>
      <c r="AQ35" s="72">
        <f aca="true" t="shared" si="18" ref="AQ35:AQ63">E35-2*AP35</f>
        <v>9421.97146590467</v>
      </c>
      <c r="AR35" s="72">
        <f aca="true" t="shared" si="19" ref="AR35:AR63">E35+2*AP35</f>
        <v>10152.82853409533</v>
      </c>
      <c r="AS35" s="72"/>
      <c r="AT35" s="72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5">
        <f t="shared" si="4"/>
        <v>9648.931866537723</v>
      </c>
      <c r="J36" s="75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</v>
      </c>
      <c r="AG36" s="71">
        <f t="shared" si="9"/>
        <v>7869.172020019174</v>
      </c>
      <c r="AH36" s="71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</v>
      </c>
      <c r="AR36" s="72">
        <f t="shared" si="19"/>
        <v>10205.506175379629</v>
      </c>
      <c r="AS36" s="72"/>
      <c r="AT36" s="72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5">A38</f>
        <v>1982</v>
      </c>
      <c r="I38" s="76">
        <f t="shared" si="4"/>
        <v>8929.002617818987</v>
      </c>
      <c r="J38" s="76">
        <f t="shared" si="5"/>
        <v>9310.997382181013</v>
      </c>
      <c r="K38" s="43">
        <f aca="true" t="shared" si="21" ref="K38:K65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4">
        <f t="shared" si="11"/>
        <v>1.235702766406153</v>
      </c>
      <c r="AF38" s="45">
        <f t="shared" si="8"/>
        <v>87.03907168622607</v>
      </c>
      <c r="AG38" s="77">
        <f t="shared" si="9"/>
        <v>7401.721856627548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8758.033713964813</v>
      </c>
      <c r="AR38" s="76">
        <f t="shared" si="19"/>
        <v>9481.966286035187</v>
      </c>
      <c r="AS38" s="72"/>
      <c r="AT38" s="72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5">
        <f t="shared" si="4"/>
        <v>8701.228528138532</v>
      </c>
      <c r="J39" s="75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86.1092329544283</v>
      </c>
      <c r="AG39" s="71">
        <f t="shared" si="9"/>
        <v>7242.581534091144</v>
      </c>
      <c r="AH39" s="71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5">
        <f t="shared" si="18"/>
        <v>8549.86173959602</v>
      </c>
      <c r="AR39" s="75">
        <f t="shared" si="19"/>
        <v>9229.73826040398</v>
      </c>
      <c r="AS39" s="72"/>
      <c r="AT39" s="72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63">AVERAGE(C38:C42)</f>
        <v>8591</v>
      </c>
      <c r="F40" s="43">
        <f aca="true" t="shared" si="23" ref="F40:F63">SQRT(E40)</f>
        <v>92.68764750493995</v>
      </c>
      <c r="G40" s="43"/>
      <c r="H40" s="45">
        <f t="shared" si="20"/>
        <v>1984</v>
      </c>
      <c r="I40" s="75">
        <f aca="true" t="shared" si="24" ref="I40:I63">E40-2*F40</f>
        <v>8405.62470499012</v>
      </c>
      <c r="J40" s="75">
        <f aca="true" t="shared" si="25" ref="J40:J63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2">
        <f t="shared" si="18"/>
        <v>8253.735925707448</v>
      </c>
      <c r="AR40" s="72">
        <f t="shared" si="19"/>
        <v>8928.264074292552</v>
      </c>
      <c r="AS40" s="72"/>
      <c r="AT40" s="72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6">
        <f t="shared" si="24"/>
        <v>7871.94081243915</v>
      </c>
      <c r="J41" s="76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</v>
      </c>
      <c r="AG41" s="77">
        <f t="shared" si="9"/>
        <v>6623.616505680939</v>
      </c>
      <c r="AH41" s="77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2">
        <f t="shared" si="18"/>
        <v>7711.562456127269</v>
      </c>
      <c r="AR41" s="72">
        <f t="shared" si="19"/>
        <v>8391.23754387273</v>
      </c>
      <c r="AS41" s="72"/>
      <c r="AT41" s="72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2">
        <f t="shared" si="18"/>
        <v>7518.177788445834</v>
      </c>
      <c r="AR42" s="72">
        <f t="shared" si="19"/>
        <v>8196.222211554164</v>
      </c>
      <c r="AS42" s="72"/>
      <c r="AT42" s="72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8">
        <f t="shared" si="24"/>
        <v>7526.67564271589</v>
      </c>
      <c r="J43" s="78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80.33928055440875</v>
      </c>
      <c r="AG43" s="71">
        <f t="shared" si="9"/>
        <v>6293.7214388911825</v>
      </c>
      <c r="AH43" s="71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5">
        <f t="shared" si="18"/>
        <v>7370.355214657145</v>
      </c>
      <c r="AR43" s="75">
        <f t="shared" si="19"/>
        <v>8034.044785342855</v>
      </c>
      <c r="AS43" s="72"/>
      <c r="AT43" s="72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2">
        <f t="shared" si="18"/>
        <v>7050.432846232302</v>
      </c>
      <c r="AR44" s="72">
        <f t="shared" si="19"/>
        <v>7717.967153767698</v>
      </c>
      <c r="AS44" s="72"/>
      <c r="AT44" s="72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6">
        <f t="shared" si="24"/>
        <v>6838.003464790934</v>
      </c>
      <c r="J45" s="76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</v>
      </c>
      <c r="AG45" s="77">
        <f t="shared" si="9"/>
        <v>5724.861159519188</v>
      </c>
      <c r="AH45" s="77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3">
        <f t="shared" si="18"/>
        <v>6667.960004212288</v>
      </c>
      <c r="AR45" s="73">
        <f t="shared" si="19"/>
        <v>7342.839995787711</v>
      </c>
      <c r="AS45" s="72"/>
      <c r="AT45" s="72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2">
        <f t="shared" si="18"/>
        <v>6351.02977224779</v>
      </c>
      <c r="AR46" s="72">
        <f t="shared" si="19"/>
        <v>7010.170227752211</v>
      </c>
      <c r="AS46" s="72"/>
      <c r="AT46" s="72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2">
        <f t="shared" si="18"/>
        <v>5871.860495520403</v>
      </c>
      <c r="AR47" s="72">
        <f t="shared" si="19"/>
        <v>6516.139504479597</v>
      </c>
      <c r="AS47" s="72"/>
      <c r="AT47" s="72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8">
        <f t="shared" si="24"/>
        <v>5645.710801433588</v>
      </c>
      <c r="J48" s="78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4">
        <f t="shared" si="11"/>
        <v>1.2013208351086493</v>
      </c>
      <c r="AF48" s="45">
        <f t="shared" si="8"/>
        <v>69.6304531078177</v>
      </c>
      <c r="AG48" s="71">
        <f t="shared" si="9"/>
        <v>4709.139093784364</v>
      </c>
      <c r="AH48" s="71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2">
        <f t="shared" si="18"/>
        <v>5483.153548551424</v>
      </c>
      <c r="AR48" s="72">
        <f t="shared" si="19"/>
        <v>6112.846451448576</v>
      </c>
      <c r="AS48" s="72"/>
      <c r="AT48" s="72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8">
        <f t="shared" si="24"/>
        <v>5357.792453022092</v>
      </c>
      <c r="J49" s="78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</v>
      </c>
      <c r="AG49" s="71">
        <f t="shared" si="9"/>
        <v>4453.712731225402</v>
      </c>
      <c r="AH49" s="71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5">
        <f t="shared" si="18"/>
        <v>5201.525181820064</v>
      </c>
      <c r="AR49" s="75">
        <f t="shared" si="19"/>
        <v>5810.874818179936</v>
      </c>
      <c r="AS49" s="79"/>
      <c r="AT49" s="79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6">
        <f t="shared" si="24"/>
        <v>5016.333720031456</v>
      </c>
      <c r="J50" s="76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3">
        <f t="shared" si="18"/>
        <v>4851.847851101442</v>
      </c>
      <c r="AR50" s="73">
        <f t="shared" si="19"/>
        <v>5468.152148898558</v>
      </c>
      <c r="AS50" s="79"/>
      <c r="AT50" s="79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6">
        <f t="shared" si="24"/>
        <v>4776.757353133934</v>
      </c>
      <c r="J51" s="76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63.82476008572222</v>
      </c>
      <c r="AG51" s="77">
        <f t="shared" si="9"/>
        <v>3945.9504798285557</v>
      </c>
      <c r="AH51" s="77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3">
        <f t="shared" si="18"/>
        <v>4612.37573235873</v>
      </c>
      <c r="AR51" s="73">
        <f t="shared" si="19"/>
        <v>5221.62426764127</v>
      </c>
      <c r="AS51" s="80"/>
      <c r="AT51" s="80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8">
        <f t="shared" si="24"/>
        <v>4698.691409323507</v>
      </c>
      <c r="J52" s="78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63.26926584053272</v>
      </c>
      <c r="AG52" s="81">
        <f t="shared" si="9"/>
        <v>3876.4614683189347</v>
      </c>
      <c r="AH52" s="81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</v>
      </c>
      <c r="AS52" s="79"/>
      <c r="AT52" s="79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2">
        <f t="shared" si="18"/>
        <v>4244.014674741338</v>
      </c>
      <c r="AR53" s="72">
        <f t="shared" si="19"/>
        <v>4833.1853252586625</v>
      </c>
      <c r="AS53" s="79"/>
      <c r="AT53" s="79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6">
        <f t="shared" si="24"/>
        <v>4119.222087760235</v>
      </c>
      <c r="J54" s="76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15956.8</v>
      </c>
      <c r="AK54" s="43">
        <f t="shared" si="12"/>
        <v>6935</v>
      </c>
      <c r="AL54" s="43">
        <f t="shared" si="13"/>
        <v>1131.7494836057358</v>
      </c>
      <c r="AM54" s="43">
        <f t="shared" si="14"/>
        <v>5803.614224294613</v>
      </c>
      <c r="AN54" s="43">
        <f t="shared" si="15"/>
        <v>126.3202279921945</v>
      </c>
      <c r="AO54" s="43">
        <f t="shared" si="16"/>
        <v>76.18145590821045</v>
      </c>
      <c r="AP54" s="43">
        <f t="shared" si="17"/>
        <v>147.51411533915868</v>
      </c>
      <c r="AQ54" s="72">
        <f t="shared" si="18"/>
        <v>3954.571769321683</v>
      </c>
      <c r="AR54" s="72">
        <f t="shared" si="19"/>
        <v>4544.628230678318</v>
      </c>
      <c r="AS54" s="82"/>
      <c r="AT54" s="82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15686.8</v>
      </c>
      <c r="AK55" s="43">
        <f t="shared" si="12"/>
        <v>5697</v>
      </c>
      <c r="AL55" s="43">
        <f t="shared" si="13"/>
        <v>1082.9223653007625</v>
      </c>
      <c r="AM55" s="43">
        <f t="shared" si="14"/>
        <v>4614.371791046679</v>
      </c>
      <c r="AN55" s="43">
        <f t="shared" si="15"/>
        <v>125.24695605083582</v>
      </c>
      <c r="AO55" s="43">
        <f t="shared" si="16"/>
        <v>67.92916745439089</v>
      </c>
      <c r="AP55" s="43">
        <f t="shared" si="17"/>
        <v>142.48218060882797</v>
      </c>
      <c r="AQ55" s="72">
        <f t="shared" si="18"/>
        <v>3836.6356387823444</v>
      </c>
      <c r="AR55" s="72">
        <f t="shared" si="19"/>
        <v>4406.564361217656</v>
      </c>
      <c r="AS55" s="82"/>
      <c r="AT55" s="82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15131</v>
      </c>
      <c r="AJ56" s="43">
        <f t="shared" si="6"/>
        <v>15226.2</v>
      </c>
      <c r="AK56" s="43">
        <f t="shared" si="12"/>
        <v>5676</v>
      </c>
      <c r="AL56" s="43">
        <f t="shared" si="13"/>
        <v>1021.2924800672525</v>
      </c>
      <c r="AM56" s="43">
        <f t="shared" si="14"/>
        <v>4655.013243832594</v>
      </c>
      <c r="AN56" s="43">
        <f t="shared" si="15"/>
        <v>123.39448934210961</v>
      </c>
      <c r="AO56" s="43">
        <f t="shared" si="16"/>
        <v>68.227657469919</v>
      </c>
      <c r="AP56" s="43">
        <f t="shared" si="17"/>
        <v>141.00075618177584</v>
      </c>
      <c r="AQ56" s="72">
        <f t="shared" si="18"/>
        <v>3661.3984876364484</v>
      </c>
      <c r="AR56" s="72">
        <f t="shared" si="19"/>
        <v>4225.401512363552</v>
      </c>
      <c r="AS56" s="83"/>
      <c r="AT56" s="83"/>
    </row>
    <row r="57" spans="1:46" s="53" customFormat="1" ht="15.75">
      <c r="A57" s="54">
        <v>2001</v>
      </c>
      <c r="B57" s="58"/>
      <c r="C57" s="60">
        <v>3758</v>
      </c>
      <c r="D57" s="58"/>
      <c r="E57" s="43">
        <f t="shared" si="22"/>
        <v>3710.8</v>
      </c>
      <c r="F57" s="43">
        <f t="shared" si="23"/>
        <v>60.91633606841436</v>
      </c>
      <c r="G57" s="58"/>
      <c r="H57" s="45">
        <f t="shared" si="20"/>
        <v>2001</v>
      </c>
      <c r="I57" s="43">
        <f t="shared" si="24"/>
        <v>3588.9673278631712</v>
      </c>
      <c r="J57" s="43">
        <f t="shared" si="25"/>
        <v>3832.632672136829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60">
        <v>14723</v>
      </c>
      <c r="AJ57" s="43">
        <f t="shared" si="6"/>
        <v>14706</v>
      </c>
      <c r="AK57" s="43">
        <f t="shared" si="12"/>
        <v>5686</v>
      </c>
      <c r="AL57" s="43">
        <f t="shared" si="13"/>
        <v>936.3550006799946</v>
      </c>
      <c r="AM57" s="43">
        <f t="shared" si="14"/>
        <v>4749.967994559674</v>
      </c>
      <c r="AN57" s="43">
        <f t="shared" si="15"/>
        <v>121.26829758844642</v>
      </c>
      <c r="AO57" s="43">
        <f t="shared" si="16"/>
        <v>68.92001156819167</v>
      </c>
      <c r="AP57" s="43">
        <f t="shared" si="17"/>
        <v>139.48465146588592</v>
      </c>
      <c r="AQ57" s="72">
        <f t="shared" si="18"/>
        <v>3431.8306970682283</v>
      </c>
      <c r="AR57" s="72">
        <f t="shared" si="19"/>
        <v>3989.769302931772</v>
      </c>
      <c r="AS57" s="82"/>
      <c r="AT57" s="82"/>
    </row>
    <row r="58" spans="1:46" s="53" customFormat="1" ht="15.75">
      <c r="A58" s="54">
        <v>2002</v>
      </c>
      <c r="B58" s="58"/>
      <c r="C58" s="60">
        <v>3533</v>
      </c>
      <c r="D58" s="58"/>
      <c r="E58" s="43">
        <f t="shared" si="22"/>
        <v>3510.6</v>
      </c>
      <c r="F58" s="43">
        <f t="shared" si="23"/>
        <v>59.25031645485111</v>
      </c>
      <c r="G58" s="58"/>
      <c r="H58" s="45">
        <f t="shared" si="20"/>
        <v>2002</v>
      </c>
      <c r="I58" s="43">
        <f t="shared" si="24"/>
        <v>3392.0993670902976</v>
      </c>
      <c r="J58" s="43">
        <f t="shared" si="25"/>
        <v>3629.100632909702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60">
        <v>14343</v>
      </c>
      <c r="AJ58" s="43">
        <f t="shared" si="6"/>
        <v>14406.8</v>
      </c>
      <c r="AK58" s="43">
        <f t="shared" si="12"/>
        <v>5295</v>
      </c>
      <c r="AL58" s="43">
        <f t="shared" si="13"/>
        <v>855.4510619985007</v>
      </c>
      <c r="AM58" s="43">
        <f t="shared" si="14"/>
        <v>4439.85711588388</v>
      </c>
      <c r="AN58" s="43">
        <f t="shared" si="15"/>
        <v>120.02832998921546</v>
      </c>
      <c r="AO58" s="43">
        <f t="shared" si="16"/>
        <v>66.63225282011618</v>
      </c>
      <c r="AP58" s="43">
        <f t="shared" si="17"/>
        <v>137.28312757175908</v>
      </c>
      <c r="AQ58" s="72">
        <f t="shared" si="18"/>
        <v>3236.033744856482</v>
      </c>
      <c r="AR58" s="72">
        <f t="shared" si="19"/>
        <v>3785.166255143518</v>
      </c>
      <c r="AS58" s="82"/>
      <c r="AT58" s="82"/>
    </row>
    <row r="59" spans="1:46" s="53" customFormat="1" ht="15.75">
      <c r="A59" s="54">
        <v>2003</v>
      </c>
      <c r="B59" s="58"/>
      <c r="C59" s="60">
        <v>3294</v>
      </c>
      <c r="D59" s="58"/>
      <c r="E59" s="43">
        <f t="shared" si="22"/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 t="shared" si="24"/>
        <v>3206.7264123920836</v>
      </c>
      <c r="J59" s="43">
        <f t="shared" si="25"/>
        <v>3437.2735876079164</v>
      </c>
      <c r="K59" s="43">
        <f t="shared" si="21"/>
        <v>3294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 t="shared" si="7"/>
        <v>2806.6</v>
      </c>
      <c r="AE59" s="74">
        <f t="shared" si="11"/>
        <v>1.1776903825527352</v>
      </c>
      <c r="AF59" s="45">
        <f t="shared" si="8"/>
        <v>52.977353652291846</v>
      </c>
      <c r="AG59" s="45">
        <f t="shared" si="9"/>
        <v>2700.645292695416</v>
      </c>
      <c r="AH59" s="45">
        <f t="shared" si="10"/>
        <v>2912.5547073045836</v>
      </c>
      <c r="AI59" s="60">
        <v>13918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</v>
      </c>
      <c r="AM59" s="43">
        <f t="shared" si="14"/>
        <v>3866.833072679709</v>
      </c>
      <c r="AN59" s="43">
        <f t="shared" si="15"/>
        <v>118.60944313164951</v>
      </c>
      <c r="AO59" s="43">
        <f t="shared" si="16"/>
        <v>62.18386505098979</v>
      </c>
      <c r="AP59" s="43">
        <f t="shared" si="17"/>
        <v>133.92174234484747</v>
      </c>
      <c r="AQ59" s="72">
        <f t="shared" si="18"/>
        <v>3054.156515310305</v>
      </c>
      <c r="AR59" s="72">
        <f t="shared" si="19"/>
        <v>3589.843484689695</v>
      </c>
      <c r="AS59" s="43"/>
      <c r="AT59" s="43"/>
    </row>
    <row r="60" spans="1:46" ht="15.75">
      <c r="A60" s="54">
        <v>2004</v>
      </c>
      <c r="B60" s="57"/>
      <c r="C60" s="60">
        <v>3074</v>
      </c>
      <c r="E60" s="43">
        <f t="shared" si="22"/>
        <v>3160</v>
      </c>
      <c r="F60" s="43">
        <f t="shared" si="23"/>
        <v>56.213877290220786</v>
      </c>
      <c r="H60" s="45">
        <f t="shared" si="20"/>
        <v>2004</v>
      </c>
      <c r="I60" s="43">
        <f t="shared" si="24"/>
        <v>3047.5722454195584</v>
      </c>
      <c r="J60" s="43">
        <f t="shared" si="25"/>
        <v>3272.4277545804416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 t="shared" si="7"/>
        <v>2685.2</v>
      </c>
      <c r="AE60" s="74">
        <f t="shared" si="11"/>
        <v>1.1759755164498853</v>
      </c>
      <c r="AF60" s="45">
        <f t="shared" si="8"/>
        <v>51.81891546530089</v>
      </c>
      <c r="AG60" s="45">
        <f t="shared" si="9"/>
        <v>2581.562169069398</v>
      </c>
      <c r="AH60" s="45">
        <f t="shared" si="10"/>
        <v>2788.8378309306017</v>
      </c>
      <c r="AI60" s="60">
        <v>13919</v>
      </c>
      <c r="AJ60" s="43">
        <f t="shared" si="6"/>
        <v>13745.6</v>
      </c>
      <c r="AK60" s="43">
        <f t="shared" si="12"/>
        <v>4340</v>
      </c>
      <c r="AL60" s="43">
        <f t="shared" si="13"/>
        <v>726.4579210802002</v>
      </c>
      <c r="AM60" s="43">
        <f t="shared" si="14"/>
        <v>3613.804985230563</v>
      </c>
      <c r="AN60" s="43">
        <f t="shared" si="15"/>
        <v>117.2416308313732</v>
      </c>
      <c r="AO60" s="43">
        <f t="shared" si="16"/>
        <v>60.11493146657129</v>
      </c>
      <c r="AP60" s="43">
        <f t="shared" si="17"/>
        <v>131.75509472210388</v>
      </c>
      <c r="AQ60" s="72">
        <f t="shared" si="18"/>
        <v>2896.4898105557922</v>
      </c>
      <c r="AR60" s="72">
        <f t="shared" si="19"/>
        <v>3423.5101894442078</v>
      </c>
      <c r="AS60" s="43"/>
      <c r="AT60" s="43"/>
    </row>
    <row r="61" spans="1:44" ht="15.75">
      <c r="A61" s="39">
        <v>2005</v>
      </c>
      <c r="B61" s="27"/>
      <c r="C61" s="60">
        <v>2951</v>
      </c>
      <c r="E61" s="43">
        <f t="shared" si="22"/>
        <v>2986.6</v>
      </c>
      <c r="F61" s="43">
        <f t="shared" si="23"/>
        <v>54.64979414416856</v>
      </c>
      <c r="H61" s="17">
        <f t="shared" si="20"/>
        <v>2005</v>
      </c>
      <c r="I61" s="43">
        <f t="shared" si="24"/>
        <v>2877.300411711663</v>
      </c>
      <c r="J61" s="43">
        <f t="shared" si="25"/>
        <v>3095.899588288337</v>
      </c>
      <c r="K61" s="17">
        <f t="shared" si="21"/>
        <v>2951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 t="shared" si="7"/>
        <v>2553.8</v>
      </c>
      <c r="AE61" s="74">
        <f t="shared" si="11"/>
        <v>1.1733598409542743</v>
      </c>
      <c r="AF61" s="45">
        <f t="shared" si="8"/>
        <v>50.53513629149525</v>
      </c>
      <c r="AG61" s="45">
        <f t="shared" si="9"/>
        <v>2452.7297274170096</v>
      </c>
      <c r="AH61" s="45">
        <f t="shared" si="10"/>
        <v>2654.8702725829908</v>
      </c>
      <c r="AI61" s="60">
        <v>13438</v>
      </c>
      <c r="AJ61" s="43">
        <f t="shared" si="6"/>
        <v>13378.2</v>
      </c>
      <c r="AK61" s="43">
        <f t="shared" si="12"/>
        <v>4118</v>
      </c>
      <c r="AL61" s="43">
        <f t="shared" si="13"/>
        <v>666.739887279305</v>
      </c>
      <c r="AM61" s="43">
        <f t="shared" si="14"/>
        <v>3451.5181084232872</v>
      </c>
      <c r="AN61" s="43">
        <f t="shared" si="15"/>
        <v>115.66416904123766</v>
      </c>
      <c r="AO61" s="43">
        <f t="shared" si="16"/>
        <v>58.749622198132364</v>
      </c>
      <c r="AP61" s="43">
        <f t="shared" si="17"/>
        <v>129.72940340733587</v>
      </c>
      <c r="AQ61" s="72">
        <f t="shared" si="18"/>
        <v>2727.141193185328</v>
      </c>
      <c r="AR61" s="72">
        <f t="shared" si="19"/>
        <v>3246.0588068146717</v>
      </c>
    </row>
    <row r="62" spans="1:44" ht="15.75">
      <c r="A62" s="54">
        <v>2006</v>
      </c>
      <c r="B62" s="27"/>
      <c r="C62" s="60">
        <v>2948</v>
      </c>
      <c r="E62" s="43">
        <f t="shared" si="22"/>
        <v>2895.8</v>
      </c>
      <c r="F62" s="43">
        <f t="shared" si="23"/>
        <v>53.812637920845326</v>
      </c>
      <c r="H62" s="45">
        <f t="shared" si="20"/>
        <v>2006</v>
      </c>
      <c r="I62" s="43">
        <f t="shared" si="24"/>
        <v>2788.1747241583093</v>
      </c>
      <c r="J62" s="43">
        <f t="shared" si="25"/>
        <v>3003.425275841691</v>
      </c>
      <c r="K62" s="17">
        <f t="shared" si="21"/>
        <v>2948</v>
      </c>
      <c r="AC62" s="17">
        <v>2542</v>
      </c>
      <c r="AI62" s="60">
        <v>13110</v>
      </c>
      <c r="AJ62" s="43">
        <f t="shared" si="6"/>
        <v>13026.2</v>
      </c>
      <c r="AQ62" s="72">
        <f t="shared" si="18"/>
        <v>2895.8</v>
      </c>
      <c r="AR62" s="72">
        <f t="shared" si="19"/>
        <v>2895.8</v>
      </c>
    </row>
    <row r="63" spans="1:44" ht="15.75">
      <c r="A63" s="39">
        <v>2007</v>
      </c>
      <c r="B63" s="27"/>
      <c r="C63" s="60">
        <v>2666</v>
      </c>
      <c r="E63" s="43">
        <f t="shared" si="22"/>
        <v>2778</v>
      </c>
      <c r="F63" s="43">
        <f t="shared" si="23"/>
        <v>52.706735812417755</v>
      </c>
      <c r="H63" s="45">
        <f t="shared" si="20"/>
        <v>2007</v>
      </c>
      <c r="I63" s="43">
        <f t="shared" si="24"/>
        <v>2672.5865283751646</v>
      </c>
      <c r="J63" s="43">
        <f t="shared" si="25"/>
        <v>2883.4134716248354</v>
      </c>
      <c r="K63" s="17">
        <f t="shared" si="21"/>
        <v>2666</v>
      </c>
      <c r="AC63" s="17">
        <v>2301</v>
      </c>
      <c r="AI63" s="60">
        <v>12506</v>
      </c>
      <c r="AJ63" s="43">
        <f t="shared" si="6"/>
        <v>12551.8</v>
      </c>
      <c r="AQ63" s="72">
        <f t="shared" si="18"/>
        <v>2778</v>
      </c>
      <c r="AR63" s="72">
        <f t="shared" si="19"/>
        <v>2778</v>
      </c>
    </row>
    <row r="64" spans="1:43" ht="15.75">
      <c r="A64" s="39">
        <v>2008</v>
      </c>
      <c r="B64" s="27"/>
      <c r="C64" s="60">
        <v>2840</v>
      </c>
      <c r="H64" s="45">
        <f t="shared" si="20"/>
        <v>2008</v>
      </c>
      <c r="K64" s="17">
        <f t="shared" si="21"/>
        <v>2840</v>
      </c>
      <c r="AC64" s="84"/>
      <c r="AI64" s="60">
        <v>12158</v>
      </c>
      <c r="AQ64" s="72"/>
    </row>
    <row r="65" spans="1:35" ht="15.75">
      <c r="A65" s="39">
        <v>2009</v>
      </c>
      <c r="B65" s="27"/>
      <c r="C65" s="60">
        <v>2485</v>
      </c>
      <c r="H65" s="45">
        <f t="shared" si="20"/>
        <v>2009</v>
      </c>
      <c r="K65" s="17">
        <f t="shared" si="21"/>
        <v>2485</v>
      </c>
      <c r="AC65" s="84"/>
      <c r="AI65" s="60">
        <v>11547</v>
      </c>
    </row>
    <row r="66" spans="1:29" ht="12.75">
      <c r="A66" s="68"/>
      <c r="AC66" s="84"/>
    </row>
    <row r="67" spans="1:29" ht="12.75">
      <c r="A67" s="68"/>
      <c r="AC67" s="84"/>
    </row>
    <row r="68" spans="1:29" ht="12.75">
      <c r="A68" s="68"/>
      <c r="AC68" s="84"/>
    </row>
    <row r="69" spans="1:29" ht="12.75">
      <c r="A69" s="68"/>
      <c r="AC69" s="84"/>
    </row>
    <row r="70" ht="12.75">
      <c r="AC70" s="84"/>
    </row>
    <row r="71" ht="12.75">
      <c r="AC71" s="84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69" t="s">
        <v>63</v>
      </c>
    </row>
  </sheetData>
  <printOptions/>
  <pageMargins left="0.75" right="0.75" top="1" bottom="1" header="0.5" footer="0.5"/>
  <pageSetup fitToHeight="1" fitToWidth="1" horizontalDpi="300" verticalDpi="3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64</v>
      </c>
      <c r="B1" s="21"/>
      <c r="M1" s="21" t="s">
        <v>65</v>
      </c>
      <c r="N1" s="21"/>
    </row>
    <row r="2" spans="2:13" ht="18.75" thickBot="1">
      <c r="B2" s="23"/>
      <c r="M2" s="21" t="s">
        <v>66</v>
      </c>
    </row>
    <row r="3" spans="1:19" ht="15">
      <c r="A3" s="27"/>
      <c r="B3" s="27"/>
      <c r="C3" s="28"/>
      <c r="I3" s="17" t="s">
        <v>28</v>
      </c>
      <c r="S3" s="17" t="s">
        <v>28</v>
      </c>
    </row>
    <row r="4" spans="1:19" ht="15.75">
      <c r="A4" s="27"/>
      <c r="B4" s="27"/>
      <c r="C4" s="31" t="s">
        <v>26</v>
      </c>
      <c r="E4" s="17" t="s">
        <v>22</v>
      </c>
      <c r="F4" s="17" t="s">
        <v>21</v>
      </c>
      <c r="I4" s="17" t="s">
        <v>37</v>
      </c>
      <c r="M4" s="17" t="s">
        <v>67</v>
      </c>
      <c r="O4" s="17" t="s">
        <v>22</v>
      </c>
      <c r="P4" s="17" t="s">
        <v>21</v>
      </c>
      <c r="S4" s="17" t="s">
        <v>37</v>
      </c>
    </row>
    <row r="5" spans="1:21" ht="16.5" thickBot="1">
      <c r="A5" s="33" t="s">
        <v>31</v>
      </c>
      <c r="B5" s="34"/>
      <c r="C5" s="35" t="s">
        <v>24</v>
      </c>
      <c r="E5" s="17" t="s">
        <v>30</v>
      </c>
      <c r="F5" s="17" t="s">
        <v>27</v>
      </c>
      <c r="I5" s="17" t="s">
        <v>52</v>
      </c>
      <c r="J5" s="17" t="s">
        <v>53</v>
      </c>
      <c r="K5" s="17" t="s">
        <v>54</v>
      </c>
      <c r="M5" s="17" t="s">
        <v>54</v>
      </c>
      <c r="O5" s="17" t="s">
        <v>30</v>
      </c>
      <c r="P5" s="17" t="s">
        <v>27</v>
      </c>
      <c r="S5" s="17" t="s">
        <v>52</v>
      </c>
      <c r="T5" s="17" t="s">
        <v>53</v>
      </c>
      <c r="U5" s="17" t="s">
        <v>68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</row>
    <row r="8" spans="1:11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</row>
    <row r="9" spans="1:11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43">
        <f t="shared" si="4"/>
        <v>9586.765725921923</v>
      </c>
      <c r="J34" s="43">
        <f t="shared" si="5"/>
        <v>9982.434274078078</v>
      </c>
      <c r="K34" s="43">
        <f t="shared" si="1"/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43">
        <f t="shared" si="4"/>
        <v>9589.537421425879</v>
      </c>
      <c r="J35" s="43">
        <f t="shared" si="5"/>
        <v>9985.26257857412</v>
      </c>
      <c r="K35" s="43">
        <f t="shared" si="1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43">
        <f t="shared" si="4"/>
        <v>9648.931866537723</v>
      </c>
      <c r="J36" s="43">
        <f t="shared" si="5"/>
        <v>10045.868133462276</v>
      </c>
      <c r="K36" s="43">
        <f t="shared" si="1"/>
        <v>9539</v>
      </c>
      <c r="S36" s="17" t="s">
        <v>52</v>
      </c>
      <c r="T36" s="17" t="s">
        <v>53</v>
      </c>
      <c r="U36" s="17" t="s">
        <v>68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M37" s="85">
        <v>1457</v>
      </c>
      <c r="N37" s="85"/>
      <c r="R37" s="17">
        <f aca="true" t="shared" si="6" ref="R37:R65">A37</f>
        <v>1981</v>
      </c>
      <c r="U37" s="43">
        <f aca="true" t="shared" si="7" ref="U37:U65"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8" ref="H38:H64">A38</f>
        <v>1982</v>
      </c>
      <c r="I38" s="43">
        <f t="shared" si="4"/>
        <v>8929.002617818987</v>
      </c>
      <c r="J38" s="43">
        <f t="shared" si="5"/>
        <v>9310.997382181013</v>
      </c>
      <c r="K38" s="43">
        <f aca="true" t="shared" si="9" ref="K38:K65">C38</f>
        <v>9961</v>
      </c>
      <c r="M38" s="85">
        <v>1541</v>
      </c>
      <c r="N38" s="85"/>
      <c r="R38" s="17">
        <f t="shared" si="6"/>
        <v>1982</v>
      </c>
      <c r="U38" s="43">
        <f t="shared" si="7"/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8"/>
        <v>1983</v>
      </c>
      <c r="I39" s="43">
        <f t="shared" si="4"/>
        <v>8701.228528138532</v>
      </c>
      <c r="J39" s="43">
        <f t="shared" si="5"/>
        <v>9078.371471861466</v>
      </c>
      <c r="K39" s="43">
        <f t="shared" si="9"/>
        <v>8257</v>
      </c>
      <c r="M39" s="85">
        <v>1511</v>
      </c>
      <c r="N39" s="85"/>
      <c r="O39" s="43">
        <f aca="true" t="shared" si="10" ref="O39:O63">AVERAGE(M37:M41)</f>
        <v>1510.8</v>
      </c>
      <c r="P39" s="43">
        <f aca="true" t="shared" si="11" ref="P39:P63">SQRT(O39)</f>
        <v>38.86901079266104</v>
      </c>
      <c r="R39" s="17">
        <f t="shared" si="6"/>
        <v>1983</v>
      </c>
      <c r="S39" s="43">
        <f aca="true" t="shared" si="12" ref="S39:S63">O39-2*P39</f>
        <v>1433.061978414678</v>
      </c>
      <c r="T39" s="43">
        <f aca="true" t="shared" si="13" ref="T39:T63">O39+2*P39</f>
        <v>1588.538021585322</v>
      </c>
      <c r="U39" s="43">
        <f t="shared" si="7"/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aca="true" t="shared" si="14" ref="E40:E63">AVERAGE(C38:C42)</f>
        <v>8591</v>
      </c>
      <c r="F40" s="43">
        <f aca="true" t="shared" si="15" ref="F40:F63">SQRT(E40)</f>
        <v>92.68764750493995</v>
      </c>
      <c r="G40" s="43"/>
      <c r="H40" s="45">
        <f t="shared" si="8"/>
        <v>1984</v>
      </c>
      <c r="I40" s="43">
        <f aca="true" t="shared" si="16" ref="I40:I63">E40-2*F40</f>
        <v>8405.62470499012</v>
      </c>
      <c r="J40" s="43">
        <f aca="true" t="shared" si="17" ref="J40:J63">E40+2*F40</f>
        <v>8776.37529500988</v>
      </c>
      <c r="K40" s="43">
        <f t="shared" si="9"/>
        <v>8326</v>
      </c>
      <c r="M40" s="85">
        <v>1523</v>
      </c>
      <c r="N40" s="85"/>
      <c r="O40" s="43">
        <f t="shared" si="10"/>
        <v>1493</v>
      </c>
      <c r="P40" s="43">
        <f t="shared" si="11"/>
        <v>38.63935817272331</v>
      </c>
      <c r="R40" s="17">
        <f t="shared" si="6"/>
        <v>1984</v>
      </c>
      <c r="S40" s="43">
        <f t="shared" si="12"/>
        <v>1415.7212836545534</v>
      </c>
      <c r="T40" s="43">
        <f t="shared" si="13"/>
        <v>1570.2787163454466</v>
      </c>
      <c r="U40" s="43">
        <f t="shared" si="7"/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14"/>
        <v>8051.4</v>
      </c>
      <c r="F41" s="43">
        <f t="shared" si="15"/>
        <v>89.72959378042452</v>
      </c>
      <c r="G41" s="52"/>
      <c r="H41" s="45">
        <f t="shared" si="8"/>
        <v>1985</v>
      </c>
      <c r="I41" s="43">
        <f t="shared" si="16"/>
        <v>7871.94081243915</v>
      </c>
      <c r="J41" s="43">
        <f t="shared" si="17"/>
        <v>8230.859187560849</v>
      </c>
      <c r="K41" s="43">
        <f t="shared" si="9"/>
        <v>8388</v>
      </c>
      <c r="M41" s="85">
        <v>1522</v>
      </c>
      <c r="N41" s="85"/>
      <c r="O41" s="43">
        <f t="shared" si="10"/>
        <v>1435</v>
      </c>
      <c r="P41" s="43">
        <f t="shared" si="11"/>
        <v>37.881393849751625</v>
      </c>
      <c r="Q41" s="17"/>
      <c r="R41" s="17">
        <f t="shared" si="6"/>
        <v>1985</v>
      </c>
      <c r="S41" s="43">
        <f t="shared" si="12"/>
        <v>1359.2372123004968</v>
      </c>
      <c r="T41" s="43">
        <f t="shared" si="13"/>
        <v>1510.7627876995032</v>
      </c>
      <c r="U41" s="43">
        <f t="shared" si="7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14"/>
        <v>7857.2</v>
      </c>
      <c r="F42" s="43">
        <f t="shared" si="15"/>
        <v>88.64084837139139</v>
      </c>
      <c r="G42" s="43"/>
      <c r="H42" s="45">
        <f t="shared" si="8"/>
        <v>1986</v>
      </c>
      <c r="I42" s="43">
        <f t="shared" si="16"/>
        <v>7679.918303257217</v>
      </c>
      <c r="J42" s="43">
        <f t="shared" si="17"/>
        <v>8034.481696742782</v>
      </c>
      <c r="K42" s="43">
        <f t="shared" si="9"/>
        <v>8023</v>
      </c>
      <c r="M42" s="85">
        <v>1368</v>
      </c>
      <c r="N42" s="85"/>
      <c r="O42" s="43">
        <f t="shared" si="10"/>
        <v>1377.2</v>
      </c>
      <c r="P42" s="43">
        <f t="shared" si="11"/>
        <v>37.11064537299237</v>
      </c>
      <c r="R42" s="17">
        <f t="shared" si="6"/>
        <v>1986</v>
      </c>
      <c r="S42" s="43">
        <f t="shared" si="12"/>
        <v>1302.9787092540153</v>
      </c>
      <c r="T42" s="43">
        <f t="shared" si="13"/>
        <v>1451.4212907459848</v>
      </c>
      <c r="U42" s="43">
        <f t="shared" si="7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14"/>
        <v>7702.2</v>
      </c>
      <c r="F43" s="43">
        <f t="shared" si="15"/>
        <v>87.76217864205515</v>
      </c>
      <c r="G43" s="43"/>
      <c r="H43" s="45">
        <f t="shared" si="8"/>
        <v>1987</v>
      </c>
      <c r="I43" s="43">
        <f t="shared" si="16"/>
        <v>7526.67564271589</v>
      </c>
      <c r="J43" s="43">
        <f t="shared" si="17"/>
        <v>7877.72435728411</v>
      </c>
      <c r="K43" s="43">
        <f t="shared" si="9"/>
        <v>7263</v>
      </c>
      <c r="M43" s="85">
        <v>1251</v>
      </c>
      <c r="N43" s="85"/>
      <c r="O43" s="43">
        <f t="shared" si="10"/>
        <v>1315.8</v>
      </c>
      <c r="P43" s="43">
        <f t="shared" si="11"/>
        <v>36.27395760046041</v>
      </c>
      <c r="R43" s="17">
        <f t="shared" si="6"/>
        <v>1987</v>
      </c>
      <c r="S43" s="43">
        <f t="shared" si="12"/>
        <v>1243.252084799079</v>
      </c>
      <c r="T43" s="43">
        <f t="shared" si="13"/>
        <v>1388.3479152009209</v>
      </c>
      <c r="U43" s="43">
        <f t="shared" si="7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14"/>
        <v>7384.2</v>
      </c>
      <c r="F44" s="43">
        <f t="shared" si="15"/>
        <v>85.93136796304363</v>
      </c>
      <c r="G44" s="43"/>
      <c r="H44" s="45">
        <f t="shared" si="8"/>
        <v>1988</v>
      </c>
      <c r="I44" s="43">
        <f t="shared" si="16"/>
        <v>7212.337264073913</v>
      </c>
      <c r="J44" s="43">
        <f t="shared" si="17"/>
        <v>7556.062735926087</v>
      </c>
      <c r="K44" s="43">
        <f t="shared" si="9"/>
        <v>7286</v>
      </c>
      <c r="M44" s="85">
        <v>1222</v>
      </c>
      <c r="N44" s="85"/>
      <c r="O44" s="43">
        <f t="shared" si="10"/>
        <v>1237.6</v>
      </c>
      <c r="P44" s="43">
        <f t="shared" si="11"/>
        <v>35.17953950807202</v>
      </c>
      <c r="R44" s="17">
        <f t="shared" si="6"/>
        <v>1988</v>
      </c>
      <c r="S44" s="43">
        <f t="shared" si="12"/>
        <v>1167.2409209838559</v>
      </c>
      <c r="T44" s="43">
        <f t="shared" si="13"/>
        <v>1307.959079016144</v>
      </c>
      <c r="U44" s="43">
        <f t="shared" si="7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14"/>
        <v>7005.4</v>
      </c>
      <c r="F45" s="43">
        <f t="shared" si="15"/>
        <v>83.69826760453289</v>
      </c>
      <c r="G45" s="43"/>
      <c r="H45" s="45">
        <f t="shared" si="8"/>
        <v>1989</v>
      </c>
      <c r="I45" s="43">
        <f t="shared" si="16"/>
        <v>6838.003464790934</v>
      </c>
      <c r="J45" s="43">
        <f t="shared" si="17"/>
        <v>7172.796535209065</v>
      </c>
      <c r="K45" s="43">
        <f t="shared" si="9"/>
        <v>7551</v>
      </c>
      <c r="M45" s="85">
        <v>1216</v>
      </c>
      <c r="N45" s="85"/>
      <c r="O45" s="43">
        <f t="shared" si="10"/>
        <v>1168.2</v>
      </c>
      <c r="P45" s="43">
        <f t="shared" si="11"/>
        <v>34.178940884702676</v>
      </c>
      <c r="R45" s="17">
        <f t="shared" si="6"/>
        <v>1989</v>
      </c>
      <c r="S45" s="43">
        <f t="shared" si="12"/>
        <v>1099.8421182305947</v>
      </c>
      <c r="T45" s="43">
        <f t="shared" si="13"/>
        <v>1236.5578817694054</v>
      </c>
      <c r="U45" s="43">
        <f t="shared" si="7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14"/>
        <v>6680.6</v>
      </c>
      <c r="F46" s="43">
        <f t="shared" si="15"/>
        <v>81.73493745027275</v>
      </c>
      <c r="G46" s="52"/>
      <c r="H46" s="45">
        <f t="shared" si="8"/>
        <v>1990</v>
      </c>
      <c r="I46" s="43">
        <f t="shared" si="16"/>
        <v>6517.130125099455</v>
      </c>
      <c r="J46" s="43">
        <f t="shared" si="17"/>
        <v>6844.069874900546</v>
      </c>
      <c r="K46" s="43">
        <f t="shared" si="9"/>
        <v>6798</v>
      </c>
      <c r="M46" s="85">
        <v>1131</v>
      </c>
      <c r="N46" s="85"/>
      <c r="O46" s="43">
        <f t="shared" si="10"/>
        <v>1097.4</v>
      </c>
      <c r="P46" s="43">
        <f t="shared" si="11"/>
        <v>33.12702823979235</v>
      </c>
      <c r="Q46" s="17"/>
      <c r="R46" s="17">
        <f t="shared" si="6"/>
        <v>1990</v>
      </c>
      <c r="S46" s="43">
        <f t="shared" si="12"/>
        <v>1031.1459435204154</v>
      </c>
      <c r="T46" s="43">
        <f t="shared" si="13"/>
        <v>1163.6540564795848</v>
      </c>
      <c r="U46" s="43">
        <f t="shared" si="7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14"/>
        <v>6194</v>
      </c>
      <c r="F47" s="43">
        <f t="shared" si="15"/>
        <v>78.70196947980399</v>
      </c>
      <c r="G47" s="43"/>
      <c r="H47" s="45">
        <f t="shared" si="8"/>
        <v>1991</v>
      </c>
      <c r="I47" s="43">
        <f t="shared" si="16"/>
        <v>6036.596061040392</v>
      </c>
      <c r="J47" s="43">
        <f t="shared" si="17"/>
        <v>6351.403938959608</v>
      </c>
      <c r="K47" s="43">
        <f t="shared" si="9"/>
        <v>6129</v>
      </c>
      <c r="M47" s="85">
        <v>1021</v>
      </c>
      <c r="N47" s="85"/>
      <c r="O47" s="43">
        <f t="shared" si="10"/>
        <v>1008.2</v>
      </c>
      <c r="P47" s="43">
        <f t="shared" si="11"/>
        <v>31.752165280497014</v>
      </c>
      <c r="R47" s="17">
        <f t="shared" si="6"/>
        <v>1991</v>
      </c>
      <c r="S47" s="43">
        <f t="shared" si="12"/>
        <v>944.695669439006</v>
      </c>
      <c r="T47" s="43">
        <f t="shared" si="13"/>
        <v>1071.704330560994</v>
      </c>
      <c r="U47" s="43">
        <f t="shared" si="7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14"/>
        <v>5798</v>
      </c>
      <c r="F48" s="43">
        <f t="shared" si="15"/>
        <v>76.14459928320589</v>
      </c>
      <c r="G48" s="43"/>
      <c r="H48" s="45">
        <f t="shared" si="8"/>
        <v>1992</v>
      </c>
      <c r="I48" s="43">
        <f t="shared" si="16"/>
        <v>5645.710801433588</v>
      </c>
      <c r="J48" s="43">
        <f t="shared" si="17"/>
        <v>5950.289198566412</v>
      </c>
      <c r="K48" s="43">
        <f t="shared" si="9"/>
        <v>5639</v>
      </c>
      <c r="M48" s="85">
        <v>897</v>
      </c>
      <c r="N48" s="85"/>
      <c r="O48" s="43">
        <f t="shared" si="10"/>
        <v>970.8</v>
      </c>
      <c r="P48" s="43">
        <f t="shared" si="11"/>
        <v>31.157663583779833</v>
      </c>
      <c r="R48" s="17">
        <f t="shared" si="6"/>
        <v>1992</v>
      </c>
      <c r="S48" s="43">
        <f t="shared" si="12"/>
        <v>908.4846728324403</v>
      </c>
      <c r="T48" s="43">
        <f t="shared" si="13"/>
        <v>1033.1153271675596</v>
      </c>
      <c r="U48" s="43">
        <f t="shared" si="7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14"/>
        <v>5506.2</v>
      </c>
      <c r="F49" s="43">
        <f t="shared" si="15"/>
        <v>74.20377348895406</v>
      </c>
      <c r="G49" s="43"/>
      <c r="H49" s="45">
        <f t="shared" si="8"/>
        <v>1993</v>
      </c>
      <c r="I49" s="43">
        <f t="shared" si="16"/>
        <v>5357.792453022092</v>
      </c>
      <c r="J49" s="43">
        <f t="shared" si="17"/>
        <v>5654.607546977908</v>
      </c>
      <c r="K49" s="43">
        <f t="shared" si="9"/>
        <v>4853</v>
      </c>
      <c r="M49" s="85">
        <v>776</v>
      </c>
      <c r="N49" s="85"/>
      <c r="O49" s="43">
        <f t="shared" si="10"/>
        <v>934.6</v>
      </c>
      <c r="P49" s="43">
        <f t="shared" si="11"/>
        <v>30.571228303749916</v>
      </c>
      <c r="R49" s="17">
        <f t="shared" si="6"/>
        <v>1993</v>
      </c>
      <c r="S49" s="43">
        <f t="shared" si="12"/>
        <v>873.4575433925002</v>
      </c>
      <c r="T49" s="43">
        <f t="shared" si="13"/>
        <v>995.7424566074999</v>
      </c>
      <c r="U49" s="43">
        <f t="shared" si="7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14"/>
        <v>5160</v>
      </c>
      <c r="F50" s="43">
        <f t="shared" si="15"/>
        <v>71.83313998427188</v>
      </c>
      <c r="G50" s="43"/>
      <c r="H50" s="45">
        <f t="shared" si="8"/>
        <v>1994</v>
      </c>
      <c r="I50" s="43">
        <f t="shared" si="16"/>
        <v>5016.333720031456</v>
      </c>
      <c r="J50" s="43">
        <f t="shared" si="17"/>
        <v>5303.666279968544</v>
      </c>
      <c r="K50" s="43">
        <f t="shared" si="9"/>
        <v>5571</v>
      </c>
      <c r="M50" s="85">
        <v>1029</v>
      </c>
      <c r="N50" s="85"/>
      <c r="O50" s="43">
        <f t="shared" si="10"/>
        <v>888.4</v>
      </c>
      <c r="P50" s="43">
        <f t="shared" si="11"/>
        <v>29.80603965641863</v>
      </c>
      <c r="R50" s="17">
        <f t="shared" si="6"/>
        <v>1994</v>
      </c>
      <c r="S50" s="43">
        <f t="shared" si="12"/>
        <v>828.7879206871627</v>
      </c>
      <c r="T50" s="43">
        <f t="shared" si="13"/>
        <v>948.0120793128373</v>
      </c>
      <c r="U50" s="43">
        <f t="shared" si="7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14"/>
        <v>4917</v>
      </c>
      <c r="F51" s="43">
        <f t="shared" si="15"/>
        <v>70.12132343303284</v>
      </c>
      <c r="G51" s="52"/>
      <c r="H51" s="45">
        <f t="shared" si="8"/>
        <v>1995</v>
      </c>
      <c r="I51" s="43">
        <f t="shared" si="16"/>
        <v>4776.757353133934</v>
      </c>
      <c r="J51" s="43">
        <f t="shared" si="17"/>
        <v>5057.242646866066</v>
      </c>
      <c r="K51" s="43">
        <f t="shared" si="9"/>
        <v>5339</v>
      </c>
      <c r="M51" s="85">
        <v>950</v>
      </c>
      <c r="N51" s="85"/>
      <c r="O51" s="43">
        <f t="shared" si="10"/>
        <v>858</v>
      </c>
      <c r="P51" s="43">
        <f t="shared" si="11"/>
        <v>29.29163703175362</v>
      </c>
      <c r="Q51" s="17"/>
      <c r="R51" s="17">
        <f t="shared" si="6"/>
        <v>1995</v>
      </c>
      <c r="S51" s="43">
        <f t="shared" si="12"/>
        <v>799.4167259364928</v>
      </c>
      <c r="T51" s="43">
        <f t="shared" si="13"/>
        <v>916.5832740635072</v>
      </c>
      <c r="U51" s="43">
        <f t="shared" si="7"/>
        <v>950</v>
      </c>
    </row>
    <row r="52" spans="1:21" ht="15">
      <c r="A52" s="39">
        <v>1996</v>
      </c>
      <c r="B52" s="27"/>
      <c r="C52" s="41">
        <v>4398</v>
      </c>
      <c r="E52" s="43">
        <f t="shared" si="14"/>
        <v>4837.8</v>
      </c>
      <c r="F52" s="43">
        <f t="shared" si="15"/>
        <v>69.55429533824636</v>
      </c>
      <c r="H52" s="45">
        <f t="shared" si="8"/>
        <v>1996</v>
      </c>
      <c r="I52" s="43">
        <f t="shared" si="16"/>
        <v>4698.691409323507</v>
      </c>
      <c r="J52" s="43">
        <f t="shared" si="17"/>
        <v>4976.908590676493</v>
      </c>
      <c r="K52" s="43">
        <f t="shared" si="9"/>
        <v>4398</v>
      </c>
      <c r="M52" s="85">
        <v>790</v>
      </c>
      <c r="N52" s="85"/>
      <c r="O52" s="43">
        <f t="shared" si="10"/>
        <v>842.4</v>
      </c>
      <c r="P52" s="43">
        <f t="shared" si="11"/>
        <v>29.024127893874777</v>
      </c>
      <c r="R52" s="17">
        <f t="shared" si="6"/>
        <v>1996</v>
      </c>
      <c r="S52" s="43">
        <f t="shared" si="12"/>
        <v>784.3517442122504</v>
      </c>
      <c r="T52" s="43">
        <f t="shared" si="13"/>
        <v>900.4482557877495</v>
      </c>
      <c r="U52" s="43">
        <f t="shared" si="7"/>
        <v>790</v>
      </c>
    </row>
    <row r="53" spans="1:21" ht="15">
      <c r="A53" s="39">
        <v>1997</v>
      </c>
      <c r="B53" s="27"/>
      <c r="C53" s="41">
        <v>4424</v>
      </c>
      <c r="E53" s="43">
        <f t="shared" si="14"/>
        <v>4538.6</v>
      </c>
      <c r="F53" s="43">
        <f t="shared" si="15"/>
        <v>67.36913239756024</v>
      </c>
      <c r="H53" s="45">
        <f t="shared" si="8"/>
        <v>1997</v>
      </c>
      <c r="I53" s="43">
        <f t="shared" si="16"/>
        <v>4403.86173520488</v>
      </c>
      <c r="J53" s="43">
        <f t="shared" si="17"/>
        <v>4673.338264795121</v>
      </c>
      <c r="K53" s="43">
        <f t="shared" si="9"/>
        <v>4424</v>
      </c>
      <c r="M53" s="85">
        <v>745</v>
      </c>
      <c r="N53" s="85"/>
      <c r="O53" s="43">
        <f t="shared" si="10"/>
        <v>761.6</v>
      </c>
      <c r="P53" s="43">
        <f t="shared" si="11"/>
        <v>27.597101297056543</v>
      </c>
      <c r="R53" s="17">
        <f t="shared" si="6"/>
        <v>1997</v>
      </c>
      <c r="S53" s="43">
        <f t="shared" si="12"/>
        <v>706.4057974058869</v>
      </c>
      <c r="T53" s="43">
        <f t="shared" si="13"/>
        <v>816.7942025941131</v>
      </c>
      <c r="U53" s="43">
        <f t="shared" si="7"/>
        <v>745</v>
      </c>
    </row>
    <row r="54" spans="1:21" ht="15">
      <c r="A54" s="54">
        <v>1998</v>
      </c>
      <c r="B54" s="30"/>
      <c r="C54" s="56">
        <v>4457</v>
      </c>
      <c r="E54" s="43">
        <f t="shared" si="14"/>
        <v>4249.6</v>
      </c>
      <c r="F54" s="43">
        <f t="shared" si="15"/>
        <v>65.18895611988276</v>
      </c>
      <c r="H54" s="45">
        <f t="shared" si="8"/>
        <v>1998</v>
      </c>
      <c r="I54" s="43">
        <f t="shared" si="16"/>
        <v>4119.222087760235</v>
      </c>
      <c r="J54" s="43">
        <f t="shared" si="17"/>
        <v>4379.977912239766</v>
      </c>
      <c r="K54" s="43">
        <f t="shared" si="9"/>
        <v>4457</v>
      </c>
      <c r="M54" s="85">
        <v>698</v>
      </c>
      <c r="N54" s="85"/>
      <c r="O54" s="43">
        <f t="shared" si="10"/>
        <v>683.8</v>
      </c>
      <c r="P54" s="43">
        <f t="shared" si="11"/>
        <v>26.149569786136063</v>
      </c>
      <c r="R54" s="17">
        <f t="shared" si="6"/>
        <v>1998</v>
      </c>
      <c r="S54" s="43">
        <f t="shared" si="12"/>
        <v>631.5008604277278</v>
      </c>
      <c r="T54" s="43">
        <f t="shared" si="13"/>
        <v>736.0991395722721</v>
      </c>
      <c r="U54" s="43">
        <f t="shared" si="7"/>
        <v>698</v>
      </c>
    </row>
    <row r="55" spans="1:21" s="57" customFormat="1" ht="15">
      <c r="A55" s="54">
        <v>1999</v>
      </c>
      <c r="C55" s="56">
        <v>4075</v>
      </c>
      <c r="E55" s="43">
        <f t="shared" si="14"/>
        <v>4121.6</v>
      </c>
      <c r="F55" s="43">
        <f t="shared" si="15"/>
        <v>64.19968847276442</v>
      </c>
      <c r="H55" s="45">
        <f t="shared" si="8"/>
        <v>1999</v>
      </c>
      <c r="I55" s="43">
        <f t="shared" si="16"/>
        <v>3993.2006230544716</v>
      </c>
      <c r="J55" s="43">
        <f t="shared" si="17"/>
        <v>4249.99937694553</v>
      </c>
      <c r="K55" s="43">
        <f t="shared" si="9"/>
        <v>4075</v>
      </c>
      <c r="M55" s="85">
        <v>625</v>
      </c>
      <c r="N55" s="85"/>
      <c r="O55" s="43">
        <f t="shared" si="10"/>
        <v>634.6</v>
      </c>
      <c r="P55" s="43">
        <f t="shared" si="11"/>
        <v>25.191268328530025</v>
      </c>
      <c r="Q55" s="17"/>
      <c r="R55" s="17">
        <f t="shared" si="6"/>
        <v>1999</v>
      </c>
      <c r="S55" s="43">
        <f t="shared" si="12"/>
        <v>584.2174633429399</v>
      </c>
      <c r="T55" s="43">
        <f t="shared" si="13"/>
        <v>684.9825366570601</v>
      </c>
      <c r="U55" s="43">
        <f t="shared" si="7"/>
        <v>625</v>
      </c>
    </row>
    <row r="56" spans="1:21" s="58" customFormat="1" ht="15.75">
      <c r="A56" s="36">
        <v>2000</v>
      </c>
      <c r="C56" s="60">
        <v>3894</v>
      </c>
      <c r="E56" s="43">
        <f t="shared" si="14"/>
        <v>3943.4</v>
      </c>
      <c r="F56" s="43">
        <f t="shared" si="15"/>
        <v>62.796496717571756</v>
      </c>
      <c r="H56" s="45">
        <f t="shared" si="8"/>
        <v>2000</v>
      </c>
      <c r="I56" s="43">
        <f t="shared" si="16"/>
        <v>3817.8070065648567</v>
      </c>
      <c r="J56" s="43">
        <f t="shared" si="17"/>
        <v>4068.9929934351435</v>
      </c>
      <c r="K56" s="86">
        <f t="shared" si="9"/>
        <v>3894</v>
      </c>
      <c r="M56" s="85">
        <v>561</v>
      </c>
      <c r="N56" s="85"/>
      <c r="O56" s="43">
        <f t="shared" si="10"/>
        <v>591</v>
      </c>
      <c r="P56" s="43">
        <f t="shared" si="11"/>
        <v>24.310491562286437</v>
      </c>
      <c r="Q56" s="17"/>
      <c r="R56" s="17">
        <f t="shared" si="6"/>
        <v>2000</v>
      </c>
      <c r="S56" s="43">
        <f t="shared" si="12"/>
        <v>542.3790168754272</v>
      </c>
      <c r="T56" s="43">
        <f t="shared" si="13"/>
        <v>639.6209831245728</v>
      </c>
      <c r="U56" s="43">
        <f t="shared" si="7"/>
        <v>561</v>
      </c>
    </row>
    <row r="57" spans="1:21" s="53" customFormat="1" ht="15.75">
      <c r="A57" s="54">
        <v>2001</v>
      </c>
      <c r="B57" s="58"/>
      <c r="C57" s="60">
        <v>3758</v>
      </c>
      <c r="D57" s="58"/>
      <c r="E57" s="43">
        <f t="shared" si="14"/>
        <v>3710.8</v>
      </c>
      <c r="F57" s="43">
        <f t="shared" si="15"/>
        <v>60.91633606841436</v>
      </c>
      <c r="G57" s="58"/>
      <c r="H57" s="45">
        <f t="shared" si="8"/>
        <v>2001</v>
      </c>
      <c r="I57" s="43">
        <f t="shared" si="16"/>
        <v>3588.9673278631712</v>
      </c>
      <c r="J57" s="43">
        <f t="shared" si="17"/>
        <v>3832.632672136829</v>
      </c>
      <c r="K57" s="86">
        <f t="shared" si="9"/>
        <v>3758</v>
      </c>
      <c r="M57" s="85">
        <v>544</v>
      </c>
      <c r="N57" s="85"/>
      <c r="O57" s="43">
        <f t="shared" si="10"/>
        <v>537.8</v>
      </c>
      <c r="P57" s="43">
        <f t="shared" si="11"/>
        <v>23.19051530259731</v>
      </c>
      <c r="Q57" s="17"/>
      <c r="R57" s="17">
        <f t="shared" si="6"/>
        <v>2001</v>
      </c>
      <c r="S57" s="43">
        <f t="shared" si="12"/>
        <v>491.41896939480534</v>
      </c>
      <c r="T57" s="43">
        <f t="shared" si="13"/>
        <v>584.1810306051946</v>
      </c>
      <c r="U57" s="86">
        <f t="shared" si="7"/>
        <v>544</v>
      </c>
    </row>
    <row r="58" spans="1:21" s="53" customFormat="1" ht="15.75">
      <c r="A58" s="54">
        <v>2002</v>
      </c>
      <c r="B58" s="58"/>
      <c r="C58" s="60">
        <v>3533</v>
      </c>
      <c r="D58" s="58"/>
      <c r="E58" s="43">
        <f t="shared" si="14"/>
        <v>3510.6</v>
      </c>
      <c r="F58" s="43">
        <f t="shared" si="15"/>
        <v>59.25031645485111</v>
      </c>
      <c r="G58" s="58"/>
      <c r="H58" s="45">
        <f t="shared" si="8"/>
        <v>2002</v>
      </c>
      <c r="I58" s="43">
        <f t="shared" si="16"/>
        <v>3392.0993670902976</v>
      </c>
      <c r="J58" s="43">
        <f t="shared" si="17"/>
        <v>3629.100632909702</v>
      </c>
      <c r="K58" s="86">
        <f t="shared" si="9"/>
        <v>3533</v>
      </c>
      <c r="M58" s="85">
        <v>527</v>
      </c>
      <c r="N58" s="85"/>
      <c r="O58" s="43">
        <f t="shared" si="10"/>
        <v>489.6</v>
      </c>
      <c r="P58" s="43">
        <f t="shared" si="11"/>
        <v>22.126906697502932</v>
      </c>
      <c r="Q58" s="17"/>
      <c r="R58" s="17">
        <f t="shared" si="6"/>
        <v>2002</v>
      </c>
      <c r="S58" s="43">
        <f t="shared" si="12"/>
        <v>445.34618660499416</v>
      </c>
      <c r="T58" s="43">
        <f t="shared" si="13"/>
        <v>533.8538133950059</v>
      </c>
      <c r="U58" s="86">
        <f t="shared" si="7"/>
        <v>527</v>
      </c>
    </row>
    <row r="59" spans="1:21" s="53" customFormat="1" ht="15.75">
      <c r="A59" s="54">
        <v>2003</v>
      </c>
      <c r="B59" s="58"/>
      <c r="C59" s="60">
        <v>3294</v>
      </c>
      <c r="D59" s="58"/>
      <c r="E59" s="43">
        <f t="shared" si="14"/>
        <v>3322</v>
      </c>
      <c r="F59" s="43">
        <f t="shared" si="15"/>
        <v>57.63679380395825</v>
      </c>
      <c r="G59" s="58"/>
      <c r="H59" s="45">
        <f t="shared" si="8"/>
        <v>2003</v>
      </c>
      <c r="I59" s="43">
        <f t="shared" si="16"/>
        <v>3206.7264123920836</v>
      </c>
      <c r="J59" s="43">
        <f t="shared" si="17"/>
        <v>3437.2735876079164</v>
      </c>
      <c r="K59" s="86">
        <f t="shared" si="9"/>
        <v>3294</v>
      </c>
      <c r="M59" s="86">
        <v>432</v>
      </c>
      <c r="N59" s="85"/>
      <c r="O59" s="43">
        <f t="shared" si="10"/>
        <v>451</v>
      </c>
      <c r="P59" s="43">
        <f t="shared" si="11"/>
        <v>21.236760581595302</v>
      </c>
      <c r="R59" s="17">
        <f t="shared" si="6"/>
        <v>2003</v>
      </c>
      <c r="S59" s="43">
        <f t="shared" si="12"/>
        <v>408.5264788368094</v>
      </c>
      <c r="T59" s="43">
        <f t="shared" si="13"/>
        <v>493.4735211631906</v>
      </c>
      <c r="U59" s="86">
        <f t="shared" si="7"/>
        <v>432</v>
      </c>
    </row>
    <row r="60" spans="1:21" ht="15.75">
      <c r="A60" s="54">
        <v>2004</v>
      </c>
      <c r="B60" s="57"/>
      <c r="C60" s="60">
        <v>3074</v>
      </c>
      <c r="E60" s="43">
        <f t="shared" si="14"/>
        <v>3160</v>
      </c>
      <c r="F60" s="43">
        <f t="shared" si="15"/>
        <v>56.213877290220786</v>
      </c>
      <c r="H60" s="45">
        <f t="shared" si="8"/>
        <v>2004</v>
      </c>
      <c r="I60" s="43">
        <f t="shared" si="16"/>
        <v>3047.5722454195584</v>
      </c>
      <c r="J60" s="43">
        <f t="shared" si="17"/>
        <v>3272.4277545804416</v>
      </c>
      <c r="K60" s="86">
        <f t="shared" si="9"/>
        <v>3074</v>
      </c>
      <c r="M60" s="86">
        <v>384</v>
      </c>
      <c r="N60" s="85"/>
      <c r="O60" s="43">
        <f t="shared" si="10"/>
        <v>417.2</v>
      </c>
      <c r="P60" s="43">
        <f t="shared" si="11"/>
        <v>20.42547429069886</v>
      </c>
      <c r="R60" s="17">
        <f t="shared" si="6"/>
        <v>2004</v>
      </c>
      <c r="S60" s="43">
        <f t="shared" si="12"/>
        <v>376.34905141860224</v>
      </c>
      <c r="T60" s="43">
        <f t="shared" si="13"/>
        <v>458.05094858139773</v>
      </c>
      <c r="U60" s="86">
        <f t="shared" si="7"/>
        <v>384</v>
      </c>
    </row>
    <row r="61" spans="1:21" ht="15.75">
      <c r="A61" s="39">
        <v>2005</v>
      </c>
      <c r="B61" s="27"/>
      <c r="C61" s="60">
        <v>2951</v>
      </c>
      <c r="E61" s="43">
        <f t="shared" si="14"/>
        <v>2986.6</v>
      </c>
      <c r="F61" s="43">
        <f t="shared" si="15"/>
        <v>54.64979414416856</v>
      </c>
      <c r="H61" s="17">
        <f t="shared" si="8"/>
        <v>2005</v>
      </c>
      <c r="I61" s="43">
        <f t="shared" si="16"/>
        <v>2877.300411711663</v>
      </c>
      <c r="J61" s="43">
        <f t="shared" si="17"/>
        <v>3095.899588288337</v>
      </c>
      <c r="K61" s="87">
        <f t="shared" si="9"/>
        <v>2951</v>
      </c>
      <c r="M61" s="86">
        <v>368</v>
      </c>
      <c r="O61" s="43">
        <f t="shared" si="10"/>
        <v>367.4</v>
      </c>
      <c r="P61" s="43">
        <f t="shared" si="11"/>
        <v>19.16768113257313</v>
      </c>
      <c r="R61" s="17">
        <f t="shared" si="6"/>
        <v>2005</v>
      </c>
      <c r="S61" s="43">
        <f t="shared" si="12"/>
        <v>329.0646377348537</v>
      </c>
      <c r="T61" s="43">
        <f t="shared" si="13"/>
        <v>405.73536226514625</v>
      </c>
      <c r="U61" s="87">
        <f t="shared" si="7"/>
        <v>368</v>
      </c>
    </row>
    <row r="62" spans="1:21" ht="15.75">
      <c r="A62" s="54">
        <v>2006</v>
      </c>
      <c r="B62" s="27"/>
      <c r="C62" s="60">
        <v>2948</v>
      </c>
      <c r="E62" s="43">
        <f t="shared" si="14"/>
        <v>2895.8</v>
      </c>
      <c r="F62" s="43">
        <f t="shared" si="15"/>
        <v>53.812637920845326</v>
      </c>
      <c r="H62" s="17">
        <f t="shared" si="8"/>
        <v>2006</v>
      </c>
      <c r="I62" s="43">
        <f t="shared" si="16"/>
        <v>2788.1747241583093</v>
      </c>
      <c r="J62" s="43">
        <f t="shared" si="17"/>
        <v>3003.425275841691</v>
      </c>
      <c r="K62" s="87">
        <f t="shared" si="9"/>
        <v>2948</v>
      </c>
      <c r="M62" s="86">
        <v>375</v>
      </c>
      <c r="O62" s="43">
        <f t="shared" si="10"/>
        <v>340.6</v>
      </c>
      <c r="P62" s="43">
        <f t="shared" si="11"/>
        <v>18.45535152740256</v>
      </c>
      <c r="R62" s="17">
        <f t="shared" si="6"/>
        <v>2006</v>
      </c>
      <c r="S62" s="43">
        <f t="shared" si="12"/>
        <v>303.6892969451949</v>
      </c>
      <c r="T62" s="43">
        <f t="shared" si="13"/>
        <v>377.51070305480516</v>
      </c>
      <c r="U62" s="87">
        <f t="shared" si="7"/>
        <v>375</v>
      </c>
    </row>
    <row r="63" spans="1:21" ht="15.75">
      <c r="A63" s="54">
        <v>2007</v>
      </c>
      <c r="B63" s="27"/>
      <c r="C63" s="60">
        <v>2666</v>
      </c>
      <c r="E63" s="43">
        <f t="shared" si="14"/>
        <v>2778</v>
      </c>
      <c r="F63" s="43">
        <f t="shared" si="15"/>
        <v>52.706735812417755</v>
      </c>
      <c r="H63" s="45">
        <f t="shared" si="8"/>
        <v>2007</v>
      </c>
      <c r="I63" s="43">
        <f t="shared" si="16"/>
        <v>2672.5865283751646</v>
      </c>
      <c r="J63" s="43">
        <f t="shared" si="17"/>
        <v>2883.4134716248354</v>
      </c>
      <c r="K63" s="87">
        <f t="shared" si="9"/>
        <v>2666</v>
      </c>
      <c r="M63" s="86">
        <v>278</v>
      </c>
      <c r="O63" s="43">
        <f t="shared" si="10"/>
        <v>315.2</v>
      </c>
      <c r="P63" s="43">
        <f t="shared" si="11"/>
        <v>17.75387281693772</v>
      </c>
      <c r="R63" s="17">
        <f t="shared" si="6"/>
        <v>2007</v>
      </c>
      <c r="S63" s="43">
        <f t="shared" si="12"/>
        <v>279.69225436612453</v>
      </c>
      <c r="T63" s="43">
        <f t="shared" si="13"/>
        <v>350.70774563387545</v>
      </c>
      <c r="U63" s="87">
        <f t="shared" si="7"/>
        <v>278</v>
      </c>
    </row>
    <row r="64" spans="1:21" ht="15.75">
      <c r="A64" s="39">
        <v>2008</v>
      </c>
      <c r="B64" s="27"/>
      <c r="C64" s="60">
        <v>2840</v>
      </c>
      <c r="H64" s="17">
        <f t="shared" si="8"/>
        <v>2008</v>
      </c>
      <c r="K64" s="86">
        <f t="shared" si="9"/>
        <v>2840</v>
      </c>
      <c r="M64" s="86">
        <v>298</v>
      </c>
      <c r="R64" s="17">
        <f t="shared" si="6"/>
        <v>2008</v>
      </c>
      <c r="U64" s="87">
        <f t="shared" si="7"/>
        <v>298</v>
      </c>
    </row>
    <row r="65" spans="1:21" ht="15.75">
      <c r="A65" s="54">
        <v>2009</v>
      </c>
      <c r="B65" s="27"/>
      <c r="C65" s="60">
        <v>2485</v>
      </c>
      <c r="K65" s="86">
        <f t="shared" si="9"/>
        <v>2485</v>
      </c>
      <c r="M65" s="86">
        <v>257</v>
      </c>
      <c r="R65" s="17">
        <f t="shared" si="6"/>
        <v>2009</v>
      </c>
      <c r="U65" s="87">
        <f t="shared" si="7"/>
        <v>257</v>
      </c>
    </row>
    <row r="66" ht="12.75">
      <c r="A66" s="68"/>
    </row>
    <row r="67" ht="12.75">
      <c r="A67" s="68"/>
    </row>
    <row r="68" ht="12.75">
      <c r="A68" s="68"/>
    </row>
    <row r="69" ht="12.75">
      <c r="A69" s="6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B2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2" ht="26.25">
      <c r="B2" s="69" t="s">
        <v>69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4" spans="2:10" ht="83.25" customHeight="1">
      <c r="B4" s="88" t="s">
        <v>70</v>
      </c>
      <c r="E4" s="88" t="s">
        <v>71</v>
      </c>
      <c r="F4" s="88" t="s">
        <v>72</v>
      </c>
      <c r="G4" s="88"/>
      <c r="I4" s="88" t="s">
        <v>73</v>
      </c>
      <c r="J4" s="88" t="s">
        <v>74</v>
      </c>
    </row>
    <row r="5" spans="1:10" ht="12.75">
      <c r="A5" s="89">
        <v>1950</v>
      </c>
      <c r="B5">
        <v>529</v>
      </c>
      <c r="D5" s="87">
        <f aca="true" t="shared" si="0" ref="D5:D36">A5</f>
        <v>1950</v>
      </c>
      <c r="E5" s="90">
        <f aca="true" t="shared" si="1" ref="E5:E36">B5+F5</f>
        <v>5082</v>
      </c>
      <c r="F5" s="91">
        <v>4553</v>
      </c>
      <c r="G5" s="90"/>
      <c r="H5" s="87">
        <f aca="true" t="shared" si="2" ref="H5:H36">D5</f>
        <v>1950</v>
      </c>
      <c r="I5" s="90">
        <f aca="true" t="shared" si="3" ref="I5:I36">E5+J5</f>
        <v>15856</v>
      </c>
      <c r="J5" s="91">
        <v>10774</v>
      </c>
    </row>
    <row r="6" spans="1:10" ht="12.75">
      <c r="A6" s="92">
        <v>1951</v>
      </c>
      <c r="B6">
        <v>544</v>
      </c>
      <c r="D6" s="87">
        <f t="shared" si="0"/>
        <v>1951</v>
      </c>
      <c r="E6" s="90">
        <f t="shared" si="1"/>
        <v>5089</v>
      </c>
      <c r="F6" s="91">
        <v>4545</v>
      </c>
      <c r="G6" s="90"/>
      <c r="H6" s="87">
        <f t="shared" si="2"/>
        <v>1951</v>
      </c>
      <c r="I6" s="90">
        <f t="shared" si="3"/>
        <v>16895</v>
      </c>
      <c r="J6" s="91">
        <v>11806</v>
      </c>
    </row>
    <row r="7" spans="1:10" ht="12.75">
      <c r="A7" s="92">
        <v>1952</v>
      </c>
      <c r="B7">
        <v>485</v>
      </c>
      <c r="D7" s="87">
        <f t="shared" si="0"/>
        <v>1952</v>
      </c>
      <c r="E7" s="90">
        <f t="shared" si="1"/>
        <v>4909</v>
      </c>
      <c r="F7" s="91">
        <v>4424</v>
      </c>
      <c r="G7" s="90"/>
      <c r="H7" s="87">
        <f t="shared" si="2"/>
        <v>1952</v>
      </c>
      <c r="I7" s="90">
        <f t="shared" si="3"/>
        <v>16547</v>
      </c>
      <c r="J7" s="91">
        <v>11638</v>
      </c>
    </row>
    <row r="8" spans="1:10" ht="12.75">
      <c r="A8" s="92">
        <v>1953</v>
      </c>
      <c r="B8">
        <v>579</v>
      </c>
      <c r="D8" s="87">
        <f t="shared" si="0"/>
        <v>1953</v>
      </c>
      <c r="E8" s="90">
        <f t="shared" si="1"/>
        <v>5749</v>
      </c>
      <c r="F8" s="91">
        <v>5170</v>
      </c>
      <c r="G8" s="90"/>
      <c r="H8" s="87">
        <f t="shared" si="2"/>
        <v>1953</v>
      </c>
      <c r="I8" s="90">
        <f t="shared" si="3"/>
        <v>18343</v>
      </c>
      <c r="J8" s="91">
        <v>12594</v>
      </c>
    </row>
    <row r="9" spans="1:10" ht="12.75">
      <c r="A9" s="92">
        <v>1954</v>
      </c>
      <c r="B9">
        <v>545</v>
      </c>
      <c r="D9" s="87">
        <f t="shared" si="0"/>
        <v>1954</v>
      </c>
      <c r="E9" s="90">
        <f t="shared" si="1"/>
        <v>5420</v>
      </c>
      <c r="F9" s="91">
        <v>4875</v>
      </c>
      <c r="G9" s="90"/>
      <c r="H9" s="87">
        <f t="shared" si="2"/>
        <v>1954</v>
      </c>
      <c r="I9" s="90">
        <f t="shared" si="3"/>
        <v>18901</v>
      </c>
      <c r="J9" s="91">
        <v>13481</v>
      </c>
    </row>
    <row r="10" spans="1:10" ht="12.75">
      <c r="A10" s="89">
        <v>1955</v>
      </c>
      <c r="B10">
        <v>610</v>
      </c>
      <c r="D10" s="87">
        <f t="shared" si="0"/>
        <v>1955</v>
      </c>
      <c r="E10" s="90">
        <f t="shared" si="1"/>
        <v>5706</v>
      </c>
      <c r="F10" s="91">
        <v>5096</v>
      </c>
      <c r="G10" s="90"/>
      <c r="H10" s="87">
        <f t="shared" si="2"/>
        <v>1955</v>
      </c>
      <c r="I10" s="90">
        <f t="shared" si="3"/>
        <v>20899</v>
      </c>
      <c r="J10" s="91">
        <v>15193</v>
      </c>
    </row>
    <row r="11" spans="1:10" ht="12.75">
      <c r="A11" s="92">
        <v>1956</v>
      </c>
      <c r="B11">
        <v>540</v>
      </c>
      <c r="D11" s="87">
        <f t="shared" si="0"/>
        <v>1956</v>
      </c>
      <c r="E11" s="90">
        <f t="shared" si="1"/>
        <v>5589</v>
      </c>
      <c r="F11" s="91">
        <v>5049</v>
      </c>
      <c r="G11" s="90"/>
      <c r="H11" s="87">
        <f t="shared" si="2"/>
        <v>1956</v>
      </c>
      <c r="I11" s="90">
        <f t="shared" si="3"/>
        <v>21459</v>
      </c>
      <c r="J11" s="91">
        <v>15870</v>
      </c>
    </row>
    <row r="12" spans="1:10" ht="12.75">
      <c r="A12" s="92">
        <v>1957</v>
      </c>
      <c r="B12">
        <v>550</v>
      </c>
      <c r="D12" s="87">
        <f t="shared" si="0"/>
        <v>1957</v>
      </c>
      <c r="E12" s="90">
        <f t="shared" si="1"/>
        <v>5556</v>
      </c>
      <c r="F12" s="91">
        <v>5006</v>
      </c>
      <c r="G12" s="90"/>
      <c r="H12" s="87">
        <f t="shared" si="2"/>
        <v>1957</v>
      </c>
      <c r="I12" s="90">
        <f t="shared" si="3"/>
        <v>21417</v>
      </c>
      <c r="J12" s="91">
        <v>15861</v>
      </c>
    </row>
    <row r="13" spans="1:10" ht="12.75">
      <c r="A13" s="92">
        <v>1958</v>
      </c>
      <c r="B13">
        <v>605</v>
      </c>
      <c r="D13" s="87">
        <f t="shared" si="0"/>
        <v>1958</v>
      </c>
      <c r="E13" s="90">
        <f t="shared" si="1"/>
        <v>5907</v>
      </c>
      <c r="F13" s="91">
        <v>5302</v>
      </c>
      <c r="G13" s="90"/>
      <c r="H13" s="87">
        <f t="shared" si="2"/>
        <v>1958</v>
      </c>
      <c r="I13" s="90">
        <f t="shared" si="3"/>
        <v>22830</v>
      </c>
      <c r="J13" s="91">
        <v>16923</v>
      </c>
    </row>
    <row r="14" spans="1:10" ht="12.75">
      <c r="A14" s="92">
        <v>1959</v>
      </c>
      <c r="B14">
        <v>604</v>
      </c>
      <c r="D14" s="87">
        <f t="shared" si="0"/>
        <v>1959</v>
      </c>
      <c r="E14" s="90">
        <f t="shared" si="1"/>
        <v>6940</v>
      </c>
      <c r="F14" s="91">
        <v>6336</v>
      </c>
      <c r="G14" s="90"/>
      <c r="H14" s="87">
        <f t="shared" si="2"/>
        <v>1959</v>
      </c>
      <c r="I14" s="90">
        <f t="shared" si="3"/>
        <v>25011</v>
      </c>
      <c r="J14" s="91">
        <v>18071</v>
      </c>
    </row>
    <row r="15" spans="1:10" ht="12.75">
      <c r="A15" s="89">
        <v>1960</v>
      </c>
      <c r="B15">
        <v>648</v>
      </c>
      <c r="D15" s="87">
        <f t="shared" si="0"/>
        <v>1960</v>
      </c>
      <c r="E15" s="90">
        <f t="shared" si="1"/>
        <v>7280</v>
      </c>
      <c r="F15" s="91">
        <v>6632</v>
      </c>
      <c r="G15" s="90"/>
      <c r="H15" s="87">
        <f t="shared" si="2"/>
        <v>1960</v>
      </c>
      <c r="I15" s="90">
        <f t="shared" si="3"/>
        <v>26315</v>
      </c>
      <c r="J15" s="91">
        <v>19035</v>
      </c>
    </row>
    <row r="16" spans="1:10" ht="12.75">
      <c r="A16" s="92">
        <v>1961</v>
      </c>
      <c r="B16">
        <v>671</v>
      </c>
      <c r="D16" s="87">
        <f t="shared" si="0"/>
        <v>1961</v>
      </c>
      <c r="E16" s="90">
        <f t="shared" si="1"/>
        <v>7899</v>
      </c>
      <c r="F16" s="91">
        <v>7228</v>
      </c>
      <c r="G16" s="90"/>
      <c r="H16" s="87">
        <f t="shared" si="2"/>
        <v>1961</v>
      </c>
      <c r="I16" s="90">
        <f t="shared" si="3"/>
        <v>27362</v>
      </c>
      <c r="J16" s="91">
        <v>19463</v>
      </c>
    </row>
    <row r="17" spans="1:10" ht="12.75">
      <c r="A17" s="92">
        <v>1962</v>
      </c>
      <c r="B17">
        <v>664</v>
      </c>
      <c r="D17" s="87">
        <f t="shared" si="0"/>
        <v>1962</v>
      </c>
      <c r="E17" s="90">
        <f t="shared" si="1"/>
        <v>7716</v>
      </c>
      <c r="F17" s="91">
        <v>7052</v>
      </c>
      <c r="G17" s="90"/>
      <c r="H17" s="87">
        <f t="shared" si="2"/>
        <v>1962</v>
      </c>
      <c r="I17" s="90">
        <f t="shared" si="3"/>
        <v>26703</v>
      </c>
      <c r="J17" s="91">
        <v>18987</v>
      </c>
    </row>
    <row r="18" spans="1:10" ht="12.75">
      <c r="A18" s="92">
        <v>1963</v>
      </c>
      <c r="B18">
        <v>712</v>
      </c>
      <c r="D18" s="87">
        <f t="shared" si="0"/>
        <v>1963</v>
      </c>
      <c r="E18" s="90">
        <f t="shared" si="1"/>
        <v>7939</v>
      </c>
      <c r="F18" s="91">
        <v>7227</v>
      </c>
      <c r="G18" s="90"/>
      <c r="H18" s="87">
        <f t="shared" si="2"/>
        <v>1963</v>
      </c>
      <c r="I18" s="90">
        <f t="shared" si="3"/>
        <v>27728</v>
      </c>
      <c r="J18" s="91">
        <v>19789</v>
      </c>
    </row>
    <row r="19" spans="1:10" ht="12.75">
      <c r="A19" s="92">
        <v>1964</v>
      </c>
      <c r="B19">
        <v>754</v>
      </c>
      <c r="D19" s="87">
        <f t="shared" si="0"/>
        <v>1964</v>
      </c>
      <c r="E19" s="90">
        <f t="shared" si="1"/>
        <v>8890</v>
      </c>
      <c r="F19" s="91">
        <v>8136</v>
      </c>
      <c r="G19" s="90"/>
      <c r="H19" s="87">
        <f t="shared" si="2"/>
        <v>1964</v>
      </c>
      <c r="I19" s="90">
        <f t="shared" si="3"/>
        <v>30527</v>
      </c>
      <c r="J19" s="91">
        <v>21637</v>
      </c>
    </row>
    <row r="20" spans="1:10" ht="12.75">
      <c r="A20" s="89">
        <v>1965</v>
      </c>
      <c r="B20">
        <v>743</v>
      </c>
      <c r="D20" s="87">
        <f t="shared" si="0"/>
        <v>1965</v>
      </c>
      <c r="E20" s="90">
        <f t="shared" si="1"/>
        <v>9487</v>
      </c>
      <c r="F20" s="91">
        <v>8744</v>
      </c>
      <c r="G20" s="90"/>
      <c r="H20" s="87">
        <f t="shared" si="2"/>
        <v>1965</v>
      </c>
      <c r="I20" s="90">
        <f t="shared" si="3"/>
        <v>31827</v>
      </c>
      <c r="J20" s="91">
        <v>22340</v>
      </c>
    </row>
    <row r="21" spans="1:10" ht="12.75">
      <c r="A21" s="92">
        <v>1966</v>
      </c>
      <c r="B21">
        <v>790</v>
      </c>
      <c r="D21" s="87">
        <f t="shared" si="0"/>
        <v>1966</v>
      </c>
      <c r="E21" s="90">
        <f t="shared" si="1"/>
        <v>10043</v>
      </c>
      <c r="F21" s="91">
        <v>9253</v>
      </c>
      <c r="G21" s="90"/>
      <c r="H21" s="87">
        <f t="shared" si="2"/>
        <v>1966</v>
      </c>
      <c r="I21" s="90">
        <f t="shared" si="3"/>
        <v>32280</v>
      </c>
      <c r="J21" s="91">
        <v>22237</v>
      </c>
    </row>
    <row r="22" spans="1:10" ht="12.75">
      <c r="A22" s="92">
        <v>1967</v>
      </c>
      <c r="B22">
        <v>778</v>
      </c>
      <c r="D22" s="87">
        <f t="shared" si="0"/>
        <v>1967</v>
      </c>
      <c r="E22" s="90">
        <f t="shared" si="1"/>
        <v>10036</v>
      </c>
      <c r="F22" s="91">
        <v>9258</v>
      </c>
      <c r="G22" s="90"/>
      <c r="H22" s="87">
        <f t="shared" si="2"/>
        <v>1967</v>
      </c>
      <c r="I22" s="90">
        <f t="shared" si="3"/>
        <v>31760</v>
      </c>
      <c r="J22" s="91">
        <v>21724</v>
      </c>
    </row>
    <row r="23" spans="1:10" ht="12.75">
      <c r="A23" s="92">
        <v>1968</v>
      </c>
      <c r="B23">
        <v>769</v>
      </c>
      <c r="D23" s="87">
        <f t="shared" si="0"/>
        <v>1968</v>
      </c>
      <c r="E23" s="90">
        <f t="shared" si="1"/>
        <v>10262</v>
      </c>
      <c r="F23" s="91">
        <v>9493</v>
      </c>
      <c r="G23" s="90"/>
      <c r="H23" s="87">
        <f t="shared" si="2"/>
        <v>1968</v>
      </c>
      <c r="I23" s="90">
        <f t="shared" si="3"/>
        <v>30649</v>
      </c>
      <c r="J23" s="91">
        <v>20387</v>
      </c>
    </row>
    <row r="24" spans="1:10" ht="12.75">
      <c r="A24" s="92">
        <v>1969</v>
      </c>
      <c r="B24">
        <v>892</v>
      </c>
      <c r="D24" s="87">
        <f t="shared" si="0"/>
        <v>1969</v>
      </c>
      <c r="E24" s="90">
        <f t="shared" si="1"/>
        <v>10723</v>
      </c>
      <c r="F24" s="91">
        <v>9831</v>
      </c>
      <c r="G24" s="90"/>
      <c r="H24" s="87">
        <f t="shared" si="2"/>
        <v>1969</v>
      </c>
      <c r="I24" s="90">
        <f t="shared" si="3"/>
        <v>31056</v>
      </c>
      <c r="J24" s="91">
        <v>20333</v>
      </c>
    </row>
    <row r="25" spans="1:10" ht="12.75">
      <c r="A25" s="89">
        <v>1970</v>
      </c>
      <c r="B25">
        <v>815</v>
      </c>
      <c r="D25" s="87">
        <f t="shared" si="0"/>
        <v>1970</v>
      </c>
      <c r="E25" s="90">
        <f t="shared" si="1"/>
        <v>10842</v>
      </c>
      <c r="F25" s="91">
        <v>10027</v>
      </c>
      <c r="G25" s="90"/>
      <c r="H25" s="87">
        <f t="shared" si="2"/>
        <v>1970</v>
      </c>
      <c r="I25" s="90">
        <f t="shared" si="3"/>
        <v>31240</v>
      </c>
      <c r="J25" s="91">
        <v>20398</v>
      </c>
    </row>
    <row r="26" spans="1:10" ht="12.75">
      <c r="A26" s="92">
        <v>1971</v>
      </c>
      <c r="B26">
        <v>866</v>
      </c>
      <c r="D26" s="87">
        <f t="shared" si="0"/>
        <v>1971</v>
      </c>
      <c r="E26" s="90">
        <f t="shared" si="1"/>
        <v>10813</v>
      </c>
      <c r="F26" s="91">
        <v>9947</v>
      </c>
      <c r="G26" s="90"/>
      <c r="H26" s="87">
        <f t="shared" si="2"/>
        <v>1971</v>
      </c>
      <c r="I26" s="90">
        <f t="shared" si="3"/>
        <v>31194</v>
      </c>
      <c r="J26" s="91">
        <v>20381</v>
      </c>
    </row>
    <row r="27" spans="1:10" ht="12.75">
      <c r="A27" s="92">
        <v>1972</v>
      </c>
      <c r="B27">
        <v>855</v>
      </c>
      <c r="D27" s="87">
        <f t="shared" si="0"/>
        <v>1972</v>
      </c>
      <c r="E27" s="90">
        <f t="shared" si="1"/>
        <v>10855</v>
      </c>
      <c r="F27" s="91">
        <v>10000</v>
      </c>
      <c r="G27" s="90"/>
      <c r="H27" s="87">
        <f t="shared" si="2"/>
        <v>1972</v>
      </c>
      <c r="I27" s="90">
        <f t="shared" si="3"/>
        <v>31762</v>
      </c>
      <c r="J27" s="91">
        <v>20907</v>
      </c>
    </row>
    <row r="28" spans="1:10" ht="12.75">
      <c r="A28" s="92">
        <v>1973</v>
      </c>
      <c r="B28">
        <v>855</v>
      </c>
      <c r="D28" s="87">
        <f t="shared" si="0"/>
        <v>1973</v>
      </c>
      <c r="E28" s="90">
        <f t="shared" si="1"/>
        <v>10949</v>
      </c>
      <c r="F28" s="91">
        <v>10094</v>
      </c>
      <c r="G28" s="90"/>
      <c r="H28" s="87">
        <f t="shared" si="2"/>
        <v>1973</v>
      </c>
      <c r="I28" s="90">
        <f t="shared" si="3"/>
        <v>31404</v>
      </c>
      <c r="J28" s="91">
        <v>20455</v>
      </c>
    </row>
    <row r="29" spans="1:10" ht="12.75">
      <c r="A29" s="92">
        <v>1974</v>
      </c>
      <c r="B29">
        <v>825</v>
      </c>
      <c r="D29" s="87">
        <f t="shared" si="0"/>
        <v>1974</v>
      </c>
      <c r="E29" s="90">
        <f t="shared" si="1"/>
        <v>10347</v>
      </c>
      <c r="F29" s="91">
        <v>9522</v>
      </c>
      <c r="G29" s="90"/>
      <c r="H29" s="87">
        <f t="shared" si="2"/>
        <v>1974</v>
      </c>
      <c r="I29" s="90">
        <f t="shared" si="3"/>
        <v>28783</v>
      </c>
      <c r="J29" s="91">
        <v>18436</v>
      </c>
    </row>
    <row r="30" spans="1:10" ht="12.75">
      <c r="A30" s="89">
        <v>1975</v>
      </c>
      <c r="B30">
        <v>769</v>
      </c>
      <c r="D30" s="87">
        <f t="shared" si="0"/>
        <v>1975</v>
      </c>
      <c r="E30" s="90">
        <f t="shared" si="1"/>
        <v>9548</v>
      </c>
      <c r="F30" s="91">
        <v>8779</v>
      </c>
      <c r="G30" s="90"/>
      <c r="H30" s="87">
        <f t="shared" si="2"/>
        <v>1975</v>
      </c>
      <c r="I30" s="90">
        <f t="shared" si="3"/>
        <v>28621</v>
      </c>
      <c r="J30" s="91">
        <v>19073</v>
      </c>
    </row>
    <row r="31" spans="1:10" ht="12.75">
      <c r="A31" s="92">
        <v>1976</v>
      </c>
      <c r="B31">
        <v>783</v>
      </c>
      <c r="D31" s="87">
        <f t="shared" si="0"/>
        <v>1976</v>
      </c>
      <c r="E31" s="90">
        <f t="shared" si="1"/>
        <v>9503</v>
      </c>
      <c r="F31" s="91">
        <v>8720</v>
      </c>
      <c r="G31" s="90"/>
      <c r="H31" s="87">
        <f t="shared" si="2"/>
        <v>1976</v>
      </c>
      <c r="I31" s="90">
        <f t="shared" si="3"/>
        <v>29933</v>
      </c>
      <c r="J31" s="91">
        <v>20430</v>
      </c>
    </row>
    <row r="32" spans="1:10" ht="12.75">
      <c r="A32" s="92">
        <v>1977</v>
      </c>
      <c r="B32">
        <v>811</v>
      </c>
      <c r="D32" s="87">
        <f t="shared" si="0"/>
        <v>1977</v>
      </c>
      <c r="E32" s="90">
        <f t="shared" si="1"/>
        <v>9661</v>
      </c>
      <c r="F32" s="91">
        <v>8850</v>
      </c>
      <c r="G32" s="90"/>
      <c r="H32" s="87">
        <f t="shared" si="2"/>
        <v>1977</v>
      </c>
      <c r="I32" s="90">
        <f t="shared" si="3"/>
        <v>29783</v>
      </c>
      <c r="J32" s="91">
        <v>20122</v>
      </c>
    </row>
    <row r="33" spans="1:10" ht="12.75">
      <c r="A33" s="92">
        <v>1978</v>
      </c>
      <c r="B33">
        <v>820</v>
      </c>
      <c r="D33" s="87">
        <f t="shared" si="0"/>
        <v>1978</v>
      </c>
      <c r="E33" s="90">
        <f t="shared" si="1"/>
        <v>10169</v>
      </c>
      <c r="F33" s="91">
        <v>9349</v>
      </c>
      <c r="G33" s="90"/>
      <c r="H33" s="87">
        <f t="shared" si="2"/>
        <v>1978</v>
      </c>
      <c r="I33" s="90">
        <f t="shared" si="3"/>
        <v>30506</v>
      </c>
      <c r="J33" s="91">
        <v>20337</v>
      </c>
    </row>
    <row r="34" spans="1:10" ht="12.75">
      <c r="A34" s="92">
        <v>1979</v>
      </c>
      <c r="B34">
        <v>810</v>
      </c>
      <c r="D34" s="87">
        <f t="shared" si="0"/>
        <v>1979</v>
      </c>
      <c r="E34" s="90">
        <f t="shared" si="1"/>
        <v>10051</v>
      </c>
      <c r="F34" s="91">
        <v>9241</v>
      </c>
      <c r="G34" s="90"/>
      <c r="H34" s="87">
        <f t="shared" si="2"/>
        <v>1979</v>
      </c>
      <c r="I34" s="90">
        <f t="shared" si="3"/>
        <v>31387</v>
      </c>
      <c r="J34" s="91">
        <v>21336</v>
      </c>
    </row>
    <row r="35" spans="1:10" ht="12.75">
      <c r="A35" s="89">
        <v>1980</v>
      </c>
      <c r="B35">
        <v>700</v>
      </c>
      <c r="D35" s="87">
        <f t="shared" si="0"/>
        <v>1980</v>
      </c>
      <c r="E35" s="90">
        <f t="shared" si="1"/>
        <v>9539</v>
      </c>
      <c r="F35" s="91">
        <v>8839</v>
      </c>
      <c r="G35" s="90"/>
      <c r="H35" s="87">
        <f t="shared" si="2"/>
        <v>1980</v>
      </c>
      <c r="I35" s="90">
        <f t="shared" si="3"/>
        <v>29286</v>
      </c>
      <c r="J35" s="91">
        <v>19747</v>
      </c>
    </row>
    <row r="36" spans="1:10" ht="12.75">
      <c r="A36" s="92">
        <v>1981</v>
      </c>
      <c r="B36">
        <v>677</v>
      </c>
      <c r="D36" s="87">
        <f t="shared" si="0"/>
        <v>1981</v>
      </c>
      <c r="E36" s="90">
        <f t="shared" si="1"/>
        <v>9517</v>
      </c>
      <c r="F36" s="91">
        <v>8840</v>
      </c>
      <c r="G36" s="90"/>
      <c r="H36" s="87">
        <f t="shared" si="2"/>
        <v>1981</v>
      </c>
      <c r="I36" s="90">
        <f t="shared" si="3"/>
        <v>28766</v>
      </c>
      <c r="J36" s="91">
        <v>19249</v>
      </c>
    </row>
    <row r="37" spans="1:10" ht="12.75">
      <c r="A37" s="92">
        <v>1982</v>
      </c>
      <c r="B37">
        <v>701</v>
      </c>
      <c r="D37" s="87">
        <f aca="true" t="shared" si="4" ref="D37:D64">A37</f>
        <v>1982</v>
      </c>
      <c r="E37" s="90">
        <f aca="true" t="shared" si="5" ref="E37:E64">B37+F37</f>
        <v>9961</v>
      </c>
      <c r="F37" s="91">
        <v>9260</v>
      </c>
      <c r="G37" s="90"/>
      <c r="H37" s="87">
        <f aca="true" t="shared" si="6" ref="H37:H64">D37</f>
        <v>1982</v>
      </c>
      <c r="I37" s="90">
        <f aca="true" t="shared" si="7" ref="I37:I64">E37+J37</f>
        <v>28273</v>
      </c>
      <c r="J37" s="91">
        <v>18312</v>
      </c>
    </row>
    <row r="38" spans="1:10" ht="12.75">
      <c r="A38" s="92">
        <v>1983</v>
      </c>
      <c r="B38">
        <v>624</v>
      </c>
      <c r="D38" s="87">
        <f t="shared" si="4"/>
        <v>1983</v>
      </c>
      <c r="E38" s="90">
        <f t="shared" si="5"/>
        <v>8257</v>
      </c>
      <c r="F38" s="91">
        <v>7633</v>
      </c>
      <c r="G38" s="90"/>
      <c r="H38" s="87">
        <f t="shared" si="6"/>
        <v>1983</v>
      </c>
      <c r="I38" s="90">
        <f t="shared" si="7"/>
        <v>25224</v>
      </c>
      <c r="J38" s="91">
        <v>16967</v>
      </c>
    </row>
    <row r="39" spans="1:10" ht="12.75">
      <c r="A39" s="92">
        <v>1984</v>
      </c>
      <c r="B39">
        <v>599</v>
      </c>
      <c r="D39" s="87">
        <f t="shared" si="4"/>
        <v>1984</v>
      </c>
      <c r="E39" s="90">
        <f t="shared" si="5"/>
        <v>8326</v>
      </c>
      <c r="F39" s="91">
        <v>7727</v>
      </c>
      <c r="G39" s="90"/>
      <c r="H39" s="87">
        <f t="shared" si="6"/>
        <v>1984</v>
      </c>
      <c r="I39" s="90">
        <f t="shared" si="7"/>
        <v>26158</v>
      </c>
      <c r="J39" s="91">
        <v>17832</v>
      </c>
    </row>
    <row r="40" spans="1:10" ht="12.75">
      <c r="A40" s="92">
        <v>1985</v>
      </c>
      <c r="B40" s="93">
        <v>602</v>
      </c>
      <c r="D40" s="87">
        <f t="shared" si="4"/>
        <v>1985</v>
      </c>
      <c r="E40" s="90">
        <f t="shared" si="5"/>
        <v>8388</v>
      </c>
      <c r="F40" s="93">
        <v>7786</v>
      </c>
      <c r="G40" s="90"/>
      <c r="H40" s="87">
        <f t="shared" si="6"/>
        <v>1985</v>
      </c>
      <c r="I40" s="90">
        <f t="shared" si="7"/>
        <v>27287</v>
      </c>
      <c r="J40" s="93">
        <v>18899</v>
      </c>
    </row>
    <row r="41" spans="1:10" ht="12.75">
      <c r="A41" s="92">
        <v>1986</v>
      </c>
      <c r="B41" s="93">
        <v>601</v>
      </c>
      <c r="D41" s="87">
        <f t="shared" si="4"/>
        <v>1986</v>
      </c>
      <c r="E41" s="90">
        <f t="shared" si="5"/>
        <v>8023</v>
      </c>
      <c r="F41" s="93">
        <v>7422</v>
      </c>
      <c r="G41" s="90"/>
      <c r="H41" s="87">
        <f t="shared" si="6"/>
        <v>1986</v>
      </c>
      <c r="I41" s="90">
        <f t="shared" si="7"/>
        <v>26117</v>
      </c>
      <c r="J41" s="93">
        <v>18094</v>
      </c>
    </row>
    <row r="42" spans="1:10" ht="12.75">
      <c r="A42" s="92">
        <v>1987</v>
      </c>
      <c r="B42" s="93">
        <v>556</v>
      </c>
      <c r="D42" s="87">
        <f t="shared" si="4"/>
        <v>1987</v>
      </c>
      <c r="E42" s="90">
        <f t="shared" si="5"/>
        <v>7263</v>
      </c>
      <c r="F42" s="93">
        <v>6707</v>
      </c>
      <c r="G42" s="90"/>
      <c r="H42" s="87">
        <f t="shared" si="6"/>
        <v>1987</v>
      </c>
      <c r="I42" s="90">
        <f t="shared" si="7"/>
        <v>24748</v>
      </c>
      <c r="J42" s="93">
        <v>17485</v>
      </c>
    </row>
    <row r="43" spans="1:10" ht="12.75">
      <c r="A43" s="92">
        <v>1988</v>
      </c>
      <c r="B43" s="93">
        <v>554</v>
      </c>
      <c r="D43" s="87">
        <f t="shared" si="4"/>
        <v>1988</v>
      </c>
      <c r="E43" s="90">
        <f t="shared" si="5"/>
        <v>7286</v>
      </c>
      <c r="F43" s="93">
        <v>6732</v>
      </c>
      <c r="G43" s="90"/>
      <c r="H43" s="87">
        <f t="shared" si="6"/>
        <v>1988</v>
      </c>
      <c r="I43" s="90">
        <f t="shared" si="7"/>
        <v>25425</v>
      </c>
      <c r="J43" s="93">
        <v>18139</v>
      </c>
    </row>
    <row r="44" spans="1:10" ht="12.75">
      <c r="A44" s="92">
        <v>1989</v>
      </c>
      <c r="B44" s="93">
        <v>553</v>
      </c>
      <c r="D44" s="87">
        <f t="shared" si="4"/>
        <v>1989</v>
      </c>
      <c r="E44" s="90">
        <f t="shared" si="5"/>
        <v>7551</v>
      </c>
      <c r="F44" s="93">
        <v>6998</v>
      </c>
      <c r="G44" s="90"/>
      <c r="H44" s="87">
        <f t="shared" si="6"/>
        <v>1989</v>
      </c>
      <c r="I44" s="90">
        <f t="shared" si="7"/>
        <v>27532</v>
      </c>
      <c r="J44" s="93">
        <v>19981</v>
      </c>
    </row>
    <row r="45" spans="1:10" ht="12.75">
      <c r="A45" s="92">
        <v>1990</v>
      </c>
      <c r="B45" s="93">
        <v>546</v>
      </c>
      <c r="D45" s="87">
        <f t="shared" si="4"/>
        <v>1990</v>
      </c>
      <c r="E45" s="90">
        <f t="shared" si="5"/>
        <v>6798</v>
      </c>
      <c r="F45" s="93">
        <v>6252</v>
      </c>
      <c r="G45" s="90"/>
      <c r="H45" s="87">
        <f t="shared" si="6"/>
        <v>1990</v>
      </c>
      <c r="I45" s="90">
        <f t="shared" si="7"/>
        <v>27228</v>
      </c>
      <c r="J45" s="93">
        <v>20430</v>
      </c>
    </row>
    <row r="46" spans="1:10" ht="12.75">
      <c r="A46" s="92">
        <v>1991</v>
      </c>
      <c r="B46" s="93">
        <v>491</v>
      </c>
      <c r="D46" s="87">
        <f t="shared" si="4"/>
        <v>1991</v>
      </c>
      <c r="E46" s="90">
        <f t="shared" si="5"/>
        <v>6129</v>
      </c>
      <c r="F46" s="93">
        <v>5638</v>
      </c>
      <c r="G46" s="90"/>
      <c r="H46" s="87">
        <f t="shared" si="6"/>
        <v>1991</v>
      </c>
      <c r="I46" s="90">
        <f t="shared" si="7"/>
        <v>25346</v>
      </c>
      <c r="J46" s="93">
        <v>19217</v>
      </c>
    </row>
    <row r="47" spans="1:10" ht="12.75">
      <c r="A47" s="92">
        <v>1992</v>
      </c>
      <c r="B47" s="93">
        <v>463</v>
      </c>
      <c r="D47" s="87">
        <f t="shared" si="4"/>
        <v>1992</v>
      </c>
      <c r="E47" s="90">
        <f t="shared" si="5"/>
        <v>5639</v>
      </c>
      <c r="F47" s="93">
        <v>5176</v>
      </c>
      <c r="G47" s="90"/>
      <c r="H47" s="87">
        <f t="shared" si="6"/>
        <v>1992</v>
      </c>
      <c r="I47" s="90">
        <f t="shared" si="7"/>
        <v>24173</v>
      </c>
      <c r="J47" s="93">
        <v>18534</v>
      </c>
    </row>
    <row r="48" spans="1:10" ht="12.75">
      <c r="A48" s="92">
        <v>1993</v>
      </c>
      <c r="B48" s="93">
        <v>399</v>
      </c>
      <c r="D48" s="87">
        <f t="shared" si="4"/>
        <v>1993</v>
      </c>
      <c r="E48" s="90">
        <f t="shared" si="5"/>
        <v>4853</v>
      </c>
      <c r="F48" s="93">
        <v>4454</v>
      </c>
      <c r="G48" s="90"/>
      <c r="H48" s="87">
        <f t="shared" si="6"/>
        <v>1993</v>
      </c>
      <c r="I48" s="90">
        <f t="shared" si="7"/>
        <v>22414</v>
      </c>
      <c r="J48" s="93">
        <v>17561</v>
      </c>
    </row>
    <row r="49" spans="1:10" ht="12.75">
      <c r="A49" s="92">
        <v>1994</v>
      </c>
      <c r="B49" s="93">
        <v>363</v>
      </c>
      <c r="D49" s="87">
        <f t="shared" si="4"/>
        <v>1994</v>
      </c>
      <c r="E49" s="90">
        <f t="shared" si="5"/>
        <v>5571</v>
      </c>
      <c r="F49" s="93">
        <v>5208</v>
      </c>
      <c r="G49" s="90"/>
      <c r="H49" s="87">
        <f t="shared" si="6"/>
        <v>1994</v>
      </c>
      <c r="I49" s="90">
        <f t="shared" si="7"/>
        <v>22573</v>
      </c>
      <c r="J49" s="94">
        <v>17002</v>
      </c>
    </row>
    <row r="50" spans="1:10" ht="12.75">
      <c r="A50" s="92">
        <v>1995</v>
      </c>
      <c r="B50" s="93">
        <v>409</v>
      </c>
      <c r="D50" s="87">
        <f t="shared" si="4"/>
        <v>1995</v>
      </c>
      <c r="E50" s="90">
        <f t="shared" si="5"/>
        <v>5339</v>
      </c>
      <c r="F50" s="93">
        <v>4930</v>
      </c>
      <c r="G50" s="90"/>
      <c r="H50" s="87">
        <f t="shared" si="6"/>
        <v>1995</v>
      </c>
      <c r="I50" s="90">
        <f t="shared" si="7"/>
        <v>22194</v>
      </c>
      <c r="J50" s="94">
        <v>16855</v>
      </c>
    </row>
    <row r="51" spans="1:10" ht="12.75">
      <c r="A51" s="92">
        <v>1996</v>
      </c>
      <c r="B51" s="95">
        <v>357</v>
      </c>
      <c r="D51" s="87">
        <f t="shared" si="4"/>
        <v>1996</v>
      </c>
      <c r="E51" s="90">
        <f t="shared" si="5"/>
        <v>4398</v>
      </c>
      <c r="F51" s="93">
        <v>4041</v>
      </c>
      <c r="G51" s="90"/>
      <c r="H51" s="87">
        <f t="shared" si="6"/>
        <v>1996</v>
      </c>
      <c r="I51" s="90">
        <f t="shared" si="7"/>
        <v>21716</v>
      </c>
      <c r="J51" s="94">
        <v>17318</v>
      </c>
    </row>
    <row r="52" spans="1:10" ht="12.75">
      <c r="A52" s="92">
        <v>1997</v>
      </c>
      <c r="B52" s="95">
        <v>377</v>
      </c>
      <c r="D52" s="87">
        <f t="shared" si="4"/>
        <v>1997</v>
      </c>
      <c r="E52" s="90">
        <f t="shared" si="5"/>
        <v>4424</v>
      </c>
      <c r="F52" s="93">
        <v>4047</v>
      </c>
      <c r="G52" s="90"/>
      <c r="H52" s="87">
        <f t="shared" si="6"/>
        <v>1997</v>
      </c>
      <c r="I52" s="90">
        <f t="shared" si="7"/>
        <v>22629</v>
      </c>
      <c r="J52" s="94">
        <v>18205</v>
      </c>
    </row>
    <row r="53" spans="1:10" ht="12.75">
      <c r="A53" s="92">
        <v>1998</v>
      </c>
      <c r="B53" s="95">
        <v>385</v>
      </c>
      <c r="D53" s="87">
        <f t="shared" si="4"/>
        <v>1998</v>
      </c>
      <c r="E53" s="90">
        <f t="shared" si="5"/>
        <v>4457</v>
      </c>
      <c r="F53" s="93">
        <v>4072</v>
      </c>
      <c r="G53" s="90"/>
      <c r="H53" s="87">
        <f t="shared" si="6"/>
        <v>1998</v>
      </c>
      <c r="I53" s="90">
        <f t="shared" si="7"/>
        <v>22467</v>
      </c>
      <c r="J53" s="94">
        <v>18010</v>
      </c>
    </row>
    <row r="54" spans="1:10" ht="12.75">
      <c r="A54" s="92">
        <v>1999</v>
      </c>
      <c r="B54" s="95">
        <v>310</v>
      </c>
      <c r="D54" s="87">
        <f t="shared" si="4"/>
        <v>1999</v>
      </c>
      <c r="E54" s="90">
        <f t="shared" si="5"/>
        <v>4075</v>
      </c>
      <c r="F54" s="94">
        <v>3765</v>
      </c>
      <c r="G54" s="90"/>
      <c r="H54" s="87">
        <f t="shared" si="6"/>
        <v>1999</v>
      </c>
      <c r="I54" s="90">
        <f t="shared" si="7"/>
        <v>21002</v>
      </c>
      <c r="J54" s="94">
        <v>16927</v>
      </c>
    </row>
    <row r="55" spans="1:10" ht="12.75">
      <c r="A55" s="92">
        <v>2000</v>
      </c>
      <c r="B55" s="95">
        <v>326</v>
      </c>
      <c r="D55" s="87">
        <f t="shared" si="4"/>
        <v>2000</v>
      </c>
      <c r="E55" s="90">
        <f t="shared" si="5"/>
        <v>3894</v>
      </c>
      <c r="F55" s="94">
        <v>3568</v>
      </c>
      <c r="G55" s="90"/>
      <c r="H55" s="87">
        <f t="shared" si="6"/>
        <v>2000</v>
      </c>
      <c r="I55" s="90">
        <f t="shared" si="7"/>
        <v>20517</v>
      </c>
      <c r="J55" s="94">
        <v>16623</v>
      </c>
    </row>
    <row r="56" spans="1:10" ht="12.75">
      <c r="A56" s="92">
        <v>2001</v>
      </c>
      <c r="B56" s="95">
        <v>348</v>
      </c>
      <c r="D56" s="87">
        <f t="shared" si="4"/>
        <v>2001</v>
      </c>
      <c r="E56" s="90">
        <f t="shared" si="5"/>
        <v>3758</v>
      </c>
      <c r="F56" s="94">
        <v>3410</v>
      </c>
      <c r="G56" s="90"/>
      <c r="H56" s="87">
        <f t="shared" si="6"/>
        <v>2001</v>
      </c>
      <c r="I56" s="90">
        <f t="shared" si="7"/>
        <v>19910</v>
      </c>
      <c r="J56" s="94">
        <v>16152</v>
      </c>
    </row>
    <row r="57" spans="1:10" ht="12.75">
      <c r="A57" s="92">
        <v>2002</v>
      </c>
      <c r="B57" s="95">
        <v>304</v>
      </c>
      <c r="D57" s="87">
        <f t="shared" si="4"/>
        <v>2002</v>
      </c>
      <c r="E57" s="90">
        <f t="shared" si="5"/>
        <v>3533</v>
      </c>
      <c r="F57" s="94">
        <v>3229</v>
      </c>
      <c r="G57" s="90"/>
      <c r="H57" s="87">
        <f t="shared" si="6"/>
        <v>2002</v>
      </c>
      <c r="I57" s="90">
        <f t="shared" si="7"/>
        <v>19275</v>
      </c>
      <c r="J57" s="94">
        <v>15742</v>
      </c>
    </row>
    <row r="58" spans="1:10" ht="12.75">
      <c r="A58" s="92">
        <v>2003</v>
      </c>
      <c r="B58" s="95">
        <v>336</v>
      </c>
      <c r="D58" s="87">
        <f t="shared" si="4"/>
        <v>2003</v>
      </c>
      <c r="E58" s="90">
        <f t="shared" si="5"/>
        <v>3294</v>
      </c>
      <c r="F58" s="94">
        <v>2958</v>
      </c>
      <c r="G58" s="90"/>
      <c r="H58" s="87">
        <f t="shared" si="6"/>
        <v>2003</v>
      </c>
      <c r="I58" s="90">
        <f t="shared" si="7"/>
        <v>18757</v>
      </c>
      <c r="J58" s="94">
        <v>15463</v>
      </c>
    </row>
    <row r="59" spans="1:10" ht="12.75">
      <c r="A59" s="92">
        <v>2004</v>
      </c>
      <c r="B59" s="95">
        <v>308</v>
      </c>
      <c r="D59" s="87">
        <f t="shared" si="4"/>
        <v>2004</v>
      </c>
      <c r="E59" s="90">
        <f t="shared" si="5"/>
        <v>3074</v>
      </c>
      <c r="F59" s="94">
        <v>2766</v>
      </c>
      <c r="G59" s="90"/>
      <c r="H59" s="87">
        <f t="shared" si="6"/>
        <v>2004</v>
      </c>
      <c r="I59" s="90">
        <f t="shared" si="7"/>
        <v>18502</v>
      </c>
      <c r="J59" s="94">
        <v>15428</v>
      </c>
    </row>
    <row r="60" spans="1:10" ht="12.75">
      <c r="A60" s="92">
        <v>2005</v>
      </c>
      <c r="B60" s="95">
        <v>286</v>
      </c>
      <c r="C60" s="96"/>
      <c r="D60" s="87">
        <f t="shared" si="4"/>
        <v>2005</v>
      </c>
      <c r="E60" s="90">
        <f t="shared" si="5"/>
        <v>2951</v>
      </c>
      <c r="F60" s="94">
        <v>2665</v>
      </c>
      <c r="H60" s="87">
        <f t="shared" si="6"/>
        <v>2005</v>
      </c>
      <c r="I60" s="90">
        <f t="shared" si="7"/>
        <v>17885</v>
      </c>
      <c r="J60" s="94">
        <v>14934</v>
      </c>
    </row>
    <row r="61" spans="1:10" ht="12.75">
      <c r="A61" s="92">
        <v>2006</v>
      </c>
      <c r="B61" s="95">
        <v>314</v>
      </c>
      <c r="C61" s="96"/>
      <c r="D61" s="87">
        <f t="shared" si="4"/>
        <v>2006</v>
      </c>
      <c r="E61" s="90">
        <f t="shared" si="5"/>
        <v>2948</v>
      </c>
      <c r="F61" s="94">
        <v>2634</v>
      </c>
      <c r="H61" s="87">
        <f t="shared" si="6"/>
        <v>2006</v>
      </c>
      <c r="I61" s="90">
        <f t="shared" si="7"/>
        <v>17269</v>
      </c>
      <c r="J61" s="94">
        <v>14321</v>
      </c>
    </row>
    <row r="62" spans="1:10" ht="12.75">
      <c r="A62" s="92">
        <v>2007</v>
      </c>
      <c r="B62" s="95">
        <v>281</v>
      </c>
      <c r="C62" s="96"/>
      <c r="D62" s="87">
        <f t="shared" si="4"/>
        <v>2007</v>
      </c>
      <c r="E62" s="90">
        <f t="shared" si="5"/>
        <v>2666</v>
      </c>
      <c r="F62" s="94">
        <v>2385</v>
      </c>
      <c r="H62" s="87">
        <f t="shared" si="6"/>
        <v>2007</v>
      </c>
      <c r="I62" s="90">
        <f t="shared" si="7"/>
        <v>16238</v>
      </c>
      <c r="J62" s="94">
        <v>13572</v>
      </c>
    </row>
    <row r="63" spans="1:10" ht="12.75">
      <c r="A63" s="92">
        <v>2008</v>
      </c>
      <c r="B63" s="95">
        <v>270</v>
      </c>
      <c r="C63" s="96"/>
      <c r="D63" s="87">
        <f t="shared" si="4"/>
        <v>2008</v>
      </c>
      <c r="E63" s="90">
        <f t="shared" si="5"/>
        <v>2840</v>
      </c>
      <c r="F63" s="94">
        <v>2570</v>
      </c>
      <c r="H63" s="87">
        <f t="shared" si="6"/>
        <v>2008</v>
      </c>
      <c r="I63" s="90">
        <f t="shared" si="7"/>
        <v>15590</v>
      </c>
      <c r="J63" s="94">
        <v>12750</v>
      </c>
    </row>
    <row r="64" spans="1:10" ht="12.75">
      <c r="A64" s="92">
        <v>2009</v>
      </c>
      <c r="B64" s="95">
        <v>216</v>
      </c>
      <c r="C64" s="96"/>
      <c r="D64" s="87">
        <f t="shared" si="4"/>
        <v>2009</v>
      </c>
      <c r="E64" s="90">
        <f t="shared" si="5"/>
        <v>2485</v>
      </c>
      <c r="F64" s="94">
        <v>2269</v>
      </c>
      <c r="H64" s="87">
        <f t="shared" si="6"/>
        <v>2009</v>
      </c>
      <c r="I64" s="90">
        <f t="shared" si="7"/>
        <v>15030</v>
      </c>
      <c r="J64" s="94">
        <v>12545</v>
      </c>
    </row>
    <row r="65" spans="2:4" ht="12.75">
      <c r="B65" s="96"/>
      <c r="C65" s="96"/>
      <c r="D65" s="96"/>
    </row>
    <row r="66" spans="2:4" ht="12.75">
      <c r="B66" s="96"/>
      <c r="C66" s="96"/>
      <c r="D66" s="96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2010-10-27T09:48:51Z</dcterms:created>
  <dcterms:modified xsi:type="dcterms:W3CDTF">2010-10-27T09:53:03Z</dcterms:modified>
  <cp:category/>
  <cp:version/>
  <cp:contentType/>
  <cp:contentStatus/>
</cp:coreProperties>
</file>