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'T4.1'!$A$1:$AD$76</definedName>
    <definedName name="_xlnm.Print_Area" localSheetId="2">'T4.1 old'!$A$1:$AD$76</definedName>
    <definedName name="_xlnm.Print_Area" localSheetId="5">'T4.3-4.4 '!$A$1:$T$66</definedName>
    <definedName name="_xlnm.Print_Area" localSheetId="6">'T4.5'!$A$1:$P$58</definedName>
    <definedName name="_xlnm.Print_Area" localSheetId="7">'T4.6'!$A$1:$Q$75</definedName>
  </definedNames>
  <calcPr fullCalcOnLoad="1"/>
</workbook>
</file>

<file path=xl/sharedStrings.xml><?xml version="1.0" encoding="utf-8"?>
<sst xmlns="http://schemas.openxmlformats.org/spreadsheetml/2006/main" count="625" uniqueCount="231">
  <si>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</si>
  <si>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</si>
  <si>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</si>
  <si>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</si>
  <si>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</si>
  <si>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</si>
  <si>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</si>
  <si>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</si>
  <si>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</si>
  <si>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</si>
  <si>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</si>
  <si>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</si>
  <si>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</si>
  <si>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</si>
  <si>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</si>
  <si>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</si>
  <si>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</si>
  <si>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</si>
  <si>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</si>
  <si>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</si>
  <si>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</si>
  <si>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</si>
  <si>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</si>
  <si>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</si>
  <si>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</si>
  <si>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</si>
  <si>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</si>
  <si>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</si>
  <si>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</si>
  <si>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</si>
  <si>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</si>
  <si>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</si>
  <si>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</si>
  <si>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</si>
  <si>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</si>
  <si>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</si>
  <si>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</si>
  <si>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</si>
  <si>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</si>
  <si>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</si>
  <si>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</si>
  <si>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</si>
  <si>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</si>
  <si>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</si>
  <si>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</si>
  <si>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</si>
  <si>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</si>
  <si>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</si>
  <si>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</si>
  <si>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</si>
  <si>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</si>
  <si>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</si>
  <si>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</si>
  <si>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</si>
  <si>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</si>
  <si>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</si>
  <si>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</si>
  <si>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</si>
  <si>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</si>
  <si>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</si>
  <si>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</si>
  <si>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</si>
  <si>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</si>
  <si>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</si>
  <si>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</si>
  <si>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</si>
  <si>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</si>
  <si>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</si>
  <si>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</si>
  <si>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</si>
  <si>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</si>
  <si>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</si>
  <si>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</si>
  <si>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</si>
  <si>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</si>
  <si>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</si>
  <si>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</si>
  <si>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</si>
  <si>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</si>
  <si>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</si>
  <si>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</si>
  <si>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</si>
  <si>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</si>
  <si>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</si>
  <si>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</si>
  <si>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</si>
  <si>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</si>
  <si>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</si>
  <si>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</si>
  <si>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</si>
  <si>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close</t>
  </si>
  <si>
    <t>Dual carriageways</t>
  </si>
  <si>
    <t>%</t>
  </si>
  <si>
    <t>Requires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</si>
  <si>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</si>
  <si>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</si>
  <si>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</si>
  <si>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</si>
  <si>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</si>
  <si>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</si>
  <si>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</si>
  <si>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</si>
  <si>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</si>
  <si>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</si>
  <si>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</si>
  <si>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</si>
  <si>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</si>
  <si>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</si>
  <si>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</si>
  <si>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</si>
  <si>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</si>
  <si>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</si>
  <si>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</si>
  <si>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</si>
  <si>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</si>
  <si>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</si>
  <si>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</si>
  <si>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different basis in that year.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</si>
  <si>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</si>
  <si>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</si>
  <si>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</si>
  <si>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</si>
  <si>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</si>
  <si>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</si>
  <si>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</si>
  <si>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</si>
  <si>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</si>
  <si>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</si>
  <si>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</si>
  <si>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</si>
  <si>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</si>
  <si>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</si>
  <si>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</si>
  <si>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</si>
  <si>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</si>
  <si>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</si>
  <si>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</si>
  <si>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</si>
  <si>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t xml:space="preserve">2007-08 </t>
  </si>
  <si>
    <t>2008-09</t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</si>
  <si>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</si>
  <si>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</si>
  <si>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</si>
  <si>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</si>
  <si>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</si>
  <si>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</si>
  <si>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</si>
  <si>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</si>
  <si>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</si>
  <si>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</si>
  <si>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</si>
  <si>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</si>
  <si>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</si>
  <si>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</si>
  <si>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</si>
  <si>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</si>
  <si>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</si>
  <si>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</si>
  <si>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</si>
  <si>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</si>
  <si>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</si>
  <si>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</si>
  <si>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</si>
  <si>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</si>
  <si>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</si>
  <si>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</si>
  <si>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</si>
  <si>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</si>
  <si>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</si>
  <si>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</si>
  <si>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</si>
  <si>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</si>
  <si>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</si>
  <si>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</si>
  <si>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</si>
  <si>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</si>
  <si>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</si>
  <si>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</si>
  <si>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</si>
  <si>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</si>
  <si>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</si>
  <si>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</si>
  <si>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</si>
  <si>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3. As at 30 May 2014.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</si>
  <si>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</si>
  <si>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</si>
  <si>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</si>
  <si>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</si>
  <si>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</si>
  <si>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</si>
  <si>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</si>
  <si>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</si>
  <si>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</si>
  <si>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</si>
  <si>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</si>
  <si>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</si>
  <si>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r>
      <t xml:space="preserve">(b)   The proportion of the motorway/dual and single carriageway trunk road network, which require close monitoring </t>
    </r>
    <r>
      <rPr>
        <vertAlign val="superscript"/>
        <sz val="11.5"/>
        <rFont val="Arial"/>
        <family val="2"/>
      </rPr>
      <t xml:space="preserve">3 </t>
    </r>
  </si>
  <si>
    <r>
      <t>Table 4.2</t>
    </r>
    <r>
      <rPr>
        <sz val="12"/>
        <rFont val="Arial"/>
        <family val="2"/>
      </rPr>
      <t xml:space="preserve">     Public road lengths by council area and class, 2014/15</t>
    </r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</si>
  <si>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2013-14</t>
    </r>
  </si>
  <si>
    <r>
      <t>Table 4.4 (b)</t>
    </r>
    <r>
      <rPr>
        <sz val="12"/>
        <rFont val="Arial"/>
        <family val="2"/>
      </rPr>
      <t xml:space="preserve">     Trunk road constructed/re-surfaced etc, by unit, 2014-15 (provisional)  </t>
    </r>
  </si>
  <si>
    <t xml:space="preserve">2013-14 </t>
  </si>
  <si>
    <r>
      <t>2014-15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</si>
  <si>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t>2014-15</t>
  </si>
  <si>
    <t>2013-14</t>
  </si>
  <si>
    <r>
      <t>Table 4.6</t>
    </r>
    <r>
      <rPr>
        <sz val="16"/>
        <rFont val="Arial"/>
        <family val="2"/>
      </rPr>
      <t xml:space="preserve">    Local authority road network condition  </t>
    </r>
    <r>
      <rPr>
        <vertAlign val="superscript"/>
        <sz val="16"/>
        <rFont val="Arial"/>
        <family val="2"/>
      </rPr>
      <t>1, 2</t>
    </r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</si>
  <si>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</si>
  <si>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</si>
  <si>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</si>
  <si>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</si>
  <si>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2014-15 (New RCI  Series)</t>
    </r>
    <r>
      <rPr>
        <b/>
        <i/>
        <vertAlign val="superscript"/>
        <sz val="16"/>
        <rFont val="Arial"/>
        <family val="2"/>
      </rPr>
      <t xml:space="preserve"> 2</t>
    </r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</si>
  <si>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</si>
  <si>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</si>
  <si>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</si>
  <si>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</si>
  <si>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</si>
  <si>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</si>
  <si>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</si>
  <si>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Public road lengths by council area and class, 2014/15</t>
  </si>
  <si>
    <t>Trunk road constructed/re-surfaced etc</t>
  </si>
  <si>
    <t>Trunk road constructed/re-surfaced etc, by unit, 2013-14</t>
  </si>
  <si>
    <t>Table 4.4a</t>
  </si>
  <si>
    <t>Table 4.4b</t>
  </si>
  <si>
    <t>Trunk road constructed/re-surfaced etc, by unit, 2014-15 (provisional)</t>
  </si>
  <si>
    <t>Trunk road network: Residual Life (years)</t>
  </si>
  <si>
    <t>Local authority road network condition</t>
  </si>
  <si>
    <t>in each Council area:  2014-15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</si>
  <si>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</si>
  <si>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</si>
  <si>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</si>
  <si>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</si>
  <si>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r>
      <t>2014-15</t>
    </r>
    <r>
      <rPr>
        <vertAlign val="superscript"/>
        <sz val="12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</si>
</sst>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vertAlign val="superscript"/>
      <sz val="11.5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7" fillId="0" borderId="0" xfId="0" applyNumberFormat="1" applyFont="1" applyFill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3" fontId="19" fillId="0" borderId="0" xfId="42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182" fontId="0" fillId="0" borderId="0" xfId="0" applyNumberFormat="1" applyFont="1" applyAlignment="1">
      <alignment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7" fillId="0" borderId="0" xfId="0" applyNumberFormat="1" applyFont="1" applyFill="1" applyAlignment="1">
      <alignment/>
    </xf>
    <xf numFmtId="167" fontId="17" fillId="0" borderId="0" xfId="42" applyNumberFormat="1" applyFont="1" applyFill="1" applyAlignment="1">
      <alignment/>
    </xf>
    <xf numFmtId="41" fontId="1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3" fillId="0" borderId="0" xfId="0" applyNumberFormat="1" applyFont="1" applyAlignment="1">
      <alignment/>
    </xf>
    <xf numFmtId="170" fontId="2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3" fillId="0" borderId="13" xfId="0" applyNumberFormat="1" applyFont="1" applyBorder="1" applyAlignment="1">
      <alignment/>
    </xf>
    <xf numFmtId="170" fontId="23" fillId="0" borderId="13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 horizontal="right"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67" fontId="5" fillId="0" borderId="0" xfId="42" applyNumberFormat="1" applyFont="1" applyFill="1" applyAlignment="1">
      <alignment/>
    </xf>
    <xf numFmtId="1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1" fontId="7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4" fontId="2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" fontId="32" fillId="0" borderId="0" xfId="0" applyNumberFormat="1" applyFont="1" applyAlignment="1">
      <alignment horizontal="right"/>
    </xf>
    <xf numFmtId="1" fontId="3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/>
    </xf>
    <xf numFmtId="0" fontId="33" fillId="0" borderId="0" xfId="0" applyFont="1" applyAlignment="1" quotePrefix="1">
      <alignment/>
    </xf>
    <xf numFmtId="41" fontId="33" fillId="0" borderId="0" xfId="0" applyNumberFormat="1" applyFont="1" applyAlignment="1">
      <alignment/>
    </xf>
    <xf numFmtId="0" fontId="33" fillId="0" borderId="0" xfId="0" applyFont="1" applyAlignment="1" quotePrefix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>
      <alignment wrapText="1"/>
    </xf>
    <xf numFmtId="170" fontId="5" fillId="33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34" fillId="0" borderId="0" xfId="55" applyFont="1" applyAlignment="1" applyProtection="1">
      <alignment vertical="center"/>
      <protection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1.8515625" style="0" customWidth="1"/>
  </cols>
  <sheetData>
    <row r="1" ht="20.25">
      <c r="A1" s="234" t="s">
        <v>210</v>
      </c>
    </row>
    <row r="2" spans="1:2" ht="15">
      <c r="A2" s="235" t="s">
        <v>212</v>
      </c>
      <c r="B2" s="4" t="s">
        <v>211</v>
      </c>
    </row>
    <row r="3" spans="1:2" ht="15">
      <c r="A3" s="235" t="s">
        <v>213</v>
      </c>
      <c r="B3" s="4" t="s">
        <v>217</v>
      </c>
    </row>
    <row r="4" spans="1:2" ht="15">
      <c r="A4" s="235" t="s">
        <v>214</v>
      </c>
      <c r="B4" s="4" t="s">
        <v>218</v>
      </c>
    </row>
    <row r="5" spans="1:2" ht="15">
      <c r="A5" s="235" t="s">
        <v>220</v>
      </c>
      <c r="B5" s="4" t="s">
        <v>219</v>
      </c>
    </row>
    <row r="6" spans="1:2" ht="15">
      <c r="A6" s="235" t="s">
        <v>221</v>
      </c>
      <c r="B6" s="4" t="s">
        <v>222</v>
      </c>
    </row>
    <row r="7" spans="1:2" ht="15">
      <c r="A7" s="235" t="s">
        <v>215</v>
      </c>
      <c r="B7" s="4" t="s">
        <v>223</v>
      </c>
    </row>
    <row r="8" spans="1:2" ht="15">
      <c r="A8" s="235" t="s">
        <v>216</v>
      </c>
      <c r="B8" s="4" t="s">
        <v>224</v>
      </c>
    </row>
    <row r="9" ht="15">
      <c r="A9" s="235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5" location="'T4.3-4.4 '!A1" display="Table 4.4a"/>
    <hyperlink ref="A6" location="'T4.3-4.4 '!A1" display="Table 4.4b"/>
    <hyperlink ref="A7" location="T4.5!A1" display="Table 4.5"/>
    <hyperlink ref="A8" location="T4.6!A1" display="Table 4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89" t="s">
        <v>150</v>
      </c>
      <c r="B1" s="22"/>
      <c r="C1" s="22"/>
      <c r="D1" s="22"/>
      <c r="E1" s="88" t="s">
        <v>185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85"/>
      <c r="B2" s="85"/>
      <c r="C2" s="85"/>
      <c r="D2" s="85"/>
      <c r="E2" s="85"/>
      <c r="F2" s="86">
        <v>1990</v>
      </c>
      <c r="G2" s="86">
        <v>1991</v>
      </c>
      <c r="H2" s="86">
        <v>1992</v>
      </c>
      <c r="I2" s="86">
        <v>1993</v>
      </c>
      <c r="J2" s="86">
        <v>1994</v>
      </c>
      <c r="K2" s="86">
        <v>1995</v>
      </c>
      <c r="L2" s="86">
        <v>1996</v>
      </c>
      <c r="M2" s="86">
        <v>1997</v>
      </c>
      <c r="N2" s="86">
        <v>1998</v>
      </c>
      <c r="O2" s="86">
        <v>1999</v>
      </c>
      <c r="P2" s="86">
        <v>2000</v>
      </c>
      <c r="Q2" s="86">
        <v>2001</v>
      </c>
      <c r="R2" s="87">
        <v>2002</v>
      </c>
      <c r="S2" s="87">
        <v>2003</v>
      </c>
      <c r="T2" s="87">
        <v>2004</v>
      </c>
      <c r="U2" s="87">
        <v>2005</v>
      </c>
      <c r="V2" s="87">
        <v>2006</v>
      </c>
      <c r="W2" s="87">
        <v>2007</v>
      </c>
      <c r="X2" s="87">
        <v>2008</v>
      </c>
      <c r="Y2" s="87">
        <v>2009</v>
      </c>
      <c r="Z2" s="87">
        <v>2010</v>
      </c>
      <c r="AA2" s="87">
        <v>2011</v>
      </c>
      <c r="AB2" s="87">
        <v>2012</v>
      </c>
      <c r="AC2" s="87">
        <v>2013</v>
      </c>
      <c r="AD2" s="87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81" t="s">
        <v>177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119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83" t="s">
        <v>182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52">
        <v>310.9</v>
      </c>
      <c r="M6" s="14">
        <v>328.9</v>
      </c>
      <c r="N6" s="14">
        <v>369.1</v>
      </c>
      <c r="O6" s="15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232">
        <v>397</v>
      </c>
      <c r="AB6" s="232">
        <v>421.4999999999999</v>
      </c>
      <c r="AC6" s="232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52">
        <v>460.4</v>
      </c>
      <c r="M7" s="14">
        <f>328.9+153.7</f>
        <v>482.59999999999997</v>
      </c>
      <c r="N7" s="14">
        <v>532.1</v>
      </c>
      <c r="O7" s="15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232">
        <v>557</v>
      </c>
      <c r="AB7" s="232">
        <v>598.8999999999999</v>
      </c>
      <c r="AC7" s="232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52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5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232">
        <v>524</v>
      </c>
      <c r="AB9" s="232">
        <v>517</v>
      </c>
      <c r="AC9" s="232">
        <v>517.6</v>
      </c>
      <c r="AD9" s="37">
        <v>503.833</v>
      </c>
    </row>
    <row r="10" spans="1:30" ht="15">
      <c r="A10" s="4"/>
      <c r="B10" s="4"/>
      <c r="C10" s="8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5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232">
        <v>2324</v>
      </c>
      <c r="AB10" s="232">
        <v>2319.1</v>
      </c>
      <c r="AC10" s="232">
        <v>2314.5</v>
      </c>
      <c r="AD10" s="37">
        <v>2325.97</v>
      </c>
    </row>
    <row r="11" spans="1:30" ht="15">
      <c r="A11" s="4"/>
      <c r="B11" s="4"/>
      <c r="C11" s="4" t="s">
        <v>166</v>
      </c>
      <c r="D11" s="4"/>
      <c r="E11" s="4"/>
      <c r="F11" s="14"/>
      <c r="G11" s="14"/>
      <c r="H11" s="14"/>
      <c r="I11" s="14"/>
      <c r="J11" s="14"/>
      <c r="K11" s="14"/>
      <c r="L11" s="152"/>
      <c r="M11" s="14"/>
      <c r="N11" s="14"/>
      <c r="O11" s="14"/>
      <c r="P11" s="31"/>
      <c r="Q11" s="168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232">
        <v>125</v>
      </c>
      <c r="AB11" s="232">
        <v>125.9</v>
      </c>
      <c r="AC11" s="232">
        <v>122.3</v>
      </c>
      <c r="AD11" s="37">
        <v>140.512</v>
      </c>
    </row>
    <row r="12" spans="1:30" s="145" customFormat="1" ht="15.75">
      <c r="A12" s="81"/>
      <c r="B12" s="81"/>
      <c r="C12" s="8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5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7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232">
        <v>2973</v>
      </c>
      <c r="AB12" s="232">
        <v>2962</v>
      </c>
      <c r="AC12" s="232">
        <v>2954.4</v>
      </c>
      <c r="AD12" s="31">
        <v>2970.315</v>
      </c>
    </row>
    <row r="13" spans="1:29" ht="15">
      <c r="A13" s="4"/>
      <c r="B13" s="4"/>
      <c r="C13" s="83" t="s">
        <v>7</v>
      </c>
      <c r="D13" s="4"/>
      <c r="E13" s="4"/>
      <c r="F13" s="14"/>
      <c r="G13" s="14"/>
      <c r="H13" s="14"/>
      <c r="I13" s="14"/>
      <c r="J13" s="14"/>
      <c r="K13" s="14"/>
      <c r="L13" s="15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69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5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232">
        <v>234</v>
      </c>
      <c r="AB14" s="232">
        <v>231.3</v>
      </c>
      <c r="AC14" s="232">
        <v>231</v>
      </c>
      <c r="AD14" s="37">
        <v>238.7</v>
      </c>
      <c r="AE14" s="169"/>
      <c r="AF14" s="169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5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232">
        <v>2738</v>
      </c>
      <c r="AB15" s="232">
        <v>2730.3</v>
      </c>
      <c r="AC15" s="232">
        <v>2722.9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5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81"/>
      <c r="B17" s="84" t="s">
        <v>170</v>
      </c>
      <c r="C17" s="81"/>
      <c r="D17" s="81"/>
      <c r="E17" s="8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52">
        <v>3468.2</v>
      </c>
      <c r="M17" s="14">
        <v>3431.9</v>
      </c>
      <c r="N17" s="14">
        <v>3467.6</v>
      </c>
      <c r="O17" s="14">
        <v>3479</v>
      </c>
      <c r="P17" s="143">
        <f aca="true" t="shared" si="0" ref="P17:AD17">P7+P12</f>
        <v>3488</v>
      </c>
      <c r="Q17" s="143">
        <f t="shared" si="0"/>
        <v>3492</v>
      </c>
      <c r="R17" s="143">
        <f t="shared" si="0"/>
        <v>3488</v>
      </c>
      <c r="S17" s="143">
        <f t="shared" si="0"/>
        <v>3485</v>
      </c>
      <c r="T17" s="143">
        <f t="shared" si="0"/>
        <v>3482</v>
      </c>
      <c r="U17" s="143">
        <f t="shared" si="0"/>
        <v>3505</v>
      </c>
      <c r="V17" s="143">
        <f t="shared" si="0"/>
        <v>3518</v>
      </c>
      <c r="W17" s="143">
        <f t="shared" si="0"/>
        <v>3505</v>
      </c>
      <c r="X17" s="143">
        <f t="shared" si="0"/>
        <v>3505</v>
      </c>
      <c r="Y17" s="143">
        <f t="shared" si="0"/>
        <v>3520</v>
      </c>
      <c r="Z17" s="143">
        <f t="shared" si="0"/>
        <v>3518</v>
      </c>
      <c r="AA17" s="143">
        <f t="shared" si="0"/>
        <v>3530</v>
      </c>
      <c r="AB17" s="143">
        <f t="shared" si="0"/>
        <v>3560.8999999999996</v>
      </c>
      <c r="AC17" s="143">
        <f t="shared" si="0"/>
        <v>3550</v>
      </c>
      <c r="AD17" s="143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53" t="s">
        <v>119</v>
      </c>
      <c r="G18" s="153" t="s">
        <v>119</v>
      </c>
      <c r="H18" s="153" t="s">
        <v>119</v>
      </c>
      <c r="I18" s="153" t="s">
        <v>119</v>
      </c>
      <c r="J18" s="153" t="s">
        <v>119</v>
      </c>
      <c r="K18" s="153" t="s">
        <v>119</v>
      </c>
      <c r="L18" s="153" t="s">
        <v>119</v>
      </c>
      <c r="M18" s="153" t="s">
        <v>119</v>
      </c>
      <c r="N18" s="153" t="s">
        <v>119</v>
      </c>
      <c r="O18"/>
      <c r="P18" s="60" t="str">
        <f>IF(ABS(P17-(P7+P12))&gt;comments!$A$1,P17-(P7+P12)," ")</f>
        <v> 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6" ht="18.75">
      <c r="A19" s="84" t="s">
        <v>186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54" t="s">
        <v>118</v>
      </c>
      <c r="M21" s="155" t="s">
        <v>118</v>
      </c>
      <c r="N21" s="155" t="s">
        <v>118</v>
      </c>
      <c r="O21" s="155" t="s">
        <v>118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54" t="s">
        <v>118</v>
      </c>
      <c r="M22" s="155" t="s">
        <v>118</v>
      </c>
      <c r="N22" s="155" t="s">
        <v>118</v>
      </c>
      <c r="O22" s="155" t="s">
        <v>118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5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146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52">
        <v>209.1</v>
      </c>
      <c r="M24" s="14">
        <v>212</v>
      </c>
      <c r="N24" s="14">
        <v>214.2</v>
      </c>
      <c r="O24" s="15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61">
        <f>W24/W26*X26</f>
        <v>243.3103216077543</v>
      </c>
      <c r="Y24" s="56">
        <f>W24/W26*Y26</f>
        <v>243.3103216077543</v>
      </c>
      <c r="Z24" s="162">
        <v>229</v>
      </c>
      <c r="AA24" s="164">
        <v>231.7</v>
      </c>
      <c r="AB24" s="164">
        <v>268</v>
      </c>
      <c r="AC24" s="164">
        <v>270.2</v>
      </c>
      <c r="AD24" s="164"/>
    </row>
    <row r="25" spans="1:30" ht="18">
      <c r="A25" s="4"/>
      <c r="B25" s="4"/>
      <c r="C25" s="82" t="s">
        <v>147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52">
        <v>7148.8</v>
      </c>
      <c r="M25" s="14">
        <v>7160.7</v>
      </c>
      <c r="N25" s="14">
        <v>7168.5</v>
      </c>
      <c r="O25" s="15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61">
        <f>X26-X24</f>
        <v>7177.689678392246</v>
      </c>
      <c r="Y25" s="56">
        <f>Y26-Y24</f>
        <v>7177.689678392246</v>
      </c>
      <c r="Z25" s="162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45" customFormat="1" ht="15.75">
      <c r="A26" s="81"/>
      <c r="B26" s="81"/>
      <c r="C26" s="83" t="s">
        <v>6</v>
      </c>
      <c r="D26" s="8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52">
        <v>7357.9</v>
      </c>
      <c r="M26" s="14">
        <v>7372.7</v>
      </c>
      <c r="N26" s="14">
        <v>7382.7</v>
      </c>
      <c r="O26" s="156">
        <f>SUM(O24:O25)</f>
        <v>7389.7300000000005</v>
      </c>
      <c r="P26" s="57">
        <f aca="true" t="shared" si="1" ref="P26:W26">SUM(P24:P25)</f>
        <v>7413.62</v>
      </c>
      <c r="Q26" s="56">
        <f t="shared" si="1"/>
        <v>7407.04</v>
      </c>
      <c r="R26" s="56">
        <f t="shared" si="1"/>
        <v>7416.98</v>
      </c>
      <c r="S26" s="56">
        <f t="shared" si="1"/>
        <v>7417.73</v>
      </c>
      <c r="T26" s="56">
        <f t="shared" si="1"/>
        <v>7417.73</v>
      </c>
      <c r="U26" s="56">
        <f t="shared" si="1"/>
        <v>7433.030000000001</v>
      </c>
      <c r="V26" s="56">
        <f t="shared" si="1"/>
        <v>7424.04</v>
      </c>
      <c r="W26" s="56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83" t="s">
        <v>7</v>
      </c>
      <c r="D27" s="4"/>
      <c r="E27" s="4"/>
      <c r="F27" s="14"/>
      <c r="G27" s="14"/>
      <c r="H27" s="14"/>
      <c r="I27" s="14"/>
      <c r="J27" s="14"/>
      <c r="K27" s="14"/>
      <c r="L27" s="15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52">
        <v>1331</v>
      </c>
      <c r="M28" s="14">
        <v>1366.8</v>
      </c>
      <c r="N28" s="14">
        <v>1383.1</v>
      </c>
      <c r="O28" s="15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52">
        <v>6026.9</v>
      </c>
      <c r="M29" s="14">
        <v>6005.9</v>
      </c>
      <c r="N29" s="14">
        <v>5999.6</v>
      </c>
      <c r="O29" s="15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5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84" t="s">
        <v>155</v>
      </c>
      <c r="C31" s="81"/>
      <c r="D31" s="81"/>
      <c r="E31" s="8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52">
        <v>7357.9</v>
      </c>
      <c r="M31" s="14">
        <v>7372.7</v>
      </c>
      <c r="N31" s="14">
        <v>7382.7</v>
      </c>
      <c r="O31" s="14">
        <v>7389.73</v>
      </c>
      <c r="P31" s="143">
        <f aca="true" t="shared" si="2" ref="P31:V31">SUM(P28:P29)</f>
        <v>7413.620000000001</v>
      </c>
      <c r="Q31" s="144">
        <f t="shared" si="2"/>
        <v>7407.0599999999995</v>
      </c>
      <c r="R31" s="144">
        <f t="shared" si="2"/>
        <v>7417.26</v>
      </c>
      <c r="S31" s="144">
        <f t="shared" si="2"/>
        <v>7417.73</v>
      </c>
      <c r="T31" s="144">
        <f t="shared" si="2"/>
        <v>7417.73</v>
      </c>
      <c r="U31" s="144">
        <f t="shared" si="2"/>
        <v>7433.030000000001</v>
      </c>
      <c r="V31" s="144">
        <f t="shared" si="2"/>
        <v>7424.04</v>
      </c>
      <c r="W31" s="144">
        <f aca="true" t="shared" si="3" ref="W31:AD31">SUM(W28:W29)</f>
        <v>7380.73</v>
      </c>
      <c r="X31" s="144">
        <f t="shared" si="3"/>
        <v>7421</v>
      </c>
      <c r="Y31" s="144">
        <f t="shared" si="3"/>
        <v>7420.92</v>
      </c>
      <c r="Z31" s="144">
        <f t="shared" si="3"/>
        <v>7414</v>
      </c>
      <c r="AA31" s="144">
        <f t="shared" si="3"/>
        <v>7466.6</v>
      </c>
      <c r="AB31" s="144">
        <f t="shared" si="3"/>
        <v>7472.5</v>
      </c>
      <c r="AC31" s="144">
        <f t="shared" si="3"/>
        <v>7472.7</v>
      </c>
      <c r="AD31" s="144">
        <f t="shared" si="3"/>
        <v>0</v>
      </c>
    </row>
    <row r="32" spans="1:26" ht="15.75" customHeight="1">
      <c r="A32" s="4"/>
      <c r="B32" s="4"/>
      <c r="C32" s="4"/>
      <c r="D32" s="4"/>
      <c r="E32" s="4"/>
      <c r="F32" s="153" t="s">
        <v>119</v>
      </c>
      <c r="G32" s="153" t="s">
        <v>119</v>
      </c>
      <c r="H32" s="153" t="s">
        <v>119</v>
      </c>
      <c r="I32" s="153" t="s">
        <v>119</v>
      </c>
      <c r="J32" s="153" t="s">
        <v>119</v>
      </c>
      <c r="K32" s="153" t="s">
        <v>119</v>
      </c>
      <c r="L32" s="153"/>
      <c r="M32" s="153"/>
      <c r="N32" s="153"/>
      <c r="O32" s="14"/>
      <c r="P32" s="60" t="str">
        <f>IF(ABS(P31-(P22+P26))&gt;comments!$A$1,P31-(P22+P26)," ")</f>
        <v> </v>
      </c>
      <c r="Q32" s="60" t="str">
        <f>IF(ABS(Q31-(Q22+Q26))&gt;comments!$A$1,Q31-(Q22+Q26)," ")</f>
        <v> </v>
      </c>
      <c r="R32" s="60" t="str">
        <f>IF(ABS(R31-(R22+R26))&gt;comments!$A$1,R31-(R22+R26)," ")</f>
        <v> </v>
      </c>
      <c r="S32" s="60" t="str">
        <f>IF(ABS(S31-(S22+S26))&gt;comments!$A$1,S31-(S22+S26)," ")</f>
        <v> </v>
      </c>
      <c r="T32" s="60" t="str">
        <f>IF(ABS(T31-(T22+T26))&gt;comments!$A$1,T31-(T22+T26)," ")</f>
        <v> </v>
      </c>
      <c r="U32" s="60" t="str">
        <f>IF(ABS(U31-(U22+U26))&gt;comments!$A$1,U31-(U22+U26)," ")</f>
        <v> </v>
      </c>
      <c r="V32" s="60" t="str">
        <f>IF(ABS(V31-(V22+V26))&gt;comments!$A$1,V31-(V22+V26)," ")</f>
        <v> </v>
      </c>
      <c r="W32" s="80" t="str">
        <f>IF(ABS(W31-(W22+W26))&gt;comments!$A$1,W31-(W22+W26)," ")</f>
        <v> </v>
      </c>
      <c r="X32" s="80" t="str">
        <f>IF(ABS(X31-(X22+X26))&gt;comments!$A$1,X31-(X22+X26)," ")</f>
        <v> </v>
      </c>
      <c r="Y32" s="80" t="str">
        <f>IF(ABS(Y31-(Y22+Y26))&gt;comments!$A$1,Y31-(Y22+Y26)," ")</f>
        <v> </v>
      </c>
      <c r="Z32" s="80" t="str">
        <f>IF(ABS(Z31-(Z22+Z26))&gt;comments!$A$1,Z31-(Z22+Z26)," ")</f>
        <v> </v>
      </c>
    </row>
    <row r="33" spans="1:23" ht="18.75">
      <c r="A33" s="81" t="s">
        <v>187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8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8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/>
    </row>
    <row r="36" spans="1:30" ht="15">
      <c r="A36" s="4"/>
      <c r="B36" s="4"/>
      <c r="C36" s="8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/>
    </row>
    <row r="37" spans="1:30" ht="15">
      <c r="A37" s="4"/>
      <c r="B37" s="4"/>
      <c r="C37" s="8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7">
        <f aca="true" t="shared" si="4" ref="P37:AD37">SUM(P35:P36)</f>
        <v>7377.77</v>
      </c>
      <c r="Q37" s="57">
        <f t="shared" si="4"/>
        <v>7392.51</v>
      </c>
      <c r="R37" s="57">
        <f t="shared" si="4"/>
        <v>7419.07</v>
      </c>
      <c r="S37" s="56">
        <f t="shared" si="4"/>
        <v>7438.3</v>
      </c>
      <c r="T37" s="56">
        <f t="shared" si="4"/>
        <v>7438.3</v>
      </c>
      <c r="U37" s="56">
        <f t="shared" si="4"/>
        <v>7457.6</v>
      </c>
      <c r="V37" s="56">
        <f t="shared" si="4"/>
        <v>7459.17</v>
      </c>
      <c r="W37" s="56">
        <f t="shared" si="4"/>
        <v>7500.950000000001</v>
      </c>
      <c r="X37" s="56">
        <f t="shared" si="4"/>
        <v>7466</v>
      </c>
      <c r="Y37" s="56">
        <f t="shared" si="4"/>
        <v>7493.21</v>
      </c>
      <c r="Z37" s="56">
        <f t="shared" si="4"/>
        <v>7481</v>
      </c>
      <c r="AA37" s="56">
        <f t="shared" si="4"/>
        <v>7498.5</v>
      </c>
      <c r="AB37" s="56">
        <f t="shared" si="4"/>
        <v>7503.52</v>
      </c>
      <c r="AC37" s="56">
        <f t="shared" si="4"/>
        <v>7499.5</v>
      </c>
      <c r="AD37" s="56">
        <f t="shared" si="4"/>
        <v>0</v>
      </c>
    </row>
    <row r="38" spans="1:23" ht="15">
      <c r="A38" s="4"/>
      <c r="B38" s="8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8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/>
    </row>
    <row r="40" spans="1:30" ht="15">
      <c r="A40" s="4"/>
      <c r="B40" s="4"/>
      <c r="C40" s="8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/>
    </row>
    <row r="41" spans="1:30" ht="15">
      <c r="A41" s="4"/>
      <c r="B41" s="4"/>
      <c r="C41" s="8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7">
        <f aca="true" t="shared" si="5" ref="P41:AD41">SUM(P39:P40)</f>
        <v>10298.970000000001</v>
      </c>
      <c r="Q41" s="57">
        <f t="shared" si="5"/>
        <v>10322.6</v>
      </c>
      <c r="R41" s="57">
        <f t="shared" si="5"/>
        <v>10321.27</v>
      </c>
      <c r="S41" s="56">
        <f t="shared" si="5"/>
        <v>10325.3</v>
      </c>
      <c r="T41" s="56">
        <f t="shared" si="5"/>
        <v>10325.3</v>
      </c>
      <c r="U41" s="56">
        <f t="shared" si="5"/>
        <v>10335.75</v>
      </c>
      <c r="V41" s="56">
        <f t="shared" si="5"/>
        <v>10418.72</v>
      </c>
      <c r="W41" s="56">
        <f t="shared" si="5"/>
        <v>10370.63</v>
      </c>
      <c r="X41" s="56">
        <f t="shared" si="5"/>
        <v>10667</v>
      </c>
      <c r="Y41" s="56">
        <f t="shared" si="5"/>
        <v>10658.09</v>
      </c>
      <c r="Z41" s="56">
        <f t="shared" si="5"/>
        <v>10653</v>
      </c>
      <c r="AA41" s="56">
        <f t="shared" si="5"/>
        <v>10687</v>
      </c>
      <c r="AB41" s="56">
        <f t="shared" si="5"/>
        <v>10689.629999999997</v>
      </c>
      <c r="AC41" s="56">
        <f t="shared" si="5"/>
        <v>10690.5</v>
      </c>
      <c r="AD41" s="56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8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/>
    </row>
    <row r="44" spans="1:30" ht="15">
      <c r="A44" s="4"/>
      <c r="B44" s="4"/>
      <c r="C44" s="8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/>
    </row>
    <row r="45" spans="1:30" ht="12.75" customHeight="1">
      <c r="A45" s="4"/>
      <c r="B45" s="4"/>
      <c r="C45" s="8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7">
        <f aca="true" t="shared" si="6" ref="P45:AA45">SUM(P43:P44)</f>
        <v>25305.13</v>
      </c>
      <c r="Q45" s="57">
        <f t="shared" si="6"/>
        <v>25441.120000000003</v>
      </c>
      <c r="R45" s="57">
        <f t="shared" si="6"/>
        <v>25944.15</v>
      </c>
      <c r="S45" s="56">
        <f t="shared" si="6"/>
        <v>25892.96</v>
      </c>
      <c r="T45" s="56">
        <f t="shared" si="6"/>
        <v>25927.160000000003</v>
      </c>
      <c r="U45" s="56">
        <f t="shared" si="6"/>
        <v>26115.18</v>
      </c>
      <c r="V45" s="56">
        <f t="shared" si="6"/>
        <v>26148.46</v>
      </c>
      <c r="W45" s="56">
        <f t="shared" si="6"/>
        <v>26428.58</v>
      </c>
      <c r="X45" s="56">
        <f t="shared" si="6"/>
        <v>26284.6</v>
      </c>
      <c r="Y45" s="56">
        <f t="shared" si="6"/>
        <v>26440.05</v>
      </c>
      <c r="Z45" s="56">
        <f t="shared" si="6"/>
        <v>26559.6</v>
      </c>
      <c r="AA45" s="56">
        <f t="shared" si="6"/>
        <v>26583.275000000005</v>
      </c>
      <c r="AB45" s="56">
        <f>SUM(AB43:AB44)</f>
        <v>26679.940000000006</v>
      </c>
      <c r="AC45" s="56">
        <f>SUM(AC43:AC44)</f>
        <v>26747.9</v>
      </c>
      <c r="AD45" s="56">
        <f>SUM(AD43:AD44)</f>
        <v>0</v>
      </c>
    </row>
    <row r="46" spans="1:28" ht="6" customHeight="1">
      <c r="A46" s="4"/>
      <c r="B46" s="4"/>
      <c r="C46" s="8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45" customFormat="1" ht="12.75" customHeight="1">
      <c r="A47" s="81"/>
      <c r="B47" s="84" t="s">
        <v>16</v>
      </c>
      <c r="C47" s="81"/>
      <c r="D47" s="81"/>
      <c r="E47" s="81"/>
      <c r="F47" s="157">
        <f aca="true" t="shared" si="7" ref="F47:O47">F37+F41+F45</f>
        <v>40764.600000000006</v>
      </c>
      <c r="G47" s="157">
        <f t="shared" si="7"/>
        <v>41002.9</v>
      </c>
      <c r="H47" s="157">
        <f t="shared" si="7"/>
        <v>41158.200000000004</v>
      </c>
      <c r="I47" s="157">
        <f t="shared" si="7"/>
        <v>41263.7</v>
      </c>
      <c r="J47" s="157">
        <f t="shared" si="7"/>
        <v>41505.75</v>
      </c>
      <c r="K47" s="157">
        <f t="shared" si="7"/>
        <v>41928.71</v>
      </c>
      <c r="L47" s="157">
        <f t="shared" si="7"/>
        <v>42251.7</v>
      </c>
      <c r="M47" s="157">
        <f t="shared" si="7"/>
        <v>42344.8</v>
      </c>
      <c r="N47" s="157">
        <f>N37+N41+N45</f>
        <v>42474.4</v>
      </c>
      <c r="O47" s="157">
        <f t="shared" si="7"/>
        <v>42651.41</v>
      </c>
      <c r="P47" s="143">
        <f aca="true" t="shared" si="8" ref="P47:W47">P37+P41+P45</f>
        <v>42981.87</v>
      </c>
      <c r="Q47" s="143">
        <f t="shared" si="8"/>
        <v>43156.23</v>
      </c>
      <c r="R47" s="143">
        <f t="shared" si="8"/>
        <v>43684.490000000005</v>
      </c>
      <c r="S47" s="143">
        <f t="shared" si="8"/>
        <v>43656.56</v>
      </c>
      <c r="T47" s="144">
        <f t="shared" si="8"/>
        <v>43690.76</v>
      </c>
      <c r="U47" s="144">
        <f t="shared" si="8"/>
        <v>43908.53</v>
      </c>
      <c r="V47" s="144">
        <f t="shared" si="8"/>
        <v>44026.35</v>
      </c>
      <c r="W47" s="144">
        <f t="shared" si="8"/>
        <v>44300.16</v>
      </c>
      <c r="X47" s="144">
        <f aca="true" t="shared" si="9" ref="X47:AC47">X37+X41+X45</f>
        <v>44417.6</v>
      </c>
      <c r="Y47" s="144">
        <f t="shared" si="9"/>
        <v>44591.35</v>
      </c>
      <c r="Z47" s="144">
        <f t="shared" si="9"/>
        <v>44693.6</v>
      </c>
      <c r="AA47" s="144">
        <f t="shared" si="9"/>
        <v>44768.77500000001</v>
      </c>
      <c r="AB47" s="144">
        <f t="shared" si="9"/>
        <v>44873.090000000004</v>
      </c>
      <c r="AC47" s="144">
        <f t="shared" si="9"/>
        <v>44937.9</v>
      </c>
      <c r="AD47" s="144">
        <f>AD37+AD41+AD45</f>
        <v>0</v>
      </c>
    </row>
    <row r="48" spans="1:28" ht="14.25" customHeight="1">
      <c r="A48" s="4"/>
      <c r="B48" s="4"/>
      <c r="C48" s="4"/>
      <c r="D48" s="4"/>
      <c r="E48" s="4"/>
      <c r="F48" s="153" t="s">
        <v>119</v>
      </c>
      <c r="G48" s="153" t="s">
        <v>119</v>
      </c>
      <c r="H48" s="153" t="s">
        <v>119</v>
      </c>
      <c r="I48" s="153" t="s">
        <v>119</v>
      </c>
      <c r="J48" s="153" t="s">
        <v>119</v>
      </c>
      <c r="K48" s="153" t="s">
        <v>119</v>
      </c>
      <c r="L48" s="153" t="s">
        <v>119</v>
      </c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1:23" ht="15.75" customHeight="1">
      <c r="A49" s="84" t="s">
        <v>171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57">
        <f aca="true" t="shared" si="10" ref="F51:K52">F6+F21</f>
        <v>258.5</v>
      </c>
      <c r="G51" s="157">
        <f t="shared" si="10"/>
        <v>257.40000000000003</v>
      </c>
      <c r="H51" s="157">
        <f t="shared" si="10"/>
        <v>268.5</v>
      </c>
      <c r="I51" s="157">
        <f t="shared" si="10"/>
        <v>285.5</v>
      </c>
      <c r="J51" s="157">
        <f t="shared" si="10"/>
        <v>305</v>
      </c>
      <c r="K51" s="157">
        <f t="shared" si="10"/>
        <v>310.59999999999997</v>
      </c>
      <c r="L51" s="157">
        <f aca="true" t="shared" si="11" ref="L51:N52">L6</f>
        <v>310.9</v>
      </c>
      <c r="M51" s="157">
        <f t="shared" si="11"/>
        <v>328.9</v>
      </c>
      <c r="N51" s="157">
        <f t="shared" si="11"/>
        <v>369.1</v>
      </c>
      <c r="O51" s="157">
        <f>O6</f>
        <v>371</v>
      </c>
      <c r="P51" s="74">
        <f aca="true" t="shared" si="12" ref="P51:Y51">P6</f>
        <v>378</v>
      </c>
      <c r="Q51" s="74">
        <f t="shared" si="12"/>
        <v>371</v>
      </c>
      <c r="R51" s="58">
        <f t="shared" si="12"/>
        <v>371</v>
      </c>
      <c r="S51" s="58">
        <f t="shared" si="12"/>
        <v>371</v>
      </c>
      <c r="T51" s="58">
        <f t="shared" si="12"/>
        <v>371</v>
      </c>
      <c r="U51" s="58">
        <f t="shared" si="12"/>
        <v>377</v>
      </c>
      <c r="V51" s="58">
        <f t="shared" si="12"/>
        <v>392</v>
      </c>
      <c r="W51" s="58">
        <f t="shared" si="12"/>
        <v>392</v>
      </c>
      <c r="X51" s="58">
        <f t="shared" si="12"/>
        <v>392</v>
      </c>
      <c r="Y51" s="58">
        <f t="shared" si="12"/>
        <v>390</v>
      </c>
      <c r="Z51" s="58">
        <f aca="true" t="shared" si="13" ref="Z51:AB52">Z6</f>
        <v>389</v>
      </c>
      <c r="AA51" s="58">
        <f t="shared" si="13"/>
        <v>397</v>
      </c>
      <c r="AB51" s="58">
        <f t="shared" si="13"/>
        <v>421.4999999999999</v>
      </c>
      <c r="AC51" s="58">
        <f>AC6</f>
        <v>426.09999999999997</v>
      </c>
      <c r="AD51" s="58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57">
        <f t="shared" si="10"/>
        <v>359.3</v>
      </c>
      <c r="G52" s="157">
        <f t="shared" si="10"/>
        <v>362.5</v>
      </c>
      <c r="H52" s="157">
        <f t="shared" si="10"/>
        <v>372.7</v>
      </c>
      <c r="I52" s="157">
        <f t="shared" si="10"/>
        <v>396</v>
      </c>
      <c r="J52" s="157">
        <f t="shared" si="10"/>
        <v>424.8</v>
      </c>
      <c r="K52" s="157">
        <f t="shared" si="10"/>
        <v>440.5</v>
      </c>
      <c r="L52" s="157">
        <f t="shared" si="11"/>
        <v>460.4</v>
      </c>
      <c r="M52" s="157">
        <f t="shared" si="11"/>
        <v>482.59999999999997</v>
      </c>
      <c r="N52" s="157">
        <f t="shared" si="11"/>
        <v>532.1</v>
      </c>
      <c r="O52" s="157">
        <f>O7</f>
        <v>543</v>
      </c>
      <c r="P52" s="74">
        <f aca="true" t="shared" si="14" ref="P52:Y52">P7</f>
        <v>536.8</v>
      </c>
      <c r="Q52" s="74">
        <f t="shared" si="14"/>
        <v>519</v>
      </c>
      <c r="R52" s="58">
        <f t="shared" si="14"/>
        <v>519</v>
      </c>
      <c r="S52" s="58">
        <f t="shared" si="14"/>
        <v>519</v>
      </c>
      <c r="T52" s="58">
        <f t="shared" si="14"/>
        <v>519</v>
      </c>
      <c r="U52" s="58">
        <f t="shared" si="14"/>
        <v>525</v>
      </c>
      <c r="V52" s="58">
        <f t="shared" si="14"/>
        <v>546</v>
      </c>
      <c r="W52" s="58">
        <f t="shared" si="14"/>
        <v>547</v>
      </c>
      <c r="X52" s="58">
        <f t="shared" si="14"/>
        <v>547</v>
      </c>
      <c r="Y52" s="58">
        <f t="shared" si="14"/>
        <v>546</v>
      </c>
      <c r="Z52" s="58">
        <f t="shared" si="13"/>
        <v>544</v>
      </c>
      <c r="AA52" s="58">
        <f t="shared" si="13"/>
        <v>557</v>
      </c>
      <c r="AB52" s="58">
        <f t="shared" si="13"/>
        <v>598.8999999999999</v>
      </c>
      <c r="AC52" s="58">
        <f>AC7</f>
        <v>595.5999999999999</v>
      </c>
      <c r="AD52" s="58">
        <f>AD7</f>
        <v>599.603</v>
      </c>
    </row>
    <row r="53" spans="1:30" ht="15">
      <c r="A53" s="4"/>
      <c r="B53" s="8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</row>
    <row r="54" spans="1:30" ht="18">
      <c r="A54" s="4"/>
      <c r="B54" s="4"/>
      <c r="C54" s="4" t="s">
        <v>146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56">
        <v>768</v>
      </c>
      <c r="P54" s="56">
        <f aca="true" t="shared" si="15" ref="P54:AA54">P9+P24</f>
        <v>706.28</v>
      </c>
      <c r="Q54" s="56">
        <f t="shared" si="15"/>
        <v>729.26</v>
      </c>
      <c r="R54" s="56">
        <f t="shared" si="15"/>
        <v>736.98</v>
      </c>
      <c r="S54" s="56">
        <f t="shared" si="15"/>
        <v>730.69</v>
      </c>
      <c r="T54" s="56">
        <f t="shared" si="15"/>
        <v>732.69</v>
      </c>
      <c r="U54" s="56">
        <f t="shared" si="15"/>
        <v>769.49</v>
      </c>
      <c r="V54" s="56">
        <f t="shared" si="15"/>
        <v>772.69</v>
      </c>
      <c r="W54" s="56">
        <f t="shared" si="15"/>
        <v>762.99</v>
      </c>
      <c r="X54" s="161">
        <f t="shared" si="15"/>
        <v>764.3103216077543</v>
      </c>
      <c r="Y54" s="56">
        <f t="shared" si="15"/>
        <v>766.3103216077543</v>
      </c>
      <c r="Z54" s="161">
        <f t="shared" si="15"/>
        <v>752</v>
      </c>
      <c r="AA54" s="58">
        <f t="shared" si="15"/>
        <v>755.7</v>
      </c>
      <c r="AB54" s="58">
        <f>AB9+AB24</f>
        <v>785</v>
      </c>
      <c r="AC54" s="58">
        <f>AC9+AC24</f>
        <v>787.8</v>
      </c>
      <c r="AD54" s="58">
        <f>AD9+AD24</f>
        <v>503.833</v>
      </c>
    </row>
    <row r="55" spans="1:30" ht="18">
      <c r="A55" s="4"/>
      <c r="B55" s="4"/>
      <c r="C55" s="82" t="s">
        <v>147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56">
        <v>27235</v>
      </c>
      <c r="P55" s="56">
        <f aca="true" t="shared" si="16" ref="P55:W55">P10+P25+P41+P37</f>
        <v>27335.280000000002</v>
      </c>
      <c r="Q55" s="56">
        <f t="shared" si="16"/>
        <v>27269.89</v>
      </c>
      <c r="R55" s="56">
        <f t="shared" si="16"/>
        <v>27290.34</v>
      </c>
      <c r="S55" s="56">
        <f t="shared" si="16"/>
        <v>27316.64</v>
      </c>
      <c r="T55" s="56">
        <f t="shared" si="16"/>
        <v>27310.64</v>
      </c>
      <c r="U55" s="56">
        <f t="shared" si="16"/>
        <v>27331.89</v>
      </c>
      <c r="V55" s="56">
        <f t="shared" si="16"/>
        <v>27390.239999999998</v>
      </c>
      <c r="W55" s="56">
        <f t="shared" si="16"/>
        <v>27333.32</v>
      </c>
      <c r="X55" s="161">
        <f aca="true" t="shared" si="17" ref="X55:AC55">X10+X25+X41+X37</f>
        <v>27633.689678392246</v>
      </c>
      <c r="Y55" s="56">
        <f t="shared" si="17"/>
        <v>27660.989678392245</v>
      </c>
      <c r="Z55" s="161">
        <f t="shared" si="17"/>
        <v>27646</v>
      </c>
      <c r="AA55" s="58">
        <f t="shared" si="17"/>
        <v>27744.4</v>
      </c>
      <c r="AB55" s="58">
        <f t="shared" si="17"/>
        <v>27716.73</v>
      </c>
      <c r="AC55" s="58">
        <f t="shared" si="17"/>
        <v>27707</v>
      </c>
      <c r="AD55" s="58">
        <f>AD10+AD25+AD41+AD37</f>
        <v>2325.97</v>
      </c>
    </row>
    <row r="56" spans="1:30" s="145" customFormat="1" ht="15.75">
      <c r="A56" s="81"/>
      <c r="B56" s="81"/>
      <c r="C56" s="142" t="s">
        <v>6</v>
      </c>
      <c r="D56" s="81"/>
      <c r="E56" s="81"/>
      <c r="F56" s="157">
        <f aca="true" t="shared" si="18" ref="F56:M56">F26+F37+F41+F12</f>
        <v>27965.699999999997</v>
      </c>
      <c r="G56" s="157">
        <f t="shared" si="18"/>
        <v>28044.7</v>
      </c>
      <c r="H56" s="157">
        <f t="shared" si="18"/>
        <v>28025.5</v>
      </c>
      <c r="I56" s="157">
        <f t="shared" si="18"/>
        <v>27978.5</v>
      </c>
      <c r="J56" s="157">
        <f t="shared" si="18"/>
        <v>28028.850000000002</v>
      </c>
      <c r="K56" s="157">
        <f t="shared" si="18"/>
        <v>28091.55</v>
      </c>
      <c r="L56" s="157">
        <f t="shared" si="18"/>
        <v>28087.2</v>
      </c>
      <c r="M56" s="157">
        <f t="shared" si="18"/>
        <v>28049.2</v>
      </c>
      <c r="N56" s="157">
        <f>N26+N37+N41+N12</f>
        <v>28017.199999999997</v>
      </c>
      <c r="O56" s="157">
        <f>O26+O37+O41+O12</f>
        <v>28002.54</v>
      </c>
      <c r="P56" s="143">
        <f aca="true" t="shared" si="19" ref="P56:U56">P26+P37+P41+P12</f>
        <v>28041.56</v>
      </c>
      <c r="Q56" s="143">
        <f t="shared" si="19"/>
        <v>28095.15</v>
      </c>
      <c r="R56" s="144">
        <f t="shared" si="19"/>
        <v>28126.32</v>
      </c>
      <c r="S56" s="144">
        <f t="shared" si="19"/>
        <v>28147.329999999998</v>
      </c>
      <c r="T56" s="144">
        <f t="shared" si="19"/>
        <v>28144.329999999998</v>
      </c>
      <c r="U56" s="144">
        <f t="shared" si="19"/>
        <v>28206.38</v>
      </c>
      <c r="V56" s="144">
        <f>V26+V37+V41+V12</f>
        <v>28273.93</v>
      </c>
      <c r="W56" s="144">
        <f>W26+W37+W41+W12</f>
        <v>28210.309999999998</v>
      </c>
      <c r="X56" s="144">
        <f>X26+X37+X41+X12</f>
        <v>28512</v>
      </c>
      <c r="Y56" s="144">
        <f aca="true" t="shared" si="20" ref="Y56:AD56">Y12+Y26+Y37+Y41</f>
        <v>28546.3</v>
      </c>
      <c r="Z56" s="144">
        <f t="shared" si="20"/>
        <v>28522</v>
      </c>
      <c r="AA56" s="144">
        <f t="shared" si="20"/>
        <v>28625.1</v>
      </c>
      <c r="AB56" s="144">
        <f t="shared" si="20"/>
        <v>28627.649999999998</v>
      </c>
      <c r="AC56" s="144">
        <f t="shared" si="20"/>
        <v>28617.1</v>
      </c>
      <c r="AD56" s="144">
        <f t="shared" si="20"/>
        <v>2970.315</v>
      </c>
    </row>
    <row r="57" spans="1:30" ht="15">
      <c r="A57" s="4"/>
      <c r="B57" s="4"/>
      <c r="C57" s="8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41"/>
      <c r="Q57" s="141"/>
      <c r="R57" s="141"/>
      <c r="S57" s="141"/>
      <c r="T57" s="141"/>
      <c r="U57" s="141"/>
      <c r="V57" s="141"/>
      <c r="W57" s="141"/>
      <c r="X57" s="141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57">
        <f aca="true" t="shared" si="21" ref="F58:O59">F14+F28+F35+F39</f>
        <v>3245.7</v>
      </c>
      <c r="G58" s="157">
        <f t="shared" si="21"/>
        <v>3301.8</v>
      </c>
      <c r="H58" s="157">
        <f t="shared" si="21"/>
        <v>3281.5</v>
      </c>
      <c r="I58" s="157">
        <f t="shared" si="21"/>
        <v>3325.3</v>
      </c>
      <c r="J58" s="157">
        <f t="shared" si="21"/>
        <v>3404.2999999999997</v>
      </c>
      <c r="K58" s="157">
        <f t="shared" si="21"/>
        <v>3693.75</v>
      </c>
      <c r="L58" s="157">
        <f t="shared" si="21"/>
        <v>3706.3999999999996</v>
      </c>
      <c r="M58" s="157">
        <f t="shared" si="21"/>
        <v>3737</v>
      </c>
      <c r="N58" s="157">
        <f t="shared" si="21"/>
        <v>3792.8999999999996</v>
      </c>
      <c r="O58" s="157">
        <f t="shared" si="21"/>
        <v>3850.42</v>
      </c>
      <c r="P58" s="57">
        <f aca="true" t="shared" si="22" ref="P58:W58">P14+P28+P35+P39</f>
        <v>3922.3100000000004</v>
      </c>
      <c r="Q58" s="57">
        <f t="shared" si="22"/>
        <v>3955.33</v>
      </c>
      <c r="R58" s="57">
        <f t="shared" si="22"/>
        <v>4004.3100000000004</v>
      </c>
      <c r="S58" s="57">
        <f t="shared" si="22"/>
        <v>4042.05</v>
      </c>
      <c r="T58" s="56">
        <f t="shared" si="22"/>
        <v>4042.05</v>
      </c>
      <c r="U58" s="56">
        <f t="shared" si="22"/>
        <v>4063.58</v>
      </c>
      <c r="V58" s="56">
        <f t="shared" si="22"/>
        <v>4211.52</v>
      </c>
      <c r="W58" s="56">
        <f t="shared" si="22"/>
        <v>4138.27</v>
      </c>
      <c r="X58" s="56">
        <f aca="true" t="shared" si="23" ref="X58:Z59">X14+X28+X35+X39</f>
        <v>4494</v>
      </c>
      <c r="Y58" s="56">
        <f t="shared" si="23"/>
        <v>4465.41</v>
      </c>
      <c r="Z58" s="56">
        <f t="shared" si="23"/>
        <v>4467</v>
      </c>
      <c r="AA58" s="56">
        <f aca="true" t="shared" si="24" ref="AA58:AC59">AA14+AA28+AA35+AA39</f>
        <v>4564.099999999999</v>
      </c>
      <c r="AB58" s="56">
        <f t="shared" si="24"/>
        <v>4578.41</v>
      </c>
      <c r="AC58" s="56">
        <f t="shared" si="24"/>
        <v>4589.7</v>
      </c>
      <c r="AD58" s="56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57">
        <f t="shared" si="21"/>
        <v>24720</v>
      </c>
      <c r="G59" s="157">
        <f t="shared" si="21"/>
        <v>24762.9</v>
      </c>
      <c r="H59" s="157">
        <f t="shared" si="21"/>
        <v>24744.1</v>
      </c>
      <c r="I59" s="157">
        <f t="shared" si="21"/>
        <v>24653.199999999997</v>
      </c>
      <c r="J59" s="157">
        <f t="shared" si="21"/>
        <v>24624.6</v>
      </c>
      <c r="K59" s="157">
        <f t="shared" si="21"/>
        <v>24397.8</v>
      </c>
      <c r="L59" s="157">
        <f t="shared" si="21"/>
        <v>24380.800000000003</v>
      </c>
      <c r="M59" s="157">
        <f t="shared" si="21"/>
        <v>24312.2</v>
      </c>
      <c r="N59" s="157">
        <f t="shared" si="21"/>
        <v>24224.300000000003</v>
      </c>
      <c r="O59" s="157">
        <f t="shared" si="21"/>
        <v>24152.120000000003</v>
      </c>
      <c r="P59" s="57">
        <f aca="true" t="shared" si="25" ref="P59:W59">P15+P29+P36+P40</f>
        <v>24119.25</v>
      </c>
      <c r="Q59" s="57">
        <f t="shared" si="25"/>
        <v>24139.84</v>
      </c>
      <c r="R59" s="57">
        <f t="shared" si="25"/>
        <v>24123.29</v>
      </c>
      <c r="S59" s="57">
        <f t="shared" si="25"/>
        <v>24105.28</v>
      </c>
      <c r="T59" s="56">
        <f t="shared" si="25"/>
        <v>24102.28</v>
      </c>
      <c r="U59" s="56">
        <f t="shared" si="25"/>
        <v>24142.800000000003</v>
      </c>
      <c r="V59" s="56">
        <f t="shared" si="25"/>
        <v>24062.41</v>
      </c>
      <c r="W59" s="56">
        <f t="shared" si="25"/>
        <v>24073.04</v>
      </c>
      <c r="X59" s="56">
        <f t="shared" si="23"/>
        <v>24019</v>
      </c>
      <c r="Y59" s="56">
        <f t="shared" si="23"/>
        <v>24080.809999999998</v>
      </c>
      <c r="Z59" s="56">
        <f t="shared" si="23"/>
        <v>24054</v>
      </c>
      <c r="AA59" s="56">
        <f t="shared" si="24"/>
        <v>24060</v>
      </c>
      <c r="AB59" s="56">
        <f t="shared" si="24"/>
        <v>24048.839999999997</v>
      </c>
      <c r="AC59" s="56">
        <f t="shared" si="24"/>
        <v>24026.9</v>
      </c>
      <c r="AD59" s="56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7"/>
      <c r="Q60" s="57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8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57">
        <f aca="true" t="shared" si="26" ref="M61:O63">M43</f>
        <v>13124</v>
      </c>
      <c r="N61" s="157">
        <f t="shared" si="26"/>
        <v>13318.6</v>
      </c>
      <c r="O61" s="157">
        <f t="shared" si="26"/>
        <v>13477.68</v>
      </c>
      <c r="P61" s="57">
        <f aca="true" t="shared" si="27" ref="P61:X61">P43</f>
        <v>13584.53</v>
      </c>
      <c r="Q61" s="57">
        <f t="shared" si="27"/>
        <v>13714.27</v>
      </c>
      <c r="R61" s="57">
        <f t="shared" si="27"/>
        <v>14224.65</v>
      </c>
      <c r="S61" s="57">
        <f t="shared" si="27"/>
        <v>14175.720000000001</v>
      </c>
      <c r="T61" s="56">
        <f t="shared" si="27"/>
        <v>14210.12</v>
      </c>
      <c r="U61" s="56">
        <f t="shared" si="27"/>
        <v>14399.24</v>
      </c>
      <c r="V61" s="56">
        <f t="shared" si="27"/>
        <v>14465.12</v>
      </c>
      <c r="W61" s="56">
        <f t="shared" si="27"/>
        <v>14767.61</v>
      </c>
      <c r="X61" s="56">
        <f t="shared" si="27"/>
        <v>14572.6</v>
      </c>
      <c r="Y61" s="56">
        <f aca="true" t="shared" si="28" ref="Y61:Z63">Y43</f>
        <v>14714.41</v>
      </c>
      <c r="Z61" s="56">
        <f t="shared" si="28"/>
        <v>14827.6</v>
      </c>
      <c r="AA61" s="56">
        <f aca="true" t="shared" si="29" ref="AA61:AB63">AA43</f>
        <v>14856.046000000004</v>
      </c>
      <c r="AB61" s="56">
        <f t="shared" si="29"/>
        <v>14947.670000000004</v>
      </c>
      <c r="AC61" s="56">
        <f aca="true" t="shared" si="30" ref="AC61:AD63">AC43</f>
        <v>15020.2</v>
      </c>
      <c r="AD61" s="56">
        <f t="shared" si="30"/>
        <v>0</v>
      </c>
    </row>
    <row r="62" spans="1:30" ht="15">
      <c r="A62" s="4"/>
      <c r="B62" s="4"/>
      <c r="C62" s="8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57">
        <f t="shared" si="26"/>
        <v>11491.2</v>
      </c>
      <c r="N62" s="157">
        <f t="shared" si="26"/>
        <v>11454.5</v>
      </c>
      <c r="O62" s="157">
        <f t="shared" si="26"/>
        <v>11497.32</v>
      </c>
      <c r="P62" s="57">
        <f aca="true" t="shared" si="31" ref="P62:W62">P44</f>
        <v>11720.6</v>
      </c>
      <c r="Q62" s="57">
        <f t="shared" si="31"/>
        <v>11726.85</v>
      </c>
      <c r="R62" s="57">
        <f t="shared" si="31"/>
        <v>11719.5</v>
      </c>
      <c r="S62" s="57">
        <f t="shared" si="31"/>
        <v>11717.24</v>
      </c>
      <c r="T62" s="56">
        <f t="shared" si="31"/>
        <v>11717.04</v>
      </c>
      <c r="U62" s="56">
        <f t="shared" si="31"/>
        <v>11715.939999999999</v>
      </c>
      <c r="V62" s="56">
        <f t="shared" si="31"/>
        <v>11683.34</v>
      </c>
      <c r="W62" s="56">
        <f t="shared" si="31"/>
        <v>11660.97</v>
      </c>
      <c r="X62" s="56">
        <f>X44</f>
        <v>11712</v>
      </c>
      <c r="Y62" s="56">
        <f t="shared" si="28"/>
        <v>11725.64</v>
      </c>
      <c r="Z62" s="56">
        <f t="shared" si="28"/>
        <v>11732</v>
      </c>
      <c r="AA62" s="56">
        <f t="shared" si="29"/>
        <v>11727.229000000001</v>
      </c>
      <c r="AB62" s="56">
        <f t="shared" si="29"/>
        <v>11732.270000000002</v>
      </c>
      <c r="AC62" s="56">
        <f t="shared" si="30"/>
        <v>11727.7</v>
      </c>
      <c r="AD62" s="56">
        <f t="shared" si="30"/>
        <v>0</v>
      </c>
    </row>
    <row r="63" spans="1:30" s="145" customFormat="1" ht="15.75">
      <c r="A63" s="81"/>
      <c r="B63" s="81"/>
      <c r="C63" s="81" t="s">
        <v>6</v>
      </c>
      <c r="D63" s="81"/>
      <c r="E63" s="8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57">
        <f t="shared" si="26"/>
        <v>24617.6</v>
      </c>
      <c r="N63" s="157">
        <f t="shared" si="26"/>
        <v>24775.5</v>
      </c>
      <c r="O63" s="157">
        <f t="shared" si="26"/>
        <v>24975</v>
      </c>
      <c r="P63" s="143">
        <f aca="true" t="shared" si="32" ref="P63:W63">P45</f>
        <v>25305.13</v>
      </c>
      <c r="Q63" s="143">
        <f t="shared" si="32"/>
        <v>25441.120000000003</v>
      </c>
      <c r="R63" s="143">
        <f t="shared" si="32"/>
        <v>25944.15</v>
      </c>
      <c r="S63" s="143">
        <f t="shared" si="32"/>
        <v>25892.96</v>
      </c>
      <c r="T63" s="144">
        <f t="shared" si="32"/>
        <v>25927.160000000003</v>
      </c>
      <c r="U63" s="144">
        <f t="shared" si="32"/>
        <v>26115.18</v>
      </c>
      <c r="V63" s="144">
        <f t="shared" si="32"/>
        <v>26148.46</v>
      </c>
      <c r="W63" s="144">
        <f t="shared" si="32"/>
        <v>26428.58</v>
      </c>
      <c r="X63" s="144">
        <f>X45</f>
        <v>26284.6</v>
      </c>
      <c r="Y63" s="144">
        <f t="shared" si="28"/>
        <v>26440.05</v>
      </c>
      <c r="Z63" s="144">
        <f t="shared" si="28"/>
        <v>26559.6</v>
      </c>
      <c r="AA63" s="144">
        <f t="shared" si="29"/>
        <v>26583.275000000005</v>
      </c>
      <c r="AB63" s="144">
        <f t="shared" si="29"/>
        <v>26679.940000000006</v>
      </c>
      <c r="AC63" s="144">
        <f t="shared" si="30"/>
        <v>26747.9</v>
      </c>
      <c r="AD63" s="144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7"/>
      <c r="Q64" s="57"/>
      <c r="R64" s="31"/>
      <c r="T64" s="34"/>
      <c r="U64" s="34"/>
      <c r="V64" s="34"/>
      <c r="W64" s="34"/>
    </row>
    <row r="65" spans="1:30" ht="19.5" thickBot="1">
      <c r="A65" s="90"/>
      <c r="B65" s="146" t="s">
        <v>172</v>
      </c>
      <c r="C65" s="130"/>
      <c r="D65" s="130"/>
      <c r="E65" s="130"/>
      <c r="F65" s="158">
        <v>51702.2</v>
      </c>
      <c r="G65" s="158">
        <v>51923.2</v>
      </c>
      <c r="H65" s="158">
        <v>52049.1</v>
      </c>
      <c r="I65" s="158">
        <v>52134.7</v>
      </c>
      <c r="J65" s="158">
        <v>52345.65</v>
      </c>
      <c r="K65" s="158">
        <v>52801.76</v>
      </c>
      <c r="L65" s="158">
        <v>53077.8</v>
      </c>
      <c r="M65" s="158">
        <v>53149.3</v>
      </c>
      <c r="N65" s="158">
        <v>53324.6</v>
      </c>
      <c r="O65" s="158">
        <f>O63+O56+O52</f>
        <v>53520.54</v>
      </c>
      <c r="P65" s="147">
        <f aca="true" t="shared" si="33" ref="P65:X65">P63+P56+P52</f>
        <v>53883.490000000005</v>
      </c>
      <c r="Q65" s="147">
        <f t="shared" si="33"/>
        <v>54055.270000000004</v>
      </c>
      <c r="R65" s="147">
        <f t="shared" si="33"/>
        <v>54589.47</v>
      </c>
      <c r="S65" s="147">
        <f t="shared" si="33"/>
        <v>54559.28999999999</v>
      </c>
      <c r="T65" s="148">
        <f t="shared" si="33"/>
        <v>54590.490000000005</v>
      </c>
      <c r="U65" s="148">
        <f t="shared" si="33"/>
        <v>54846.56</v>
      </c>
      <c r="V65" s="148">
        <f t="shared" si="33"/>
        <v>54968.39</v>
      </c>
      <c r="W65" s="148">
        <f t="shared" si="33"/>
        <v>55185.89</v>
      </c>
      <c r="X65" s="148">
        <f t="shared" si="33"/>
        <v>55343.6</v>
      </c>
      <c r="Y65" s="148">
        <f aca="true" t="shared" si="34" ref="Y65:AD65">Y17+Y31+Y47</f>
        <v>55532.27</v>
      </c>
      <c r="Z65" s="148">
        <f t="shared" si="34"/>
        <v>55625.6</v>
      </c>
      <c r="AA65" s="148">
        <f t="shared" si="34"/>
        <v>55765.37500000001</v>
      </c>
      <c r="AB65" s="148">
        <f t="shared" si="34"/>
        <v>55906.490000000005</v>
      </c>
      <c r="AC65" s="148">
        <f t="shared" si="34"/>
        <v>55960.600000000006</v>
      </c>
      <c r="AD65" s="148">
        <f t="shared" si="34"/>
        <v>3569.918</v>
      </c>
    </row>
    <row r="66" spans="16:26" ht="8.25" customHeight="1">
      <c r="P66" s="61" t="str">
        <f>IF(ABS(P65-(P52+P56+P63))&gt;comments!$A$1,P65-(P52+P56+P63)," ")</f>
        <v> </v>
      </c>
      <c r="Q66" s="61" t="str">
        <f>IF(ABS(Q65-(Q52+Q56+Q63))&gt;comments!$A$1,Q65-(Q52+Q56+Q63)," ")</f>
        <v> </v>
      </c>
      <c r="R66" s="61" t="str">
        <f>IF(ABS(R65-(R52+R56+R63))&gt;comments!$A$1,R65-(R52+R56+R63)," ")</f>
        <v> </v>
      </c>
      <c r="S66" s="61" t="str">
        <f>IF(ABS(S65-(S52+S56+S63))&gt;comments!$A$1,S65-(S52+S56+S63)," ")</f>
        <v> </v>
      </c>
      <c r="T66" s="61" t="str">
        <f>IF(ABS(T65-(T52+T56+T63))&gt;comments!$A$1,T65-(T52+T56+T63)," ")</f>
        <v> </v>
      </c>
      <c r="U66" s="61" t="str">
        <f>IF(ABS(U65-(U52+U56+U63))&gt;comments!$A$1,U65-(U52+U56+U63)," ")</f>
        <v> </v>
      </c>
      <c r="V66" s="61" t="str">
        <f>IF(ABS(V65-(V52+V56+V63))&gt;comments!$A$1,V65-(V52+V56+V63)," ")</f>
        <v> </v>
      </c>
      <c r="W66" s="61" t="str">
        <f>IF(ABS(W65-(W52+W56+W63))&gt;comments!$A$1,W65-(W52+W56+W63)," ")</f>
        <v> </v>
      </c>
      <c r="X66" s="61" t="str">
        <f>IF(ABS(X65-(X52+X56+X63))&gt;comments!$A$1,X65-(X52+X56+X63)," ")</f>
        <v> </v>
      </c>
      <c r="Y66" s="61" t="str">
        <f>IF(ABS(Y65-(Y52+Y56+Y63))&gt;comments!$A$1,Y65-(Y52+Y56+Y63)," ")</f>
        <v> </v>
      </c>
      <c r="Z66" s="61" t="str">
        <f>IF(ABS(Z65-(Z52+Z56+Z63))&gt;comments!$A$1,Z65-(Z52+Z56+Z63)," ")</f>
        <v> </v>
      </c>
    </row>
    <row r="67" spans="1:26" ht="16.5" customHeight="1">
      <c r="A67" s="1" t="s">
        <v>130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2.75">
      <c r="B68" s="1" t="s">
        <v>154</v>
      </c>
    </row>
    <row r="69" ht="12.75">
      <c r="B69" s="1" t="s">
        <v>133</v>
      </c>
    </row>
    <row r="70" ht="12" customHeight="1">
      <c r="B70" s="170" t="s">
        <v>169</v>
      </c>
    </row>
    <row r="71" ht="10.5" customHeight="1">
      <c r="B71" s="171" t="s">
        <v>168</v>
      </c>
    </row>
    <row r="72" ht="12" customHeight="1">
      <c r="B72" s="171" t="s">
        <v>167</v>
      </c>
    </row>
    <row r="73" ht="12.75">
      <c r="B73" s="1" t="s">
        <v>132</v>
      </c>
    </row>
    <row r="74" ht="12.75">
      <c r="B74" s="1" t="s">
        <v>159</v>
      </c>
    </row>
    <row r="75" ht="12.75">
      <c r="B75" s="176" t="s">
        <v>184</v>
      </c>
    </row>
    <row r="76" ht="12.75">
      <c r="B76" s="176" t="s">
        <v>188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B73" sqref="B73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89" t="s">
        <v>150</v>
      </c>
      <c r="B1" s="22"/>
      <c r="C1" s="22"/>
      <c r="D1" s="22"/>
      <c r="E1" s="88" t="s">
        <v>185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85"/>
      <c r="B2" s="85"/>
      <c r="C2" s="85"/>
      <c r="D2" s="85"/>
      <c r="E2" s="85"/>
      <c r="F2" s="86">
        <v>1990</v>
      </c>
      <c r="G2" s="86">
        <v>1991</v>
      </c>
      <c r="H2" s="86">
        <v>1992</v>
      </c>
      <c r="I2" s="86">
        <v>1993</v>
      </c>
      <c r="J2" s="86">
        <v>1994</v>
      </c>
      <c r="K2" s="86">
        <v>1995</v>
      </c>
      <c r="L2" s="86">
        <v>1996</v>
      </c>
      <c r="M2" s="86">
        <v>1997</v>
      </c>
      <c r="N2" s="86">
        <v>1998</v>
      </c>
      <c r="O2" s="86">
        <v>1999</v>
      </c>
      <c r="P2" s="86">
        <v>2000</v>
      </c>
      <c r="Q2" s="86">
        <v>2001</v>
      </c>
      <c r="R2" s="87">
        <v>2002</v>
      </c>
      <c r="S2" s="87">
        <v>2003</v>
      </c>
      <c r="T2" s="87">
        <v>2004</v>
      </c>
      <c r="U2" s="87">
        <v>2005</v>
      </c>
      <c r="V2" s="87">
        <v>2006</v>
      </c>
      <c r="W2" s="87">
        <v>2007</v>
      </c>
      <c r="X2" s="87">
        <v>2008</v>
      </c>
      <c r="Y2" s="87">
        <v>2009</v>
      </c>
      <c r="Z2" s="87">
        <v>2010</v>
      </c>
      <c r="AA2" s="87">
        <v>2011</v>
      </c>
      <c r="AB2" s="87">
        <v>2012</v>
      </c>
      <c r="AC2" s="87">
        <v>2013</v>
      </c>
      <c r="AD2" s="87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81" t="s">
        <v>177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119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83" t="s">
        <v>182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52">
        <v>310.9</v>
      </c>
      <c r="M6" s="14">
        <v>328.9</v>
      </c>
      <c r="N6" s="14">
        <v>369.1</v>
      </c>
      <c r="O6" s="15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7">
        <v>396.787</v>
      </c>
      <c r="AB6" s="37">
        <v>420.278</v>
      </c>
      <c r="AC6" s="37">
        <v>420.341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52">
        <v>460.4</v>
      </c>
      <c r="M7" s="14">
        <f>328.9+153.7</f>
        <v>482.59999999999997</v>
      </c>
      <c r="N7" s="14">
        <v>532.1</v>
      </c>
      <c r="O7" s="15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7">
        <v>557.771</v>
      </c>
      <c r="AB7" s="37">
        <v>598.107</v>
      </c>
      <c r="AC7" s="37">
        <v>598.451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52"/>
      <c r="M8" s="14"/>
      <c r="N8" s="14"/>
      <c r="O8" s="14"/>
      <c r="P8" s="31"/>
      <c r="AA8" s="37"/>
      <c r="AB8" s="37"/>
      <c r="AC8" s="37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5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523.447</v>
      </c>
      <c r="AB9" s="37">
        <v>513.177</v>
      </c>
      <c r="AC9" s="37">
        <v>513.123</v>
      </c>
      <c r="AD9" s="37">
        <v>503.833</v>
      </c>
    </row>
    <row r="10" spans="1:30" ht="15">
      <c r="A10" s="4"/>
      <c r="B10" s="4"/>
      <c r="C10" s="8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5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7">
        <v>2316.86</v>
      </c>
      <c r="AB10" s="37">
        <v>2315.5</v>
      </c>
      <c r="AC10" s="37">
        <v>2313.54</v>
      </c>
      <c r="AD10" s="37">
        <v>2325.97</v>
      </c>
    </row>
    <row r="11" spans="1:30" ht="15">
      <c r="A11" s="4"/>
      <c r="B11" s="4"/>
      <c r="C11" s="4" t="s">
        <v>166</v>
      </c>
      <c r="D11" s="4"/>
      <c r="E11" s="4"/>
      <c r="F11" s="14"/>
      <c r="G11" s="14"/>
      <c r="H11" s="14"/>
      <c r="I11" s="14"/>
      <c r="J11" s="14"/>
      <c r="K11" s="14"/>
      <c r="L11" s="152"/>
      <c r="M11" s="14"/>
      <c r="N11" s="14"/>
      <c r="O11" s="14"/>
      <c r="P11" s="31"/>
      <c r="Q11" s="168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124.549</v>
      </c>
      <c r="AB11" s="37">
        <v>125.871</v>
      </c>
      <c r="AC11" s="37">
        <v>125.918</v>
      </c>
      <c r="AD11" s="37">
        <v>140.512</v>
      </c>
    </row>
    <row r="12" spans="1:32" s="145" customFormat="1" ht="15.75">
      <c r="A12" s="81"/>
      <c r="B12" s="81"/>
      <c r="C12" s="8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5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7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7">
        <v>2964.856</v>
      </c>
      <c r="AB12" s="37">
        <v>2954.5480000000002</v>
      </c>
      <c r="AC12" s="37">
        <v>2952.581</v>
      </c>
      <c r="AD12" s="31">
        <v>2970.315</v>
      </c>
      <c r="AF12" s="233"/>
    </row>
    <row r="13" spans="1:32" ht="15">
      <c r="A13" s="4"/>
      <c r="B13" s="4"/>
      <c r="C13" s="83" t="s">
        <v>7</v>
      </c>
      <c r="D13" s="4"/>
      <c r="E13" s="4"/>
      <c r="F13" s="14"/>
      <c r="G13" s="14"/>
      <c r="H13" s="14"/>
      <c r="I13" s="14"/>
      <c r="J13" s="14"/>
      <c r="K13" s="14"/>
      <c r="L13" s="15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7"/>
      <c r="AB13" s="34"/>
      <c r="AC13" s="236"/>
      <c r="AF13" s="169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5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229.8</v>
      </c>
      <c r="AB14" s="37">
        <v>227.2</v>
      </c>
      <c r="AC14" s="37">
        <v>227.1</v>
      </c>
      <c r="AD14" s="37">
        <v>238.7</v>
      </c>
      <c r="AE14" s="169"/>
      <c r="AF14" s="169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5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2735.1</v>
      </c>
      <c r="AB15" s="37">
        <v>2727.4</v>
      </c>
      <c r="AC15" s="37">
        <v>2725.4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5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81"/>
      <c r="B17" s="84" t="s">
        <v>170</v>
      </c>
      <c r="C17" s="81"/>
      <c r="D17" s="81"/>
      <c r="E17" s="8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52">
        <v>3468.2</v>
      </c>
      <c r="M17" s="14">
        <v>3431.9</v>
      </c>
      <c r="N17" s="14">
        <v>3467.6</v>
      </c>
      <c r="O17" s="14">
        <v>3479</v>
      </c>
      <c r="P17" s="143">
        <f aca="true" t="shared" si="0" ref="P17:AD17">P7+P12</f>
        <v>3488</v>
      </c>
      <c r="Q17" s="143">
        <f t="shared" si="0"/>
        <v>3492</v>
      </c>
      <c r="R17" s="143">
        <f t="shared" si="0"/>
        <v>3488</v>
      </c>
      <c r="S17" s="143">
        <f t="shared" si="0"/>
        <v>3485</v>
      </c>
      <c r="T17" s="143">
        <f t="shared" si="0"/>
        <v>3482</v>
      </c>
      <c r="U17" s="143">
        <f t="shared" si="0"/>
        <v>3505</v>
      </c>
      <c r="V17" s="143">
        <f t="shared" si="0"/>
        <v>3518</v>
      </c>
      <c r="W17" s="143">
        <f t="shared" si="0"/>
        <v>3505</v>
      </c>
      <c r="X17" s="143">
        <f t="shared" si="0"/>
        <v>3505</v>
      </c>
      <c r="Y17" s="143">
        <f t="shared" si="0"/>
        <v>3520</v>
      </c>
      <c r="Z17" s="143">
        <f t="shared" si="0"/>
        <v>3518</v>
      </c>
      <c r="AA17" s="143">
        <f t="shared" si="0"/>
        <v>3522.6270000000004</v>
      </c>
      <c r="AB17" s="143">
        <f t="shared" si="0"/>
        <v>3552.655</v>
      </c>
      <c r="AC17" s="143">
        <f t="shared" si="0"/>
        <v>3551.032</v>
      </c>
      <c r="AD17" s="143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53" t="s">
        <v>119</v>
      </c>
      <c r="G18" s="153" t="s">
        <v>119</v>
      </c>
      <c r="H18" s="153" t="s">
        <v>119</v>
      </c>
      <c r="I18" s="153" t="s">
        <v>119</v>
      </c>
      <c r="J18" s="153" t="s">
        <v>119</v>
      </c>
      <c r="K18" s="153" t="s">
        <v>119</v>
      </c>
      <c r="L18" s="153" t="s">
        <v>119</v>
      </c>
      <c r="M18" s="153" t="s">
        <v>119</v>
      </c>
      <c r="N18" s="153" t="s">
        <v>119</v>
      </c>
      <c r="O18"/>
      <c r="P18" s="60" t="str">
        <f>IF(ABS(P17-(P7+P12))&gt;comments!$A$1,P17-(P7+P12)," ")</f>
        <v> 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6" ht="18.75">
      <c r="A19" s="84" t="s">
        <v>186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30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54" t="s">
        <v>118</v>
      </c>
      <c r="M21" s="155" t="s">
        <v>118</v>
      </c>
      <c r="N21" s="155" t="s">
        <v>118</v>
      </c>
      <c r="O21" s="155" t="s">
        <v>118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</row>
    <row r="22" spans="1:30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54" t="s">
        <v>118</v>
      </c>
      <c r="M22" s="155" t="s">
        <v>118</v>
      </c>
      <c r="N22" s="155" t="s">
        <v>118</v>
      </c>
      <c r="O22" s="155" t="s">
        <v>118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5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146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52">
        <v>209.1</v>
      </c>
      <c r="M24" s="14">
        <v>212</v>
      </c>
      <c r="N24" s="14">
        <v>214.2</v>
      </c>
      <c r="O24" s="15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61">
        <f>W24/W26*X26</f>
        <v>243.3103216077543</v>
      </c>
      <c r="Y24" s="56">
        <f>W24/W26*Y26</f>
        <v>243.3103216077543</v>
      </c>
      <c r="Z24" s="162">
        <v>229</v>
      </c>
      <c r="AA24" s="164">
        <v>231.7</v>
      </c>
      <c r="AB24" s="164">
        <v>268</v>
      </c>
      <c r="AC24" s="164">
        <v>270.2</v>
      </c>
      <c r="AD24" s="164">
        <v>271.73999999999995</v>
      </c>
    </row>
    <row r="25" spans="1:30" ht="18">
      <c r="A25" s="4"/>
      <c r="B25" s="4"/>
      <c r="C25" s="82" t="s">
        <v>147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52">
        <v>7148.8</v>
      </c>
      <c r="M25" s="14">
        <v>7160.7</v>
      </c>
      <c r="N25" s="14">
        <v>7168.5</v>
      </c>
      <c r="O25" s="15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61">
        <f>X26-X24</f>
        <v>7177.689678392246</v>
      </c>
      <c r="Y25" s="56">
        <f>Y26-Y24</f>
        <v>7177.689678392246</v>
      </c>
      <c r="Z25" s="162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</row>
    <row r="26" spans="1:30" s="145" customFormat="1" ht="15.75">
      <c r="A26" s="81"/>
      <c r="B26" s="81"/>
      <c r="C26" s="83" t="s">
        <v>6</v>
      </c>
      <c r="D26" s="8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52">
        <v>7357.9</v>
      </c>
      <c r="M26" s="14">
        <v>7372.7</v>
      </c>
      <c r="N26" s="14">
        <v>7382.7</v>
      </c>
      <c r="O26" s="156">
        <f>SUM(O24:O25)</f>
        <v>7389.7300000000005</v>
      </c>
      <c r="P26" s="57">
        <f aca="true" t="shared" si="1" ref="P26:W26">SUM(P24:P25)</f>
        <v>7413.62</v>
      </c>
      <c r="Q26" s="56">
        <f t="shared" si="1"/>
        <v>7407.04</v>
      </c>
      <c r="R26" s="56">
        <f t="shared" si="1"/>
        <v>7416.98</v>
      </c>
      <c r="S26" s="56">
        <f t="shared" si="1"/>
        <v>7417.73</v>
      </c>
      <c r="T26" s="56">
        <f t="shared" si="1"/>
        <v>7417.73</v>
      </c>
      <c r="U26" s="56">
        <f t="shared" si="1"/>
        <v>7433.030000000001</v>
      </c>
      <c r="V26" s="56">
        <f t="shared" si="1"/>
        <v>7424.04</v>
      </c>
      <c r="W26" s="56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</row>
    <row r="27" spans="1:23" ht="15">
      <c r="A27" s="4"/>
      <c r="B27" s="4"/>
      <c r="C27" s="83" t="s">
        <v>7</v>
      </c>
      <c r="D27" s="4"/>
      <c r="E27" s="4"/>
      <c r="F27" s="14"/>
      <c r="G27" s="14"/>
      <c r="H27" s="14"/>
      <c r="I27" s="14"/>
      <c r="J27" s="14"/>
      <c r="K27" s="14"/>
      <c r="L27" s="15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52">
        <v>1331</v>
      </c>
      <c r="M28" s="14">
        <v>1366.8</v>
      </c>
      <c r="N28" s="14">
        <v>1383.1</v>
      </c>
      <c r="O28" s="15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>
        <v>1615.615</v>
      </c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52">
        <v>6026.9</v>
      </c>
      <c r="M29" s="14">
        <v>6005.9</v>
      </c>
      <c r="N29" s="14">
        <v>5999.6</v>
      </c>
      <c r="O29" s="15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>
        <v>5790.513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5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84" t="s">
        <v>155</v>
      </c>
      <c r="C31" s="81"/>
      <c r="D31" s="81"/>
      <c r="E31" s="8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52">
        <v>7357.9</v>
      </c>
      <c r="M31" s="14">
        <v>7372.7</v>
      </c>
      <c r="N31" s="14">
        <v>7382.7</v>
      </c>
      <c r="O31" s="14">
        <v>7389.73</v>
      </c>
      <c r="P31" s="143">
        <f aca="true" t="shared" si="2" ref="P31:AD31">SUM(P28:P29)</f>
        <v>7413.620000000001</v>
      </c>
      <c r="Q31" s="144">
        <f t="shared" si="2"/>
        <v>7407.0599999999995</v>
      </c>
      <c r="R31" s="144">
        <f t="shared" si="2"/>
        <v>7417.26</v>
      </c>
      <c r="S31" s="144">
        <f t="shared" si="2"/>
        <v>7417.73</v>
      </c>
      <c r="T31" s="144">
        <f t="shared" si="2"/>
        <v>7417.73</v>
      </c>
      <c r="U31" s="144">
        <f t="shared" si="2"/>
        <v>7433.030000000001</v>
      </c>
      <c r="V31" s="144">
        <f t="shared" si="2"/>
        <v>7424.04</v>
      </c>
      <c r="W31" s="144">
        <f t="shared" si="2"/>
        <v>7380.73</v>
      </c>
      <c r="X31" s="144">
        <f t="shared" si="2"/>
        <v>7421</v>
      </c>
      <c r="Y31" s="144">
        <f t="shared" si="2"/>
        <v>7420.92</v>
      </c>
      <c r="Z31" s="144">
        <f t="shared" si="2"/>
        <v>7414</v>
      </c>
      <c r="AA31" s="144">
        <f t="shared" si="2"/>
        <v>7466.6</v>
      </c>
      <c r="AB31" s="144">
        <f t="shared" si="2"/>
        <v>7472.5</v>
      </c>
      <c r="AC31" s="144">
        <f t="shared" si="2"/>
        <v>7472.7</v>
      </c>
      <c r="AD31" s="144">
        <f t="shared" si="2"/>
        <v>7406.128</v>
      </c>
    </row>
    <row r="32" spans="1:26" ht="15.75" customHeight="1">
      <c r="A32" s="4"/>
      <c r="B32" s="4"/>
      <c r="C32" s="4"/>
      <c r="D32" s="4"/>
      <c r="E32" s="4"/>
      <c r="F32" s="153" t="s">
        <v>119</v>
      </c>
      <c r="G32" s="153" t="s">
        <v>119</v>
      </c>
      <c r="H32" s="153" t="s">
        <v>119</v>
      </c>
      <c r="I32" s="153" t="s">
        <v>119</v>
      </c>
      <c r="J32" s="153" t="s">
        <v>119</v>
      </c>
      <c r="K32" s="153" t="s">
        <v>119</v>
      </c>
      <c r="L32" s="153"/>
      <c r="M32" s="153"/>
      <c r="N32" s="153"/>
      <c r="O32" s="14"/>
      <c r="P32" s="60" t="str">
        <f>IF(ABS(P31-(P22+P26))&gt;comments!$A$1,P31-(P22+P26)," ")</f>
        <v> </v>
      </c>
      <c r="Q32" s="60" t="str">
        <f>IF(ABS(Q31-(Q22+Q26))&gt;comments!$A$1,Q31-(Q22+Q26)," ")</f>
        <v> </v>
      </c>
      <c r="R32" s="60" t="str">
        <f>IF(ABS(R31-(R22+R26))&gt;comments!$A$1,R31-(R22+R26)," ")</f>
        <v> </v>
      </c>
      <c r="S32" s="60" t="str">
        <f>IF(ABS(S31-(S22+S26))&gt;comments!$A$1,S31-(S22+S26)," ")</f>
        <v> </v>
      </c>
      <c r="T32" s="60" t="str">
        <f>IF(ABS(T31-(T22+T26))&gt;comments!$A$1,T31-(T22+T26)," ")</f>
        <v> </v>
      </c>
      <c r="U32" s="60" t="str">
        <f>IF(ABS(U31-(U22+U26))&gt;comments!$A$1,U31-(U22+U26)," ")</f>
        <v> </v>
      </c>
      <c r="V32" s="60" t="str">
        <f>IF(ABS(V31-(V22+V26))&gt;comments!$A$1,V31-(V22+V26)," ")</f>
        <v> </v>
      </c>
      <c r="W32" s="80" t="str">
        <f>IF(ABS(W31-(W22+W26))&gt;comments!$A$1,W31-(W22+W26)," ")</f>
        <v> </v>
      </c>
      <c r="X32" s="80" t="str">
        <f>IF(ABS(X31-(X22+X26))&gt;comments!$A$1,X31-(X22+X26)," ")</f>
        <v> </v>
      </c>
      <c r="Y32" s="80" t="str">
        <f>IF(ABS(Y31-(Y22+Y26))&gt;comments!$A$1,Y31-(Y22+Y26)," ")</f>
        <v> </v>
      </c>
      <c r="Z32" s="80" t="str">
        <f>IF(ABS(Z31-(Z22+Z26))&gt;comments!$A$1,Z31-(Z22+Z26)," ")</f>
        <v> </v>
      </c>
    </row>
    <row r="33" spans="1:23" ht="18.75">
      <c r="A33" s="81" t="s">
        <v>187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8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8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>
        <v>1228.2339999999997</v>
      </c>
    </row>
    <row r="36" spans="1:30" ht="15">
      <c r="A36" s="4"/>
      <c r="B36" s="4"/>
      <c r="C36" s="8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>
        <v>6269.548999999999</v>
      </c>
    </row>
    <row r="37" spans="1:30" ht="15">
      <c r="A37" s="4"/>
      <c r="B37" s="4"/>
      <c r="C37" s="8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7">
        <f aca="true" t="shared" si="3" ref="P37:AD37">SUM(P35:P36)</f>
        <v>7377.77</v>
      </c>
      <c r="Q37" s="57">
        <f t="shared" si="3"/>
        <v>7392.51</v>
      </c>
      <c r="R37" s="57">
        <f t="shared" si="3"/>
        <v>7419.07</v>
      </c>
      <c r="S37" s="56">
        <f t="shared" si="3"/>
        <v>7438.3</v>
      </c>
      <c r="T37" s="56">
        <f t="shared" si="3"/>
        <v>7438.3</v>
      </c>
      <c r="U37" s="56">
        <f t="shared" si="3"/>
        <v>7457.6</v>
      </c>
      <c r="V37" s="56">
        <f t="shared" si="3"/>
        <v>7459.17</v>
      </c>
      <c r="W37" s="56">
        <f t="shared" si="3"/>
        <v>7500.950000000001</v>
      </c>
      <c r="X37" s="56">
        <f t="shared" si="3"/>
        <v>7466</v>
      </c>
      <c r="Y37" s="56">
        <f t="shared" si="3"/>
        <v>7493.21</v>
      </c>
      <c r="Z37" s="56">
        <f t="shared" si="3"/>
        <v>7481</v>
      </c>
      <c r="AA37" s="56">
        <f t="shared" si="3"/>
        <v>7498.5</v>
      </c>
      <c r="AB37" s="56">
        <f t="shared" si="3"/>
        <v>7503.52</v>
      </c>
      <c r="AC37" s="56">
        <f t="shared" si="3"/>
        <v>7499.5</v>
      </c>
      <c r="AD37" s="56">
        <f t="shared" si="3"/>
        <v>7497.7829999999985</v>
      </c>
    </row>
    <row r="38" spans="1:23" ht="15">
      <c r="A38" s="4"/>
      <c r="B38" s="8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8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>
        <v>1621.1090000000004</v>
      </c>
    </row>
    <row r="40" spans="1:30" ht="15">
      <c r="A40" s="4"/>
      <c r="B40" s="4"/>
      <c r="C40" s="8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>
        <v>9060.224</v>
      </c>
    </row>
    <row r="41" spans="1:30" ht="15">
      <c r="A41" s="4"/>
      <c r="B41" s="4"/>
      <c r="C41" s="8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7">
        <f aca="true" t="shared" si="4" ref="P41:AD41">SUM(P39:P40)</f>
        <v>10298.970000000001</v>
      </c>
      <c r="Q41" s="57">
        <f t="shared" si="4"/>
        <v>10322.6</v>
      </c>
      <c r="R41" s="57">
        <f t="shared" si="4"/>
        <v>10321.27</v>
      </c>
      <c r="S41" s="56">
        <f t="shared" si="4"/>
        <v>10325.3</v>
      </c>
      <c r="T41" s="56">
        <f t="shared" si="4"/>
        <v>10325.3</v>
      </c>
      <c r="U41" s="56">
        <f t="shared" si="4"/>
        <v>10335.75</v>
      </c>
      <c r="V41" s="56">
        <f t="shared" si="4"/>
        <v>10418.72</v>
      </c>
      <c r="W41" s="56">
        <f t="shared" si="4"/>
        <v>10370.63</v>
      </c>
      <c r="X41" s="56">
        <f t="shared" si="4"/>
        <v>10667</v>
      </c>
      <c r="Y41" s="56">
        <f t="shared" si="4"/>
        <v>10658.09</v>
      </c>
      <c r="Z41" s="56">
        <f t="shared" si="4"/>
        <v>10653</v>
      </c>
      <c r="AA41" s="56">
        <f t="shared" si="4"/>
        <v>10687</v>
      </c>
      <c r="AB41" s="56">
        <f t="shared" si="4"/>
        <v>10689.629999999997</v>
      </c>
      <c r="AC41" s="56">
        <f t="shared" si="4"/>
        <v>10690.5</v>
      </c>
      <c r="AD41" s="56">
        <f t="shared" si="4"/>
        <v>10681.333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8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>
        <v>15097.241000000002</v>
      </c>
    </row>
    <row r="44" spans="1:30" ht="15">
      <c r="A44" s="4"/>
      <c r="B44" s="4"/>
      <c r="C44" s="8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>
        <v>11734.803</v>
      </c>
    </row>
    <row r="45" spans="1:30" ht="12.75" customHeight="1">
      <c r="A45" s="4"/>
      <c r="B45" s="4"/>
      <c r="C45" s="8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7">
        <f aca="true" t="shared" si="5" ref="P45:AA45">SUM(P43:P44)</f>
        <v>25305.13</v>
      </c>
      <c r="Q45" s="57">
        <f t="shared" si="5"/>
        <v>25441.120000000003</v>
      </c>
      <c r="R45" s="57">
        <f t="shared" si="5"/>
        <v>25944.15</v>
      </c>
      <c r="S45" s="56">
        <f t="shared" si="5"/>
        <v>25892.96</v>
      </c>
      <c r="T45" s="56">
        <f t="shared" si="5"/>
        <v>25927.160000000003</v>
      </c>
      <c r="U45" s="56">
        <f t="shared" si="5"/>
        <v>26115.18</v>
      </c>
      <c r="V45" s="56">
        <f t="shared" si="5"/>
        <v>26148.46</v>
      </c>
      <c r="W45" s="56">
        <f t="shared" si="5"/>
        <v>26428.58</v>
      </c>
      <c r="X45" s="56">
        <f t="shared" si="5"/>
        <v>26284.6</v>
      </c>
      <c r="Y45" s="56">
        <f t="shared" si="5"/>
        <v>26440.05</v>
      </c>
      <c r="Z45" s="56">
        <f t="shared" si="5"/>
        <v>26559.6</v>
      </c>
      <c r="AA45" s="56">
        <f t="shared" si="5"/>
        <v>26583.275000000005</v>
      </c>
      <c r="AB45" s="56">
        <f>SUM(AB43:AB44)</f>
        <v>26679.940000000006</v>
      </c>
      <c r="AC45" s="56">
        <f>SUM(AC43:AC44)</f>
        <v>26747.9</v>
      </c>
      <c r="AD45" s="56">
        <f>SUM(AD43:AD44)</f>
        <v>26832.044</v>
      </c>
    </row>
    <row r="46" spans="1:28" ht="6" customHeight="1">
      <c r="A46" s="4"/>
      <c r="B46" s="4"/>
      <c r="C46" s="8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45" customFormat="1" ht="12.75" customHeight="1">
      <c r="A47" s="81"/>
      <c r="B47" s="84" t="s">
        <v>16</v>
      </c>
      <c r="C47" s="81"/>
      <c r="D47" s="81"/>
      <c r="E47" s="81"/>
      <c r="F47" s="157">
        <f aca="true" t="shared" si="6" ref="F47:AC47">F37+F41+F45</f>
        <v>40764.600000000006</v>
      </c>
      <c r="G47" s="157">
        <f t="shared" si="6"/>
        <v>41002.9</v>
      </c>
      <c r="H47" s="157">
        <f t="shared" si="6"/>
        <v>41158.200000000004</v>
      </c>
      <c r="I47" s="157">
        <f t="shared" si="6"/>
        <v>41263.7</v>
      </c>
      <c r="J47" s="157">
        <f t="shared" si="6"/>
        <v>41505.75</v>
      </c>
      <c r="K47" s="157">
        <f t="shared" si="6"/>
        <v>41928.71</v>
      </c>
      <c r="L47" s="157">
        <f t="shared" si="6"/>
        <v>42251.7</v>
      </c>
      <c r="M47" s="157">
        <f t="shared" si="6"/>
        <v>42344.8</v>
      </c>
      <c r="N47" s="157">
        <f>N37+N41+N45</f>
        <v>42474.4</v>
      </c>
      <c r="O47" s="157">
        <f t="shared" si="6"/>
        <v>42651.41</v>
      </c>
      <c r="P47" s="143">
        <f t="shared" si="6"/>
        <v>42981.87</v>
      </c>
      <c r="Q47" s="143">
        <f t="shared" si="6"/>
        <v>43156.23</v>
      </c>
      <c r="R47" s="143">
        <f t="shared" si="6"/>
        <v>43684.490000000005</v>
      </c>
      <c r="S47" s="143">
        <f t="shared" si="6"/>
        <v>43656.56</v>
      </c>
      <c r="T47" s="144">
        <f t="shared" si="6"/>
        <v>43690.76</v>
      </c>
      <c r="U47" s="144">
        <f t="shared" si="6"/>
        <v>43908.53</v>
      </c>
      <c r="V47" s="144">
        <f t="shared" si="6"/>
        <v>44026.35</v>
      </c>
      <c r="W47" s="144">
        <f t="shared" si="6"/>
        <v>44300.16</v>
      </c>
      <c r="X47" s="144">
        <f t="shared" si="6"/>
        <v>44417.6</v>
      </c>
      <c r="Y47" s="144">
        <f t="shared" si="6"/>
        <v>44591.35</v>
      </c>
      <c r="Z47" s="144">
        <f t="shared" si="6"/>
        <v>44693.6</v>
      </c>
      <c r="AA47" s="144">
        <f t="shared" si="6"/>
        <v>44768.77500000001</v>
      </c>
      <c r="AB47" s="144">
        <f t="shared" si="6"/>
        <v>44873.090000000004</v>
      </c>
      <c r="AC47" s="144">
        <f t="shared" si="6"/>
        <v>44937.9</v>
      </c>
      <c r="AD47" s="144">
        <f>AD37+AD41+AD45</f>
        <v>45011.16</v>
      </c>
    </row>
    <row r="48" spans="1:28" ht="14.25" customHeight="1">
      <c r="A48" s="4"/>
      <c r="B48" s="4"/>
      <c r="C48" s="4"/>
      <c r="D48" s="4"/>
      <c r="E48" s="4"/>
      <c r="F48" s="153" t="s">
        <v>119</v>
      </c>
      <c r="G48" s="153" t="s">
        <v>119</v>
      </c>
      <c r="H48" s="153" t="s">
        <v>119</v>
      </c>
      <c r="I48" s="153" t="s">
        <v>119</v>
      </c>
      <c r="J48" s="153" t="s">
        <v>119</v>
      </c>
      <c r="K48" s="153" t="s">
        <v>119</v>
      </c>
      <c r="L48" s="153" t="s">
        <v>119</v>
      </c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1:23" ht="15.75" customHeight="1">
      <c r="A49" s="84" t="s">
        <v>171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57">
        <f aca="true" t="shared" si="7" ref="F51:K52">F6+F21</f>
        <v>258.5</v>
      </c>
      <c r="G51" s="157">
        <f t="shared" si="7"/>
        <v>257.40000000000003</v>
      </c>
      <c r="H51" s="157">
        <f t="shared" si="7"/>
        <v>268.5</v>
      </c>
      <c r="I51" s="157">
        <f t="shared" si="7"/>
        <v>285.5</v>
      </c>
      <c r="J51" s="157">
        <f t="shared" si="7"/>
        <v>305</v>
      </c>
      <c r="K51" s="157">
        <f t="shared" si="7"/>
        <v>310.59999999999997</v>
      </c>
      <c r="L51" s="157">
        <f aca="true" t="shared" si="8" ref="L51:N52">L6</f>
        <v>310.9</v>
      </c>
      <c r="M51" s="157">
        <f t="shared" si="8"/>
        <v>328.9</v>
      </c>
      <c r="N51" s="157">
        <f t="shared" si="8"/>
        <v>369.1</v>
      </c>
      <c r="O51" s="157">
        <f>O6</f>
        <v>371</v>
      </c>
      <c r="P51" s="74">
        <f aca="true" t="shared" si="9" ref="P51:AB52">P6</f>
        <v>378</v>
      </c>
      <c r="Q51" s="74">
        <f t="shared" si="9"/>
        <v>371</v>
      </c>
      <c r="R51" s="58">
        <f t="shared" si="9"/>
        <v>371</v>
      </c>
      <c r="S51" s="58">
        <f t="shared" si="9"/>
        <v>371</v>
      </c>
      <c r="T51" s="58">
        <f t="shared" si="9"/>
        <v>371</v>
      </c>
      <c r="U51" s="58">
        <f t="shared" si="9"/>
        <v>377</v>
      </c>
      <c r="V51" s="58">
        <f t="shared" si="9"/>
        <v>392</v>
      </c>
      <c r="W51" s="58">
        <f t="shared" si="9"/>
        <v>392</v>
      </c>
      <c r="X51" s="58">
        <f t="shared" si="9"/>
        <v>392</v>
      </c>
      <c r="Y51" s="58">
        <f t="shared" si="9"/>
        <v>390</v>
      </c>
      <c r="Z51" s="58">
        <f t="shared" si="9"/>
        <v>389</v>
      </c>
      <c r="AA51" s="58">
        <f t="shared" si="9"/>
        <v>396.787</v>
      </c>
      <c r="AB51" s="58">
        <f t="shared" si="9"/>
        <v>420.278</v>
      </c>
      <c r="AC51" s="58">
        <f>AC6</f>
        <v>420.341</v>
      </c>
      <c r="AD51" s="58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57">
        <f t="shared" si="7"/>
        <v>359.3</v>
      </c>
      <c r="G52" s="157">
        <f t="shared" si="7"/>
        <v>362.5</v>
      </c>
      <c r="H52" s="157">
        <f t="shared" si="7"/>
        <v>372.7</v>
      </c>
      <c r="I52" s="157">
        <f t="shared" si="7"/>
        <v>396</v>
      </c>
      <c r="J52" s="157">
        <f t="shared" si="7"/>
        <v>424.8</v>
      </c>
      <c r="K52" s="157">
        <f t="shared" si="7"/>
        <v>440.5</v>
      </c>
      <c r="L52" s="157">
        <f t="shared" si="8"/>
        <v>460.4</v>
      </c>
      <c r="M52" s="157">
        <f t="shared" si="8"/>
        <v>482.59999999999997</v>
      </c>
      <c r="N52" s="157">
        <f t="shared" si="8"/>
        <v>532.1</v>
      </c>
      <c r="O52" s="157">
        <f>O7</f>
        <v>543</v>
      </c>
      <c r="P52" s="74">
        <f t="shared" si="9"/>
        <v>536.8</v>
      </c>
      <c r="Q52" s="74">
        <f t="shared" si="9"/>
        <v>519</v>
      </c>
      <c r="R52" s="58">
        <f t="shared" si="9"/>
        <v>519</v>
      </c>
      <c r="S52" s="58">
        <f t="shared" si="9"/>
        <v>519</v>
      </c>
      <c r="T52" s="58">
        <f t="shared" si="9"/>
        <v>519</v>
      </c>
      <c r="U52" s="58">
        <f t="shared" si="9"/>
        <v>525</v>
      </c>
      <c r="V52" s="58">
        <f t="shared" si="9"/>
        <v>546</v>
      </c>
      <c r="W52" s="58">
        <f t="shared" si="9"/>
        <v>547</v>
      </c>
      <c r="X52" s="58">
        <f t="shared" si="9"/>
        <v>547</v>
      </c>
      <c r="Y52" s="58">
        <f t="shared" si="9"/>
        <v>546</v>
      </c>
      <c r="Z52" s="58">
        <f t="shared" si="9"/>
        <v>544</v>
      </c>
      <c r="AA52" s="58">
        <f t="shared" si="9"/>
        <v>557.771</v>
      </c>
      <c r="AB52" s="58">
        <f t="shared" si="9"/>
        <v>598.107</v>
      </c>
      <c r="AC52" s="58">
        <f>AC7</f>
        <v>598.451</v>
      </c>
      <c r="AD52" s="58">
        <f>AD7</f>
        <v>599.603</v>
      </c>
    </row>
    <row r="53" spans="1:30" ht="15">
      <c r="A53" s="4"/>
      <c r="B53" s="8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</row>
    <row r="54" spans="1:30" ht="18">
      <c r="A54" s="4"/>
      <c r="B54" s="4"/>
      <c r="C54" s="4" t="s">
        <v>146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56">
        <v>768</v>
      </c>
      <c r="P54" s="56">
        <f aca="true" t="shared" si="10" ref="P54:AA54">P9+P24</f>
        <v>706.28</v>
      </c>
      <c r="Q54" s="56">
        <f t="shared" si="10"/>
        <v>729.26</v>
      </c>
      <c r="R54" s="56">
        <f t="shared" si="10"/>
        <v>736.98</v>
      </c>
      <c r="S54" s="56">
        <f t="shared" si="10"/>
        <v>730.69</v>
      </c>
      <c r="T54" s="56">
        <f t="shared" si="10"/>
        <v>732.69</v>
      </c>
      <c r="U54" s="56">
        <f t="shared" si="10"/>
        <v>769.49</v>
      </c>
      <c r="V54" s="56">
        <f t="shared" si="10"/>
        <v>772.69</v>
      </c>
      <c r="W54" s="56">
        <f t="shared" si="10"/>
        <v>762.99</v>
      </c>
      <c r="X54" s="161">
        <f t="shared" si="10"/>
        <v>764.3103216077543</v>
      </c>
      <c r="Y54" s="56">
        <f t="shared" si="10"/>
        <v>766.3103216077543</v>
      </c>
      <c r="Z54" s="161">
        <f t="shared" si="10"/>
        <v>752</v>
      </c>
      <c r="AA54" s="58">
        <f t="shared" si="10"/>
        <v>755.1469999999999</v>
      </c>
      <c r="AB54" s="58">
        <f>AB9+AB24</f>
        <v>781.177</v>
      </c>
      <c r="AC54" s="58">
        <f>AC9+AC24</f>
        <v>783.3230000000001</v>
      </c>
      <c r="AD54" s="58">
        <f>AD9+AD24</f>
        <v>775.573</v>
      </c>
    </row>
    <row r="55" spans="1:30" ht="18">
      <c r="A55" s="4"/>
      <c r="B55" s="4"/>
      <c r="C55" s="82" t="s">
        <v>147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56">
        <v>27235</v>
      </c>
      <c r="P55" s="56">
        <f aca="true" t="shared" si="11" ref="P55:AC55">P10+P25+P41+P37</f>
        <v>27335.280000000002</v>
      </c>
      <c r="Q55" s="56">
        <f t="shared" si="11"/>
        <v>27269.89</v>
      </c>
      <c r="R55" s="56">
        <f t="shared" si="11"/>
        <v>27290.34</v>
      </c>
      <c r="S55" s="56">
        <f t="shared" si="11"/>
        <v>27316.64</v>
      </c>
      <c r="T55" s="56">
        <f t="shared" si="11"/>
        <v>27310.64</v>
      </c>
      <c r="U55" s="56">
        <f t="shared" si="11"/>
        <v>27331.89</v>
      </c>
      <c r="V55" s="56">
        <f t="shared" si="11"/>
        <v>27390.239999999998</v>
      </c>
      <c r="W55" s="56">
        <f t="shared" si="11"/>
        <v>27333.32</v>
      </c>
      <c r="X55" s="161">
        <f t="shared" si="11"/>
        <v>27633.689678392246</v>
      </c>
      <c r="Y55" s="56">
        <f t="shared" si="11"/>
        <v>27660.989678392245</v>
      </c>
      <c r="Z55" s="161">
        <f t="shared" si="11"/>
        <v>27646</v>
      </c>
      <c r="AA55" s="58">
        <f t="shared" si="11"/>
        <v>27737.260000000002</v>
      </c>
      <c r="AB55" s="58">
        <f t="shared" si="11"/>
        <v>27713.129999999997</v>
      </c>
      <c r="AC55" s="58">
        <f t="shared" si="11"/>
        <v>27706.04</v>
      </c>
      <c r="AD55" s="58">
        <f>AD10+AD25+AD41+AD37</f>
        <v>27639.474</v>
      </c>
    </row>
    <row r="56" spans="1:30" s="145" customFormat="1" ht="15.75">
      <c r="A56" s="81"/>
      <c r="B56" s="81"/>
      <c r="C56" s="142" t="s">
        <v>6</v>
      </c>
      <c r="D56" s="81"/>
      <c r="E56" s="81"/>
      <c r="F56" s="157">
        <f aca="true" t="shared" si="12" ref="F56:M56">F26+F37+F41+F12</f>
        <v>27965.699999999997</v>
      </c>
      <c r="G56" s="157">
        <f t="shared" si="12"/>
        <v>28044.7</v>
      </c>
      <c r="H56" s="157">
        <f t="shared" si="12"/>
        <v>28025.5</v>
      </c>
      <c r="I56" s="157">
        <f t="shared" si="12"/>
        <v>27978.5</v>
      </c>
      <c r="J56" s="157">
        <f t="shared" si="12"/>
        <v>28028.850000000002</v>
      </c>
      <c r="K56" s="157">
        <f t="shared" si="12"/>
        <v>28091.55</v>
      </c>
      <c r="L56" s="157">
        <f t="shared" si="12"/>
        <v>28087.2</v>
      </c>
      <c r="M56" s="157">
        <f t="shared" si="12"/>
        <v>28049.2</v>
      </c>
      <c r="N56" s="157">
        <f>N26+N37+N41+N12</f>
        <v>28017.199999999997</v>
      </c>
      <c r="O56" s="157">
        <f>O26+O37+O41+O12</f>
        <v>28002.54</v>
      </c>
      <c r="P56" s="143">
        <f aca="true" t="shared" si="13" ref="P56:U56">P26+P37+P41+P12</f>
        <v>28041.56</v>
      </c>
      <c r="Q56" s="143">
        <f t="shared" si="13"/>
        <v>28095.15</v>
      </c>
      <c r="R56" s="144">
        <f t="shared" si="13"/>
        <v>28126.32</v>
      </c>
      <c r="S56" s="144">
        <f t="shared" si="13"/>
        <v>28147.329999999998</v>
      </c>
      <c r="T56" s="144">
        <f t="shared" si="13"/>
        <v>28144.329999999998</v>
      </c>
      <c r="U56" s="144">
        <f t="shared" si="13"/>
        <v>28206.38</v>
      </c>
      <c r="V56" s="144">
        <f>V26+V37+V41+V12</f>
        <v>28273.93</v>
      </c>
      <c r="W56" s="144">
        <f>W26+W37+W41+W12</f>
        <v>28210.309999999998</v>
      </c>
      <c r="X56" s="144">
        <f>X26+X37+X41+X12</f>
        <v>28512</v>
      </c>
      <c r="Y56" s="144">
        <f aca="true" t="shared" si="14" ref="Y56:AD56">Y12+Y26+Y37+Y41</f>
        <v>28546.3</v>
      </c>
      <c r="Z56" s="144">
        <f t="shared" si="14"/>
        <v>28522</v>
      </c>
      <c r="AA56" s="144">
        <f t="shared" si="14"/>
        <v>28616.956</v>
      </c>
      <c r="AB56" s="144">
        <f t="shared" si="14"/>
        <v>28620.197999999997</v>
      </c>
      <c r="AC56" s="144">
        <f t="shared" si="14"/>
        <v>28615.281</v>
      </c>
      <c r="AD56" s="144">
        <f t="shared" si="14"/>
        <v>28555.559</v>
      </c>
    </row>
    <row r="57" spans="1:30" ht="15">
      <c r="A57" s="4"/>
      <c r="B57" s="4"/>
      <c r="C57" s="8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41"/>
      <c r="Q57" s="141"/>
      <c r="R57" s="141"/>
      <c r="S57" s="141"/>
      <c r="T57" s="141"/>
      <c r="U57" s="141"/>
      <c r="V57" s="141"/>
      <c r="W57" s="141"/>
      <c r="X57" s="141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57">
        <f aca="true" t="shared" si="15" ref="F58:AC59">F14+F28+F35+F39</f>
        <v>3245.7</v>
      </c>
      <c r="G58" s="157">
        <f t="shared" si="15"/>
        <v>3301.8</v>
      </c>
      <c r="H58" s="157">
        <f t="shared" si="15"/>
        <v>3281.5</v>
      </c>
      <c r="I58" s="157">
        <f t="shared" si="15"/>
        <v>3325.3</v>
      </c>
      <c r="J58" s="157">
        <f t="shared" si="15"/>
        <v>3404.2999999999997</v>
      </c>
      <c r="K58" s="157">
        <f t="shared" si="15"/>
        <v>3693.75</v>
      </c>
      <c r="L58" s="157">
        <f t="shared" si="15"/>
        <v>3706.3999999999996</v>
      </c>
      <c r="M58" s="157">
        <f t="shared" si="15"/>
        <v>3737</v>
      </c>
      <c r="N58" s="157">
        <f t="shared" si="15"/>
        <v>3792.8999999999996</v>
      </c>
      <c r="O58" s="157">
        <f t="shared" si="15"/>
        <v>3850.42</v>
      </c>
      <c r="P58" s="57">
        <f t="shared" si="15"/>
        <v>3922.3100000000004</v>
      </c>
      <c r="Q58" s="57">
        <f t="shared" si="15"/>
        <v>3955.33</v>
      </c>
      <c r="R58" s="57">
        <f t="shared" si="15"/>
        <v>4004.3100000000004</v>
      </c>
      <c r="S58" s="57">
        <f t="shared" si="15"/>
        <v>4042.05</v>
      </c>
      <c r="T58" s="56">
        <f t="shared" si="15"/>
        <v>4042.05</v>
      </c>
      <c r="U58" s="56">
        <f t="shared" si="15"/>
        <v>4063.58</v>
      </c>
      <c r="V58" s="56">
        <f t="shared" si="15"/>
        <v>4211.52</v>
      </c>
      <c r="W58" s="56">
        <f t="shared" si="15"/>
        <v>4138.27</v>
      </c>
      <c r="X58" s="56">
        <f t="shared" si="15"/>
        <v>4494</v>
      </c>
      <c r="Y58" s="56">
        <f t="shared" si="15"/>
        <v>4465.41</v>
      </c>
      <c r="Z58" s="56">
        <f t="shared" si="15"/>
        <v>4467</v>
      </c>
      <c r="AA58" s="56">
        <f t="shared" si="15"/>
        <v>4559.9</v>
      </c>
      <c r="AB58" s="56">
        <f t="shared" si="15"/>
        <v>4574.3099999999995</v>
      </c>
      <c r="AC58" s="56">
        <f t="shared" si="15"/>
        <v>4585.8</v>
      </c>
      <c r="AD58" s="56">
        <f>AD14+AD28+AD35+AD39</f>
        <v>4703.658</v>
      </c>
    </row>
    <row r="59" spans="1:30" ht="15">
      <c r="A59" s="4"/>
      <c r="B59" s="4"/>
      <c r="C59" s="4"/>
      <c r="D59" s="4" t="s">
        <v>9</v>
      </c>
      <c r="E59" s="4"/>
      <c r="F59" s="157">
        <f t="shared" si="15"/>
        <v>24720</v>
      </c>
      <c r="G59" s="157">
        <f t="shared" si="15"/>
        <v>24762.9</v>
      </c>
      <c r="H59" s="157">
        <f t="shared" si="15"/>
        <v>24744.1</v>
      </c>
      <c r="I59" s="157">
        <f t="shared" si="15"/>
        <v>24653.199999999997</v>
      </c>
      <c r="J59" s="157">
        <f t="shared" si="15"/>
        <v>24624.6</v>
      </c>
      <c r="K59" s="157">
        <f t="shared" si="15"/>
        <v>24397.8</v>
      </c>
      <c r="L59" s="157">
        <f t="shared" si="15"/>
        <v>24380.800000000003</v>
      </c>
      <c r="M59" s="157">
        <f t="shared" si="15"/>
        <v>24312.2</v>
      </c>
      <c r="N59" s="157">
        <f t="shared" si="15"/>
        <v>24224.300000000003</v>
      </c>
      <c r="O59" s="157">
        <f t="shared" si="15"/>
        <v>24152.120000000003</v>
      </c>
      <c r="P59" s="57">
        <f t="shared" si="15"/>
        <v>24119.25</v>
      </c>
      <c r="Q59" s="57">
        <f t="shared" si="15"/>
        <v>24139.84</v>
      </c>
      <c r="R59" s="57">
        <f t="shared" si="15"/>
        <v>24123.29</v>
      </c>
      <c r="S59" s="57">
        <f t="shared" si="15"/>
        <v>24105.28</v>
      </c>
      <c r="T59" s="56">
        <f t="shared" si="15"/>
        <v>24102.28</v>
      </c>
      <c r="U59" s="56">
        <f t="shared" si="15"/>
        <v>24142.800000000003</v>
      </c>
      <c r="V59" s="56">
        <f t="shared" si="15"/>
        <v>24062.41</v>
      </c>
      <c r="W59" s="56">
        <f t="shared" si="15"/>
        <v>24073.04</v>
      </c>
      <c r="X59" s="56">
        <f t="shared" si="15"/>
        <v>24019</v>
      </c>
      <c r="Y59" s="56">
        <f t="shared" si="15"/>
        <v>24080.809999999998</v>
      </c>
      <c r="Z59" s="56">
        <f t="shared" si="15"/>
        <v>24054</v>
      </c>
      <c r="AA59" s="56">
        <f t="shared" si="15"/>
        <v>24057.1</v>
      </c>
      <c r="AB59" s="56">
        <f t="shared" si="15"/>
        <v>24045.939999999995</v>
      </c>
      <c r="AC59" s="56">
        <f t="shared" si="15"/>
        <v>24029.4</v>
      </c>
      <c r="AD59" s="56">
        <f>AD15+AD29+AD36+AD40</f>
        <v>24451.485999999997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7"/>
      <c r="Q60" s="57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8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57">
        <f aca="true" t="shared" si="16" ref="M61:AD63">M43</f>
        <v>13124</v>
      </c>
      <c r="N61" s="157">
        <f t="shared" si="16"/>
        <v>13318.6</v>
      </c>
      <c r="O61" s="157">
        <f t="shared" si="16"/>
        <v>13477.68</v>
      </c>
      <c r="P61" s="57">
        <f t="shared" si="16"/>
        <v>13584.53</v>
      </c>
      <c r="Q61" s="57">
        <f t="shared" si="16"/>
        <v>13714.27</v>
      </c>
      <c r="R61" s="57">
        <f t="shared" si="16"/>
        <v>14224.65</v>
      </c>
      <c r="S61" s="57">
        <f t="shared" si="16"/>
        <v>14175.720000000001</v>
      </c>
      <c r="T61" s="56">
        <f t="shared" si="16"/>
        <v>14210.12</v>
      </c>
      <c r="U61" s="56">
        <f t="shared" si="16"/>
        <v>14399.24</v>
      </c>
      <c r="V61" s="56">
        <f t="shared" si="16"/>
        <v>14465.12</v>
      </c>
      <c r="W61" s="56">
        <f t="shared" si="16"/>
        <v>14767.61</v>
      </c>
      <c r="X61" s="56">
        <f t="shared" si="16"/>
        <v>14572.6</v>
      </c>
      <c r="Y61" s="56">
        <f t="shared" si="16"/>
        <v>14714.41</v>
      </c>
      <c r="Z61" s="56">
        <f t="shared" si="16"/>
        <v>14827.6</v>
      </c>
      <c r="AA61" s="56">
        <f t="shared" si="16"/>
        <v>14856.046000000004</v>
      </c>
      <c r="AB61" s="56">
        <f t="shared" si="16"/>
        <v>14947.670000000004</v>
      </c>
      <c r="AC61" s="56">
        <f t="shared" si="16"/>
        <v>15020.2</v>
      </c>
      <c r="AD61" s="56">
        <f t="shared" si="16"/>
        <v>15097.241000000002</v>
      </c>
    </row>
    <row r="62" spans="1:30" ht="15">
      <c r="A62" s="4"/>
      <c r="B62" s="4"/>
      <c r="C62" s="8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57">
        <f t="shared" si="16"/>
        <v>11491.2</v>
      </c>
      <c r="N62" s="157">
        <f t="shared" si="16"/>
        <v>11454.5</v>
      </c>
      <c r="O62" s="157">
        <f t="shared" si="16"/>
        <v>11497.32</v>
      </c>
      <c r="P62" s="57">
        <f t="shared" si="16"/>
        <v>11720.6</v>
      </c>
      <c r="Q62" s="57">
        <f t="shared" si="16"/>
        <v>11726.85</v>
      </c>
      <c r="R62" s="57">
        <f t="shared" si="16"/>
        <v>11719.5</v>
      </c>
      <c r="S62" s="57">
        <f t="shared" si="16"/>
        <v>11717.24</v>
      </c>
      <c r="T62" s="56">
        <f t="shared" si="16"/>
        <v>11717.04</v>
      </c>
      <c r="U62" s="56">
        <f t="shared" si="16"/>
        <v>11715.939999999999</v>
      </c>
      <c r="V62" s="56">
        <f t="shared" si="16"/>
        <v>11683.34</v>
      </c>
      <c r="W62" s="56">
        <f t="shared" si="16"/>
        <v>11660.97</v>
      </c>
      <c r="X62" s="56">
        <f>X44</f>
        <v>11712</v>
      </c>
      <c r="Y62" s="56">
        <f t="shared" si="16"/>
        <v>11725.64</v>
      </c>
      <c r="Z62" s="56">
        <f t="shared" si="16"/>
        <v>11732</v>
      </c>
      <c r="AA62" s="56">
        <f t="shared" si="16"/>
        <v>11727.229000000001</v>
      </c>
      <c r="AB62" s="56">
        <f t="shared" si="16"/>
        <v>11732.270000000002</v>
      </c>
      <c r="AC62" s="56">
        <f t="shared" si="16"/>
        <v>11727.7</v>
      </c>
      <c r="AD62" s="56">
        <f t="shared" si="16"/>
        <v>11734.803</v>
      </c>
    </row>
    <row r="63" spans="1:30" s="145" customFormat="1" ht="15.75">
      <c r="A63" s="81"/>
      <c r="B63" s="81"/>
      <c r="C63" s="81" t="s">
        <v>6</v>
      </c>
      <c r="D63" s="81"/>
      <c r="E63" s="8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57">
        <f t="shared" si="16"/>
        <v>24617.6</v>
      </c>
      <c r="N63" s="157">
        <f t="shared" si="16"/>
        <v>24775.5</v>
      </c>
      <c r="O63" s="157">
        <f t="shared" si="16"/>
        <v>24975</v>
      </c>
      <c r="P63" s="143">
        <f t="shared" si="16"/>
        <v>25305.13</v>
      </c>
      <c r="Q63" s="143">
        <f t="shared" si="16"/>
        <v>25441.120000000003</v>
      </c>
      <c r="R63" s="143">
        <f t="shared" si="16"/>
        <v>25944.15</v>
      </c>
      <c r="S63" s="143">
        <f t="shared" si="16"/>
        <v>25892.96</v>
      </c>
      <c r="T63" s="144">
        <f t="shared" si="16"/>
        <v>25927.160000000003</v>
      </c>
      <c r="U63" s="144">
        <f t="shared" si="16"/>
        <v>26115.18</v>
      </c>
      <c r="V63" s="144">
        <f t="shared" si="16"/>
        <v>26148.46</v>
      </c>
      <c r="W63" s="144">
        <f t="shared" si="16"/>
        <v>26428.58</v>
      </c>
      <c r="X63" s="144">
        <f>X45</f>
        <v>26284.6</v>
      </c>
      <c r="Y63" s="144">
        <f t="shared" si="16"/>
        <v>26440.05</v>
      </c>
      <c r="Z63" s="144">
        <f t="shared" si="16"/>
        <v>26559.6</v>
      </c>
      <c r="AA63" s="144">
        <f t="shared" si="16"/>
        <v>26583.275000000005</v>
      </c>
      <c r="AB63" s="144">
        <f t="shared" si="16"/>
        <v>26679.940000000006</v>
      </c>
      <c r="AC63" s="144">
        <f t="shared" si="16"/>
        <v>26747.9</v>
      </c>
      <c r="AD63" s="144">
        <f t="shared" si="16"/>
        <v>26832.044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7"/>
      <c r="Q64" s="57"/>
      <c r="R64" s="31"/>
      <c r="T64" s="34"/>
      <c r="U64" s="34"/>
      <c r="V64" s="34"/>
      <c r="W64" s="34"/>
    </row>
    <row r="65" spans="1:30" ht="19.5" thickBot="1">
      <c r="A65" s="90"/>
      <c r="B65" s="146" t="s">
        <v>172</v>
      </c>
      <c r="C65" s="130"/>
      <c r="D65" s="130"/>
      <c r="E65" s="130"/>
      <c r="F65" s="158">
        <v>51702.2</v>
      </c>
      <c r="G65" s="158">
        <v>51923.2</v>
      </c>
      <c r="H65" s="158">
        <v>52049.1</v>
      </c>
      <c r="I65" s="158">
        <v>52134.7</v>
      </c>
      <c r="J65" s="158">
        <v>52345.65</v>
      </c>
      <c r="K65" s="158">
        <v>52801.76</v>
      </c>
      <c r="L65" s="158">
        <v>53077.8</v>
      </c>
      <c r="M65" s="158">
        <v>53149.3</v>
      </c>
      <c r="N65" s="158">
        <v>53324.6</v>
      </c>
      <c r="O65" s="158">
        <f>O63+O56+O52</f>
        <v>53520.54</v>
      </c>
      <c r="P65" s="147">
        <f aca="true" t="shared" si="17" ref="P65:X65">P63+P56+P52</f>
        <v>53883.490000000005</v>
      </c>
      <c r="Q65" s="147">
        <f t="shared" si="17"/>
        <v>54055.270000000004</v>
      </c>
      <c r="R65" s="147">
        <f t="shared" si="17"/>
        <v>54589.47</v>
      </c>
      <c r="S65" s="147">
        <f t="shared" si="17"/>
        <v>54559.28999999999</v>
      </c>
      <c r="T65" s="148">
        <f t="shared" si="17"/>
        <v>54590.490000000005</v>
      </c>
      <c r="U65" s="148">
        <f t="shared" si="17"/>
        <v>54846.56</v>
      </c>
      <c r="V65" s="148">
        <f t="shared" si="17"/>
        <v>54968.39</v>
      </c>
      <c r="W65" s="148">
        <f t="shared" si="17"/>
        <v>55185.89</v>
      </c>
      <c r="X65" s="148">
        <f t="shared" si="17"/>
        <v>55343.6</v>
      </c>
      <c r="Y65" s="148">
        <f aca="true" t="shared" si="18" ref="Y65:AD65">Y17+Y31+Y47</f>
        <v>55532.27</v>
      </c>
      <c r="Z65" s="148">
        <f t="shared" si="18"/>
        <v>55625.6</v>
      </c>
      <c r="AA65" s="148">
        <f t="shared" si="18"/>
        <v>55758.00200000001</v>
      </c>
      <c r="AB65" s="148">
        <f t="shared" si="18"/>
        <v>55898.245</v>
      </c>
      <c r="AC65" s="148">
        <f t="shared" si="18"/>
        <v>55961.632</v>
      </c>
      <c r="AD65" s="148">
        <f t="shared" si="18"/>
        <v>55987.206000000006</v>
      </c>
    </row>
    <row r="66" spans="16:26" ht="8.25" customHeight="1">
      <c r="P66" s="61" t="str">
        <f>IF(ABS(P65-(P52+P56+P63))&gt;comments!$A$1,P65-(P52+P56+P63)," ")</f>
        <v> </v>
      </c>
      <c r="Q66" s="61" t="str">
        <f>IF(ABS(Q65-(Q52+Q56+Q63))&gt;comments!$A$1,Q65-(Q52+Q56+Q63)," ")</f>
        <v> </v>
      </c>
      <c r="R66" s="61" t="str">
        <f>IF(ABS(R65-(R52+R56+R63))&gt;comments!$A$1,R65-(R52+R56+R63)," ")</f>
        <v> </v>
      </c>
      <c r="S66" s="61" t="str">
        <f>IF(ABS(S65-(S52+S56+S63))&gt;comments!$A$1,S65-(S52+S56+S63)," ")</f>
        <v> </v>
      </c>
      <c r="T66" s="61" t="str">
        <f>IF(ABS(T65-(T52+T56+T63))&gt;comments!$A$1,T65-(T52+T56+T63)," ")</f>
        <v> </v>
      </c>
      <c r="U66" s="61" t="str">
        <f>IF(ABS(U65-(U52+U56+U63))&gt;comments!$A$1,U65-(U52+U56+U63)," ")</f>
        <v> </v>
      </c>
      <c r="V66" s="61" t="str">
        <f>IF(ABS(V65-(V52+V56+V63))&gt;comments!$A$1,V65-(V52+V56+V63)," ")</f>
        <v> </v>
      </c>
      <c r="W66" s="61" t="str">
        <f>IF(ABS(W65-(W52+W56+W63))&gt;comments!$A$1,W65-(W52+W56+W63)," ")</f>
        <v> </v>
      </c>
      <c r="X66" s="61" t="str">
        <f>IF(ABS(X65-(X52+X56+X63))&gt;comments!$A$1,X65-(X52+X56+X63)," ")</f>
        <v> </v>
      </c>
      <c r="Y66" s="61" t="str">
        <f>IF(ABS(Y65-(Y52+Y56+Y63))&gt;comments!$A$1,Y65-(Y52+Y56+Y63)," ")</f>
        <v> </v>
      </c>
      <c r="Z66" s="61" t="str">
        <f>IF(ABS(Z65-(Z52+Z56+Z63))&gt;comments!$A$1,Z65-(Z52+Z56+Z63)," ")</f>
        <v> </v>
      </c>
    </row>
    <row r="67" spans="1:26" ht="16.5" customHeight="1">
      <c r="A67" s="1" t="s">
        <v>130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2.75">
      <c r="B68" s="1" t="s">
        <v>154</v>
      </c>
    </row>
    <row r="69" ht="12.75">
      <c r="B69" s="1" t="s">
        <v>133</v>
      </c>
    </row>
    <row r="70" ht="12" customHeight="1">
      <c r="B70" s="170" t="s">
        <v>169</v>
      </c>
    </row>
    <row r="71" ht="10.5" customHeight="1">
      <c r="B71" s="237" t="s">
        <v>228</v>
      </c>
    </row>
    <row r="72" ht="12" customHeight="1">
      <c r="B72" s="237" t="s">
        <v>229</v>
      </c>
    </row>
    <row r="73" ht="12.75">
      <c r="B73" s="1" t="s">
        <v>132</v>
      </c>
    </row>
    <row r="74" ht="12.75">
      <c r="B74" s="1" t="s">
        <v>159</v>
      </c>
    </row>
    <row r="75" ht="12.75">
      <c r="B75" s="176" t="s">
        <v>184</v>
      </c>
    </row>
    <row r="76" ht="12.75">
      <c r="B76" s="176" t="s">
        <v>188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78"/>
  <sheetViews>
    <sheetView zoomScale="75" zoomScaleNormal="75" zoomScalePageLayoutView="0" workbookViewId="0" topLeftCell="A1">
      <selection activeCell="T36" sqref="T36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3" width="10.8515625" style="1" customWidth="1"/>
    <col min="14" max="19" width="9.140625" style="1" customWidth="1"/>
    <col min="20" max="20" width="14.8515625" style="1" customWidth="1"/>
    <col min="21" max="16384" width="9.140625" style="1" customWidth="1"/>
  </cols>
  <sheetData>
    <row r="1" spans="1:14" s="4" customFormat="1" ht="24.75" customHeight="1">
      <c r="A1" s="89" t="s">
        <v>197</v>
      </c>
      <c r="B1" s="88"/>
      <c r="C1" s="22"/>
      <c r="D1" s="22"/>
      <c r="E1" s="88"/>
      <c r="F1" s="22"/>
      <c r="G1" s="22"/>
      <c r="H1" s="22"/>
      <c r="I1" s="22"/>
      <c r="J1" s="22"/>
      <c r="K1" s="22"/>
      <c r="L1" s="22"/>
      <c r="M1" s="22"/>
      <c r="N1" s="22"/>
    </row>
    <row r="2" spans="1:241" s="4" customFormat="1" ht="18.75">
      <c r="A2" s="91" t="s">
        <v>18</v>
      </c>
      <c r="B2" s="92" t="s">
        <v>178</v>
      </c>
      <c r="C2" s="92"/>
      <c r="D2" s="92"/>
      <c r="E2" s="92"/>
      <c r="F2" s="91"/>
      <c r="G2" s="92" t="s">
        <v>189</v>
      </c>
      <c r="H2" s="92"/>
      <c r="I2" s="92"/>
      <c r="J2" s="92"/>
      <c r="K2" s="92"/>
      <c r="L2" s="93" t="s">
        <v>6</v>
      </c>
      <c r="M2" s="20"/>
      <c r="N2" s="2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41" ht="17.25" customHeight="1">
      <c r="A3" s="32"/>
      <c r="B3" s="21" t="s">
        <v>134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98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</row>
    <row r="4" spans="1:12" ht="15.75">
      <c r="A4" s="94"/>
      <c r="B4" s="106"/>
      <c r="C4" s="106" t="s">
        <v>21</v>
      </c>
      <c r="D4" s="106"/>
      <c r="E4" s="106"/>
      <c r="F4" s="106"/>
      <c r="G4" s="106" t="s">
        <v>83</v>
      </c>
      <c r="H4" s="106" t="s">
        <v>83</v>
      </c>
      <c r="I4" s="106" t="s">
        <v>83</v>
      </c>
      <c r="J4" s="106" t="s">
        <v>99</v>
      </c>
      <c r="K4" s="106"/>
      <c r="L4" s="90"/>
    </row>
    <row r="5" spans="2:22" ht="15">
      <c r="B5" s="51"/>
      <c r="C5" s="51"/>
      <c r="D5" s="16"/>
      <c r="E5" s="16"/>
      <c r="F5" s="4"/>
      <c r="G5" s="4"/>
      <c r="H5" s="4"/>
      <c r="I5" s="4"/>
      <c r="J5" s="4"/>
      <c r="K5" s="4"/>
      <c r="L5" s="28" t="s">
        <v>22</v>
      </c>
      <c r="O5" s="231"/>
      <c r="P5" s="231"/>
      <c r="Q5" s="231"/>
      <c r="R5" s="231"/>
      <c r="S5" s="231"/>
      <c r="T5" s="231"/>
      <c r="U5" s="24"/>
      <c r="V5" s="24"/>
    </row>
    <row r="6" spans="1:22" s="4" customFormat="1" ht="15">
      <c r="A6" s="16" t="s">
        <v>23</v>
      </c>
      <c r="B6" s="165">
        <v>0</v>
      </c>
      <c r="C6" s="165">
        <v>0</v>
      </c>
      <c r="D6" s="165">
        <v>24.418000000000003</v>
      </c>
      <c r="E6" s="96">
        <f aca="true" t="shared" si="0" ref="E6:E35">SUM(B6:D6)</f>
        <v>24.418000000000003</v>
      </c>
      <c r="F6" s="30" t="s">
        <v>119</v>
      </c>
      <c r="G6" s="163">
        <v>58.2</v>
      </c>
      <c r="H6" s="163">
        <v>42.2</v>
      </c>
      <c r="I6" s="163">
        <v>92.5</v>
      </c>
      <c r="J6" s="163">
        <v>720.1</v>
      </c>
      <c r="K6" s="97">
        <f aca="true" t="shared" si="1" ref="K6:K37">SUM(G6:J6)</f>
        <v>913</v>
      </c>
      <c r="L6" s="98">
        <f aca="true" t="shared" si="2" ref="L6:L37">E6+K6</f>
        <v>937.418</v>
      </c>
      <c r="M6" s="164"/>
      <c r="N6" s="29"/>
      <c r="O6" s="24"/>
      <c r="P6" s="24"/>
      <c r="Q6" s="24"/>
      <c r="R6" s="24"/>
      <c r="S6" s="24"/>
      <c r="T6" s="24"/>
      <c r="U6" s="24"/>
      <c r="V6" s="24"/>
    </row>
    <row r="7" spans="1:22" s="4" customFormat="1" ht="15">
      <c r="A7" s="16" t="s">
        <v>24</v>
      </c>
      <c r="B7" s="165">
        <v>0</v>
      </c>
      <c r="C7" s="165">
        <v>0</v>
      </c>
      <c r="D7" s="165">
        <v>176.62500000000003</v>
      </c>
      <c r="E7" s="96">
        <f t="shared" si="0"/>
        <v>176.62500000000003</v>
      </c>
      <c r="F7" s="30" t="s">
        <v>119</v>
      </c>
      <c r="G7" s="163">
        <v>687.3</v>
      </c>
      <c r="H7" s="163">
        <v>798.9</v>
      </c>
      <c r="I7" s="163">
        <v>1539.6</v>
      </c>
      <c r="J7" s="163">
        <v>2460.1</v>
      </c>
      <c r="K7" s="97">
        <f t="shared" si="1"/>
        <v>5485.9</v>
      </c>
      <c r="L7" s="98">
        <f t="shared" si="2"/>
        <v>5662.525</v>
      </c>
      <c r="M7" s="164"/>
      <c r="N7" s="29"/>
      <c r="O7" s="24"/>
      <c r="P7" s="24"/>
      <c r="Q7" s="24"/>
      <c r="R7" s="24"/>
      <c r="S7" s="24"/>
      <c r="T7" s="24"/>
      <c r="U7" s="24"/>
      <c r="V7" s="24"/>
    </row>
    <row r="8" spans="1:22" s="4" customFormat="1" ht="15">
      <c r="A8" s="16" t="s">
        <v>25</v>
      </c>
      <c r="B8" s="165">
        <v>0</v>
      </c>
      <c r="C8" s="165">
        <v>0</v>
      </c>
      <c r="D8" s="165">
        <v>53.012</v>
      </c>
      <c r="E8" s="96">
        <f t="shared" si="0"/>
        <v>53.012</v>
      </c>
      <c r="F8" s="30"/>
      <c r="G8" s="163">
        <v>192.6</v>
      </c>
      <c r="H8" s="163">
        <v>254.7</v>
      </c>
      <c r="I8" s="163">
        <v>488.6</v>
      </c>
      <c r="J8" s="163">
        <v>873.6</v>
      </c>
      <c r="K8" s="97">
        <f t="shared" si="1"/>
        <v>1809.5</v>
      </c>
      <c r="L8" s="98">
        <f t="shared" si="2"/>
        <v>1862.512</v>
      </c>
      <c r="M8" s="164"/>
      <c r="N8" s="29"/>
      <c r="O8" s="24"/>
      <c r="P8" s="24"/>
      <c r="Q8" s="24"/>
      <c r="R8" s="24"/>
      <c r="S8" s="24"/>
      <c r="T8" s="24"/>
      <c r="U8" s="24"/>
      <c r="V8" s="24"/>
    </row>
    <row r="9" spans="1:22" s="4" customFormat="1" ht="15">
      <c r="A9" s="16" t="s">
        <v>26</v>
      </c>
      <c r="B9" s="165">
        <v>0</v>
      </c>
      <c r="C9" s="165">
        <v>0</v>
      </c>
      <c r="D9" s="165">
        <v>295.002</v>
      </c>
      <c r="E9" s="96">
        <f t="shared" si="0"/>
        <v>295.002</v>
      </c>
      <c r="F9" s="30"/>
      <c r="G9" s="163">
        <v>505.3</v>
      </c>
      <c r="H9" s="163">
        <v>613.5</v>
      </c>
      <c r="I9" s="163">
        <v>434.2</v>
      </c>
      <c r="J9" s="163">
        <v>729.6</v>
      </c>
      <c r="K9" s="97">
        <f t="shared" si="1"/>
        <v>2282.6</v>
      </c>
      <c r="L9" s="98">
        <f t="shared" si="2"/>
        <v>2577.602</v>
      </c>
      <c r="M9" s="164"/>
      <c r="N9" s="29"/>
      <c r="O9" s="24"/>
      <c r="P9" s="24"/>
      <c r="Q9" s="24"/>
      <c r="R9" s="24"/>
      <c r="S9" s="24"/>
      <c r="T9" s="24"/>
      <c r="U9" s="24"/>
      <c r="V9" s="24"/>
    </row>
    <row r="10" spans="1:22" s="4" customFormat="1" ht="15">
      <c r="A10" s="16" t="s">
        <v>28</v>
      </c>
      <c r="B10" s="165">
        <v>0</v>
      </c>
      <c r="C10" s="165">
        <v>0</v>
      </c>
      <c r="D10" s="165">
        <v>0.896</v>
      </c>
      <c r="E10" s="96">
        <f t="shared" si="0"/>
        <v>0.896</v>
      </c>
      <c r="F10" s="30"/>
      <c r="G10" s="163">
        <v>49.3</v>
      </c>
      <c r="H10" s="163">
        <v>34.4</v>
      </c>
      <c r="I10" s="163">
        <v>28.2</v>
      </c>
      <c r="J10" s="163">
        <v>176.5</v>
      </c>
      <c r="K10" s="97">
        <f t="shared" si="1"/>
        <v>288.4</v>
      </c>
      <c r="L10" s="98">
        <f t="shared" si="2"/>
        <v>289.296</v>
      </c>
      <c r="M10" s="164"/>
      <c r="N10" s="29"/>
      <c r="O10" s="24"/>
      <c r="P10" s="24"/>
      <c r="Q10" s="24"/>
      <c r="R10" s="24"/>
      <c r="S10" s="24"/>
      <c r="T10" s="24"/>
      <c r="U10" s="24"/>
      <c r="V10" s="24"/>
    </row>
    <row r="11" spans="1:22" s="4" customFormat="1" ht="15">
      <c r="A11" s="16" t="s">
        <v>29</v>
      </c>
      <c r="B11" s="165">
        <v>59.016</v>
      </c>
      <c r="C11" s="165">
        <v>14.452</v>
      </c>
      <c r="D11" s="165">
        <v>272.696</v>
      </c>
      <c r="E11" s="96">
        <f t="shared" si="0"/>
        <v>346.16400000000004</v>
      </c>
      <c r="F11" s="30"/>
      <c r="G11" s="163">
        <v>494.279</v>
      </c>
      <c r="H11" s="163">
        <v>734.929</v>
      </c>
      <c r="I11" s="163">
        <v>1178.261</v>
      </c>
      <c r="J11" s="163">
        <v>1752.399</v>
      </c>
      <c r="K11" s="97">
        <f t="shared" si="1"/>
        <v>4159.868</v>
      </c>
      <c r="L11" s="96">
        <f t="shared" si="2"/>
        <v>4506.032</v>
      </c>
      <c r="M11" s="164"/>
      <c r="N11" s="29"/>
      <c r="O11" s="24"/>
      <c r="P11" s="24"/>
      <c r="Q11" s="24"/>
      <c r="R11" s="24"/>
      <c r="S11" s="24"/>
      <c r="T11" s="24"/>
      <c r="U11" s="24"/>
      <c r="V11" s="24"/>
    </row>
    <row r="12" spans="1:22" s="4" customFormat="1" ht="15">
      <c r="A12" s="16" t="s">
        <v>30</v>
      </c>
      <c r="B12" s="165">
        <v>0</v>
      </c>
      <c r="C12" s="165">
        <v>0</v>
      </c>
      <c r="D12" s="165">
        <v>17.641000000000002</v>
      </c>
      <c r="E12" s="96">
        <f t="shared" si="0"/>
        <v>17.641000000000002</v>
      </c>
      <c r="F12" s="30"/>
      <c r="G12" s="163">
        <v>35.5</v>
      </c>
      <c r="H12" s="163">
        <v>17</v>
      </c>
      <c r="I12" s="163">
        <v>95.8</v>
      </c>
      <c r="J12" s="163">
        <v>414.2</v>
      </c>
      <c r="K12" s="97">
        <f t="shared" si="1"/>
        <v>562.5</v>
      </c>
      <c r="L12" s="98">
        <f t="shared" si="2"/>
        <v>580.141</v>
      </c>
      <c r="M12" s="164"/>
      <c r="N12" s="29"/>
      <c r="U12" s="24"/>
      <c r="V12" s="24"/>
    </row>
    <row r="13" spans="1:22" s="4" customFormat="1" ht="15">
      <c r="A13" s="16" t="s">
        <v>31</v>
      </c>
      <c r="B13" s="165">
        <v>10.66</v>
      </c>
      <c r="C13" s="165">
        <v>3.656</v>
      </c>
      <c r="D13" s="165">
        <v>55.384</v>
      </c>
      <c r="E13" s="96">
        <f t="shared" si="0"/>
        <v>69.7</v>
      </c>
      <c r="F13" s="30"/>
      <c r="G13" s="163">
        <v>124.2</v>
      </c>
      <c r="H13" s="163">
        <v>193.1</v>
      </c>
      <c r="I13" s="163">
        <v>210.8</v>
      </c>
      <c r="J13" s="163">
        <v>623.9</v>
      </c>
      <c r="K13" s="97">
        <f t="shared" si="1"/>
        <v>1152</v>
      </c>
      <c r="L13" s="98">
        <f t="shared" si="2"/>
        <v>1221.7</v>
      </c>
      <c r="M13" s="164"/>
      <c r="N13" s="29"/>
      <c r="V13" s="24"/>
    </row>
    <row r="14" spans="1:13" s="4" customFormat="1" ht="15">
      <c r="A14" s="16" t="s">
        <v>32</v>
      </c>
      <c r="B14" s="165"/>
      <c r="C14" s="165"/>
      <c r="D14" s="165">
        <v>0</v>
      </c>
      <c r="E14" s="96">
        <f t="shared" si="0"/>
        <v>0</v>
      </c>
      <c r="F14" s="30"/>
      <c r="G14" s="163">
        <v>54</v>
      </c>
      <c r="H14" s="163">
        <v>47.3</v>
      </c>
      <c r="I14" s="163">
        <v>33.8</v>
      </c>
      <c r="J14" s="163">
        <v>369.1</v>
      </c>
      <c r="K14" s="97">
        <f t="shared" si="1"/>
        <v>504.20000000000005</v>
      </c>
      <c r="L14" s="98">
        <f t="shared" si="2"/>
        <v>504.20000000000005</v>
      </c>
      <c r="M14" s="164"/>
    </row>
    <row r="15" spans="1:22" s="4" customFormat="1" ht="15">
      <c r="A15" s="16" t="s">
        <v>33</v>
      </c>
      <c r="B15" s="165">
        <v>0</v>
      </c>
      <c r="C15" s="165">
        <v>0</v>
      </c>
      <c r="D15" s="165">
        <v>59.358999999999995</v>
      </c>
      <c r="E15" s="96">
        <f>SUM(C15:D15)</f>
        <v>59.358999999999995</v>
      </c>
      <c r="F15" s="30"/>
      <c r="G15" s="163">
        <v>95.2</v>
      </c>
      <c r="H15" s="163">
        <v>169.4</v>
      </c>
      <c r="I15" s="163">
        <v>222.9</v>
      </c>
      <c r="J15" s="163">
        <v>443.8</v>
      </c>
      <c r="K15" s="97">
        <f t="shared" si="1"/>
        <v>931.3</v>
      </c>
      <c r="L15" s="98">
        <f t="shared" si="2"/>
        <v>990.659</v>
      </c>
      <c r="M15" s="164"/>
      <c r="N15" s="29"/>
      <c r="O15" s="24"/>
      <c r="P15" s="24"/>
      <c r="Q15" s="24"/>
      <c r="R15" s="24"/>
      <c r="S15" s="24"/>
      <c r="T15" s="24"/>
      <c r="U15" s="24"/>
      <c r="V15" s="24"/>
    </row>
    <row r="16" spans="1:22" s="4" customFormat="1" ht="15">
      <c r="A16" s="16" t="s">
        <v>34</v>
      </c>
      <c r="B16" s="165">
        <v>9.29</v>
      </c>
      <c r="C16" s="165">
        <v>2.904</v>
      </c>
      <c r="D16" s="165">
        <v>10.286</v>
      </c>
      <c r="E16" s="96">
        <f t="shared" si="0"/>
        <v>22.479999999999997</v>
      </c>
      <c r="F16" s="30"/>
      <c r="G16" s="163">
        <v>31.1</v>
      </c>
      <c r="H16" s="163">
        <v>49.6</v>
      </c>
      <c r="I16" s="163">
        <v>82.9</v>
      </c>
      <c r="J16" s="163">
        <v>309.9</v>
      </c>
      <c r="K16" s="97">
        <f t="shared" si="1"/>
        <v>473.5</v>
      </c>
      <c r="L16" s="98">
        <f t="shared" si="2"/>
        <v>495.98</v>
      </c>
      <c r="M16" s="164"/>
      <c r="N16" s="29"/>
      <c r="O16" s="24"/>
      <c r="P16" s="24"/>
      <c r="Q16" s="24"/>
      <c r="R16" s="24"/>
      <c r="S16" s="24"/>
      <c r="T16" s="24"/>
      <c r="U16" s="24"/>
      <c r="V16" s="24"/>
    </row>
    <row r="17" spans="1:22" s="4" customFormat="1" ht="15">
      <c r="A17" s="16" t="s">
        <v>35</v>
      </c>
      <c r="B17" s="165">
        <v>14.623</v>
      </c>
      <c r="C17" s="165">
        <v>11.506</v>
      </c>
      <c r="D17" s="165">
        <v>34.756</v>
      </c>
      <c r="E17" s="96">
        <f t="shared" si="0"/>
        <v>60.885</v>
      </c>
      <c r="F17" s="30"/>
      <c r="G17" s="163">
        <v>115.2</v>
      </c>
      <c r="H17" s="163">
        <v>49.6</v>
      </c>
      <c r="I17" s="163">
        <v>118.4</v>
      </c>
      <c r="J17" s="163">
        <v>1101.8</v>
      </c>
      <c r="K17" s="97">
        <f t="shared" si="1"/>
        <v>1385</v>
      </c>
      <c r="L17" s="98">
        <f t="shared" si="2"/>
        <v>1445.885</v>
      </c>
      <c r="M17" s="164"/>
      <c r="N17" s="29"/>
      <c r="O17" s="24"/>
      <c r="P17" s="24"/>
      <c r="Q17" s="24"/>
      <c r="R17" s="24"/>
      <c r="S17" s="24"/>
      <c r="T17" s="24"/>
      <c r="U17" s="24"/>
      <c r="V17" s="24"/>
    </row>
    <row r="18" spans="1:13" s="4" customFormat="1" ht="15">
      <c r="A18" s="16" t="s">
        <v>80</v>
      </c>
      <c r="B18" s="165"/>
      <c r="C18" s="165"/>
      <c r="D18" s="165">
        <v>0</v>
      </c>
      <c r="E18" s="96">
        <f t="shared" si="0"/>
        <v>0</v>
      </c>
      <c r="F18" s="30"/>
      <c r="G18" s="163">
        <v>339.6</v>
      </c>
      <c r="H18" s="163">
        <v>176.5</v>
      </c>
      <c r="I18" s="163">
        <v>188.9</v>
      </c>
      <c r="J18" s="163">
        <v>486.02</v>
      </c>
      <c r="K18" s="97">
        <f t="shared" si="1"/>
        <v>1191.02</v>
      </c>
      <c r="L18" s="98">
        <f t="shared" si="2"/>
        <v>1191.02</v>
      </c>
      <c r="M18" s="164"/>
    </row>
    <row r="19" spans="1:22" s="4" customFormat="1" ht="15">
      <c r="A19" s="16" t="s">
        <v>36</v>
      </c>
      <c r="B19" s="165">
        <v>39.31</v>
      </c>
      <c r="C19" s="165">
        <v>13.362</v>
      </c>
      <c r="D19" s="165">
        <v>3.5229999999999997</v>
      </c>
      <c r="E19" s="96">
        <f t="shared" si="0"/>
        <v>56.19500000000001</v>
      </c>
      <c r="F19" s="30"/>
      <c r="G19" s="163">
        <v>114.22</v>
      </c>
      <c r="H19" s="163">
        <v>96.02</v>
      </c>
      <c r="I19" s="163">
        <v>118.13</v>
      </c>
      <c r="J19" s="163">
        <v>640.81</v>
      </c>
      <c r="K19" s="97">
        <f t="shared" si="1"/>
        <v>969.18</v>
      </c>
      <c r="L19" s="98">
        <f t="shared" si="2"/>
        <v>1025.375</v>
      </c>
      <c r="M19" s="164"/>
      <c r="N19" s="29"/>
      <c r="O19" s="24"/>
      <c r="P19" s="24"/>
      <c r="Q19" s="24"/>
      <c r="R19" s="24"/>
      <c r="S19" s="24"/>
      <c r="T19" s="24"/>
      <c r="U19" s="24"/>
      <c r="V19" s="24"/>
    </row>
    <row r="20" spans="1:22" s="4" customFormat="1" ht="15">
      <c r="A20" s="16" t="s">
        <v>37</v>
      </c>
      <c r="B20" s="165">
        <v>15.706</v>
      </c>
      <c r="C20" s="165">
        <v>5.778</v>
      </c>
      <c r="D20" s="165">
        <v>95.576</v>
      </c>
      <c r="E20" s="96">
        <f t="shared" si="0"/>
        <v>117.05999999999999</v>
      </c>
      <c r="F20" s="30"/>
      <c r="G20" s="163">
        <v>322</v>
      </c>
      <c r="H20" s="163">
        <v>325.1</v>
      </c>
      <c r="I20" s="163">
        <v>351.6</v>
      </c>
      <c r="J20" s="163">
        <v>1408.3</v>
      </c>
      <c r="K20" s="97">
        <f t="shared" si="1"/>
        <v>2407</v>
      </c>
      <c r="L20" s="98">
        <f t="shared" si="2"/>
        <v>2524.06</v>
      </c>
      <c r="M20" s="164"/>
      <c r="N20" s="29"/>
      <c r="V20" s="24"/>
    </row>
    <row r="21" spans="1:22" s="4" customFormat="1" ht="15">
      <c r="A21" s="16" t="s">
        <v>38</v>
      </c>
      <c r="B21" s="165">
        <v>52.232</v>
      </c>
      <c r="C21" s="165">
        <v>46.451</v>
      </c>
      <c r="D21" s="165">
        <v>2</v>
      </c>
      <c r="E21" s="96">
        <f t="shared" si="0"/>
        <v>100.68299999999999</v>
      </c>
      <c r="F21" s="30"/>
      <c r="G21" s="163">
        <v>134.5</v>
      </c>
      <c r="H21" s="163">
        <v>63.7</v>
      </c>
      <c r="I21" s="163">
        <v>209.4</v>
      </c>
      <c r="J21" s="163">
        <v>1396.3</v>
      </c>
      <c r="K21" s="97">
        <f t="shared" si="1"/>
        <v>1803.9</v>
      </c>
      <c r="L21" s="98">
        <f t="shared" si="2"/>
        <v>1904.583</v>
      </c>
      <c r="M21" s="164"/>
      <c r="N21" s="29"/>
      <c r="O21" s="24"/>
      <c r="P21" s="24"/>
      <c r="Q21" s="24"/>
      <c r="R21" s="24"/>
      <c r="S21" s="24"/>
      <c r="T21" s="24"/>
      <c r="U21" s="24"/>
      <c r="V21" s="24"/>
    </row>
    <row r="22" spans="1:22" s="4" customFormat="1" ht="15">
      <c r="A22" s="16" t="s">
        <v>39</v>
      </c>
      <c r="B22" s="165">
        <v>0</v>
      </c>
      <c r="C22" s="165">
        <v>0</v>
      </c>
      <c r="D22" s="165">
        <v>958.486</v>
      </c>
      <c r="E22" s="96">
        <f t="shared" si="0"/>
        <v>958.486</v>
      </c>
      <c r="F22" s="30"/>
      <c r="G22" s="163">
        <v>1391.1</v>
      </c>
      <c r="H22" s="163">
        <v>977.5</v>
      </c>
      <c r="I22" s="163">
        <v>1426.8</v>
      </c>
      <c r="J22" s="163">
        <v>2948.6</v>
      </c>
      <c r="K22" s="97">
        <f t="shared" si="1"/>
        <v>6744</v>
      </c>
      <c r="L22" s="98">
        <f t="shared" si="2"/>
        <v>7702.486</v>
      </c>
      <c r="M22" s="164"/>
      <c r="N22" s="29"/>
      <c r="U22" s="24"/>
      <c r="V22" s="24"/>
    </row>
    <row r="23" spans="1:22" s="4" customFormat="1" ht="15">
      <c r="A23" s="16" t="s">
        <v>40</v>
      </c>
      <c r="B23" s="165">
        <v>0</v>
      </c>
      <c r="C23" s="165">
        <v>0</v>
      </c>
      <c r="D23" s="165">
        <v>28.081</v>
      </c>
      <c r="E23" s="96">
        <f t="shared" si="0"/>
        <v>28.081</v>
      </c>
      <c r="F23" s="30"/>
      <c r="G23" s="163">
        <v>23.5</v>
      </c>
      <c r="H23" s="163">
        <v>22.7</v>
      </c>
      <c r="I23" s="163">
        <v>54</v>
      </c>
      <c r="J23" s="163">
        <v>267.1</v>
      </c>
      <c r="K23" s="97">
        <f t="shared" si="1"/>
        <v>367.3</v>
      </c>
      <c r="L23" s="98">
        <f t="shared" si="2"/>
        <v>395.38100000000003</v>
      </c>
      <c r="M23" s="164"/>
      <c r="N23" s="29"/>
      <c r="O23" s="24"/>
      <c r="P23" s="24"/>
      <c r="Q23" s="24"/>
      <c r="R23" s="24"/>
      <c r="S23" s="24"/>
      <c r="T23" s="24"/>
      <c r="U23" s="24"/>
      <c r="V23" s="24"/>
    </row>
    <row r="24" spans="1:22" s="4" customFormat="1" ht="15">
      <c r="A24" s="16" t="s">
        <v>41</v>
      </c>
      <c r="B24" s="165">
        <v>0</v>
      </c>
      <c r="C24" s="165">
        <v>0</v>
      </c>
      <c r="D24" s="165">
        <v>35.259</v>
      </c>
      <c r="E24" s="96">
        <f t="shared" si="0"/>
        <v>35.259</v>
      </c>
      <c r="F24" s="30"/>
      <c r="G24" s="163">
        <v>92.6</v>
      </c>
      <c r="H24" s="163">
        <v>100</v>
      </c>
      <c r="I24" s="163">
        <v>101.2</v>
      </c>
      <c r="J24" s="163">
        <v>381</v>
      </c>
      <c r="K24" s="97">
        <f t="shared" si="1"/>
        <v>674.8</v>
      </c>
      <c r="L24" s="98">
        <f t="shared" si="2"/>
        <v>710.059</v>
      </c>
      <c r="M24" s="164"/>
      <c r="N24" s="29"/>
      <c r="O24" s="24"/>
      <c r="P24" s="24"/>
      <c r="Q24" s="24"/>
      <c r="R24" s="24"/>
      <c r="S24" s="24"/>
      <c r="T24" s="24"/>
      <c r="U24" s="24"/>
      <c r="V24" s="24"/>
    </row>
    <row r="25" spans="1:22" s="4" customFormat="1" ht="15">
      <c r="A25" s="16" t="s">
        <v>42</v>
      </c>
      <c r="B25" s="165">
        <v>0</v>
      </c>
      <c r="C25" s="165">
        <v>0</v>
      </c>
      <c r="D25" s="165">
        <v>97.074</v>
      </c>
      <c r="E25" s="96">
        <f t="shared" si="0"/>
        <v>97.074</v>
      </c>
      <c r="F25" s="30"/>
      <c r="G25" s="163">
        <v>157.229</v>
      </c>
      <c r="H25" s="163">
        <v>296.334</v>
      </c>
      <c r="I25" s="163">
        <v>363.142</v>
      </c>
      <c r="J25" s="163">
        <v>736.705</v>
      </c>
      <c r="K25" s="97">
        <f t="shared" si="1"/>
        <v>1553.4099999999999</v>
      </c>
      <c r="L25" s="98">
        <f t="shared" si="2"/>
        <v>1650.484</v>
      </c>
      <c r="M25" s="164"/>
      <c r="N25" s="29"/>
      <c r="O25" s="24"/>
      <c r="P25" s="24"/>
      <c r="Q25" s="24"/>
      <c r="R25" s="24"/>
      <c r="S25" s="24"/>
      <c r="T25" s="24"/>
      <c r="U25" s="24"/>
      <c r="V25" s="24"/>
    </row>
    <row r="26" spans="1:22" s="4" customFormat="1" ht="15">
      <c r="A26" s="16" t="s">
        <v>43</v>
      </c>
      <c r="B26" s="165">
        <v>0</v>
      </c>
      <c r="C26" s="165">
        <v>0</v>
      </c>
      <c r="D26" s="165">
        <v>68.14800000000001</v>
      </c>
      <c r="E26" s="96">
        <f t="shared" si="0"/>
        <v>68.14800000000001</v>
      </c>
      <c r="F26" s="30"/>
      <c r="G26" s="163">
        <v>101.1</v>
      </c>
      <c r="H26" s="163">
        <v>154.8</v>
      </c>
      <c r="I26" s="163">
        <v>206.5</v>
      </c>
      <c r="J26" s="163">
        <v>572.1</v>
      </c>
      <c r="K26" s="97">
        <f t="shared" si="1"/>
        <v>1034.5</v>
      </c>
      <c r="L26" s="98">
        <f t="shared" si="2"/>
        <v>1102.648</v>
      </c>
      <c r="M26" s="164"/>
      <c r="N26" s="29"/>
      <c r="O26" s="24"/>
      <c r="P26" s="24"/>
      <c r="Q26" s="24"/>
      <c r="R26" s="24"/>
      <c r="S26" s="24"/>
      <c r="T26" s="24"/>
      <c r="U26" s="24"/>
      <c r="V26" s="24"/>
    </row>
    <row r="27" spans="1:22" s="4" customFormat="1" ht="18">
      <c r="A27" s="16" t="s">
        <v>179</v>
      </c>
      <c r="B27" s="165">
        <v>42.057</v>
      </c>
      <c r="C27" s="165">
        <v>19.423</v>
      </c>
      <c r="D27" s="165">
        <v>24.644</v>
      </c>
      <c r="E27" s="96">
        <f t="shared" si="0"/>
        <v>86.124</v>
      </c>
      <c r="F27" s="30"/>
      <c r="G27" s="163">
        <v>147</v>
      </c>
      <c r="H27" s="163">
        <v>143.7</v>
      </c>
      <c r="I27" s="163">
        <v>246.3</v>
      </c>
      <c r="J27" s="163">
        <v>1029.6</v>
      </c>
      <c r="K27" s="97">
        <f t="shared" si="1"/>
        <v>1566.6</v>
      </c>
      <c r="L27" s="98">
        <f t="shared" si="2"/>
        <v>1652.724</v>
      </c>
      <c r="M27" s="164"/>
      <c r="N27" s="29"/>
      <c r="O27" s="24"/>
      <c r="P27" s="24"/>
      <c r="Q27" s="24"/>
      <c r="R27" s="24"/>
      <c r="S27" s="24"/>
      <c r="T27" s="24"/>
      <c r="U27" s="24"/>
      <c r="V27" s="24"/>
    </row>
    <row r="28" spans="1:13" s="4" customFormat="1" ht="15">
      <c r="A28" s="16" t="s">
        <v>45</v>
      </c>
      <c r="B28" s="165"/>
      <c r="C28" s="165"/>
      <c r="D28" s="165">
        <v>0</v>
      </c>
      <c r="E28" s="96">
        <f t="shared" si="0"/>
        <v>0</v>
      </c>
      <c r="F28" s="30"/>
      <c r="G28" s="163">
        <v>160.6</v>
      </c>
      <c r="H28" s="163">
        <v>204.8</v>
      </c>
      <c r="I28" s="163">
        <v>159.8</v>
      </c>
      <c r="J28" s="163">
        <v>458.34</v>
      </c>
      <c r="K28" s="97">
        <f t="shared" si="1"/>
        <v>983.54</v>
      </c>
      <c r="L28" s="98">
        <f t="shared" si="2"/>
        <v>983.54</v>
      </c>
      <c r="M28" s="164"/>
    </row>
    <row r="29" spans="1:22" s="4" customFormat="1" ht="15">
      <c r="A29" s="16" t="s">
        <v>46</v>
      </c>
      <c r="B29" s="165">
        <v>38.674</v>
      </c>
      <c r="C29" s="165">
        <v>13.474</v>
      </c>
      <c r="D29" s="165">
        <v>206.492</v>
      </c>
      <c r="E29" s="96">
        <f t="shared" si="0"/>
        <v>258.64</v>
      </c>
      <c r="F29" s="30"/>
      <c r="G29" s="163">
        <v>434.8</v>
      </c>
      <c r="H29" s="163">
        <v>366.9</v>
      </c>
      <c r="I29" s="163">
        <v>638.1</v>
      </c>
      <c r="J29" s="163">
        <v>1043.6</v>
      </c>
      <c r="K29" s="97">
        <f t="shared" si="1"/>
        <v>2483.4</v>
      </c>
      <c r="L29" s="98">
        <f t="shared" si="2"/>
        <v>2742.04</v>
      </c>
      <c r="M29" s="164"/>
      <c r="N29" s="29"/>
      <c r="O29" s="24"/>
      <c r="P29" s="24"/>
      <c r="Q29" s="24"/>
      <c r="R29" s="24"/>
      <c r="S29" s="24"/>
      <c r="T29" s="24"/>
      <c r="U29" s="24"/>
      <c r="V29" s="24"/>
    </row>
    <row r="30" spans="1:22" s="4" customFormat="1" ht="15">
      <c r="A30" s="16" t="s">
        <v>47</v>
      </c>
      <c r="B30" s="165">
        <v>18.385</v>
      </c>
      <c r="C30" s="165">
        <v>10.54</v>
      </c>
      <c r="D30" s="165">
        <v>26.054000000000002</v>
      </c>
      <c r="E30" s="96">
        <f t="shared" si="0"/>
        <v>54.979</v>
      </c>
      <c r="F30" s="30"/>
      <c r="G30" s="163">
        <v>64.7</v>
      </c>
      <c r="H30" s="163">
        <v>62.3</v>
      </c>
      <c r="I30" s="163">
        <v>139.6</v>
      </c>
      <c r="J30" s="163">
        <v>554.18</v>
      </c>
      <c r="K30" s="97">
        <f t="shared" si="1"/>
        <v>820.78</v>
      </c>
      <c r="L30" s="98">
        <f t="shared" si="2"/>
        <v>875.759</v>
      </c>
      <c r="M30" s="164"/>
      <c r="N30" s="29"/>
      <c r="O30" s="24"/>
      <c r="P30" s="24"/>
      <c r="Q30" s="24"/>
      <c r="R30" s="24"/>
      <c r="S30" s="24"/>
      <c r="T30" s="24"/>
      <c r="U30" s="24"/>
      <c r="V30" s="24"/>
    </row>
    <row r="31" spans="1:22" s="4" customFormat="1" ht="15">
      <c r="A31" s="16" t="s">
        <v>27</v>
      </c>
      <c r="B31" s="165">
        <v>0</v>
      </c>
      <c r="C31" s="165">
        <v>0</v>
      </c>
      <c r="D31" s="165">
        <v>140.37000000000003</v>
      </c>
      <c r="E31" s="96">
        <f t="shared" si="0"/>
        <v>140.37000000000003</v>
      </c>
      <c r="F31" s="30"/>
      <c r="G31" s="163">
        <v>458.7</v>
      </c>
      <c r="H31" s="163">
        <v>599.3</v>
      </c>
      <c r="I31" s="163">
        <v>768.4</v>
      </c>
      <c r="J31" s="163">
        <v>1141.2</v>
      </c>
      <c r="K31" s="97">
        <f t="shared" si="1"/>
        <v>2967.6000000000004</v>
      </c>
      <c r="L31" s="98">
        <f t="shared" si="2"/>
        <v>3107.9700000000003</v>
      </c>
      <c r="M31" s="164"/>
      <c r="N31" s="29"/>
      <c r="V31" s="24"/>
    </row>
    <row r="32" spans="1:13" s="4" customFormat="1" ht="15">
      <c r="A32" s="16" t="s">
        <v>48</v>
      </c>
      <c r="B32" s="165"/>
      <c r="C32" s="165"/>
      <c r="D32" s="165">
        <v>0</v>
      </c>
      <c r="E32" s="96">
        <f t="shared" si="0"/>
        <v>0</v>
      </c>
      <c r="F32" s="30"/>
      <c r="G32" s="163">
        <v>224.6</v>
      </c>
      <c r="H32" s="163">
        <v>161.7</v>
      </c>
      <c r="I32" s="163">
        <v>198.5</v>
      </c>
      <c r="J32" s="163">
        <v>464.5</v>
      </c>
      <c r="K32" s="97">
        <f t="shared" si="1"/>
        <v>1049.3</v>
      </c>
      <c r="L32" s="98">
        <f t="shared" si="2"/>
        <v>1049.3</v>
      </c>
      <c r="M32" s="164"/>
    </row>
    <row r="33" spans="1:22" s="4" customFormat="1" ht="15">
      <c r="A33" s="16" t="s">
        <v>49</v>
      </c>
      <c r="B33" s="165">
        <v>0</v>
      </c>
      <c r="C33" s="165">
        <v>0</v>
      </c>
      <c r="D33" s="165">
        <v>91.96300000000001</v>
      </c>
      <c r="E33" s="96">
        <f t="shared" si="0"/>
        <v>91.96300000000001</v>
      </c>
      <c r="F33" s="30"/>
      <c r="G33" s="163">
        <v>107.9</v>
      </c>
      <c r="H33" s="163">
        <v>208</v>
      </c>
      <c r="I33" s="163">
        <v>231.7</v>
      </c>
      <c r="J33" s="163">
        <v>619.8</v>
      </c>
      <c r="K33" s="97">
        <f t="shared" si="1"/>
        <v>1167.3999999999999</v>
      </c>
      <c r="L33" s="98">
        <f t="shared" si="2"/>
        <v>1259.3629999999998</v>
      </c>
      <c r="M33" s="164"/>
      <c r="N33" s="29"/>
      <c r="O33" s="24"/>
      <c r="P33" s="24"/>
      <c r="Q33" s="24"/>
      <c r="R33" s="24"/>
      <c r="S33" s="24"/>
      <c r="T33" s="24"/>
      <c r="U33" s="24"/>
      <c r="V33" s="24"/>
    </row>
    <row r="34" spans="1:22" s="4" customFormat="1" ht="15">
      <c r="A34" s="25" t="s">
        <v>50</v>
      </c>
      <c r="B34" s="165">
        <v>65.069</v>
      </c>
      <c r="C34" s="165">
        <v>19.642</v>
      </c>
      <c r="D34" s="165">
        <v>54.302</v>
      </c>
      <c r="E34" s="96">
        <f t="shared" si="0"/>
        <v>139.013</v>
      </c>
      <c r="F34" s="30"/>
      <c r="G34" s="163">
        <v>279.6</v>
      </c>
      <c r="H34" s="163">
        <v>247.7</v>
      </c>
      <c r="I34" s="163">
        <v>439.7</v>
      </c>
      <c r="J34" s="163">
        <v>1328</v>
      </c>
      <c r="K34" s="97">
        <f t="shared" si="1"/>
        <v>2295</v>
      </c>
      <c r="L34" s="98">
        <f t="shared" si="2"/>
        <v>2434.013</v>
      </c>
      <c r="M34" s="164"/>
      <c r="N34" s="29"/>
      <c r="O34" s="24"/>
      <c r="P34" s="24"/>
      <c r="Q34" s="24"/>
      <c r="R34" s="24"/>
      <c r="S34" s="24"/>
      <c r="T34" s="24"/>
      <c r="U34" s="24"/>
      <c r="V34" s="24"/>
    </row>
    <row r="35" spans="1:22" s="4" customFormat="1" ht="15">
      <c r="A35" s="16" t="s">
        <v>51</v>
      </c>
      <c r="B35" s="165">
        <v>21.37</v>
      </c>
      <c r="C35" s="165">
        <v>6.32</v>
      </c>
      <c r="D35" s="165">
        <v>115.73899999999999</v>
      </c>
      <c r="E35" s="96">
        <f t="shared" si="0"/>
        <v>143.429</v>
      </c>
      <c r="F35" s="30"/>
      <c r="G35" s="163">
        <v>212.1</v>
      </c>
      <c r="H35" s="163">
        <v>160.8</v>
      </c>
      <c r="I35" s="163">
        <v>170.4</v>
      </c>
      <c r="J35" s="163">
        <v>471.39</v>
      </c>
      <c r="K35" s="97">
        <f t="shared" si="1"/>
        <v>1014.6899999999999</v>
      </c>
      <c r="L35" s="98">
        <f t="shared" si="2"/>
        <v>1158.119</v>
      </c>
      <c r="M35" s="164"/>
      <c r="N35" s="29"/>
      <c r="U35" s="24"/>
      <c r="V35" s="24"/>
    </row>
    <row r="36" spans="1:22" s="4" customFormat="1" ht="15">
      <c r="A36" s="16" t="s">
        <v>52</v>
      </c>
      <c r="B36" s="165">
        <v>0</v>
      </c>
      <c r="C36" s="165">
        <v>0</v>
      </c>
      <c r="D36" s="165">
        <v>22.539</v>
      </c>
      <c r="E36" s="96">
        <f>SUM(B36:D36)</f>
        <v>22.539</v>
      </c>
      <c r="F36" s="30"/>
      <c r="G36" s="163">
        <v>46.1</v>
      </c>
      <c r="H36" s="163">
        <v>8.3</v>
      </c>
      <c r="I36" s="163">
        <v>26.9</v>
      </c>
      <c r="J36" s="163">
        <v>268.8</v>
      </c>
      <c r="K36" s="97">
        <f t="shared" si="1"/>
        <v>350.1</v>
      </c>
      <c r="L36" s="98">
        <f t="shared" si="2"/>
        <v>372.639</v>
      </c>
      <c r="M36" s="164"/>
      <c r="N36" s="29"/>
      <c r="V36" s="24"/>
    </row>
    <row r="37" spans="1:22" s="4" customFormat="1" ht="15">
      <c r="A37" s="16" t="s">
        <v>53</v>
      </c>
      <c r="B37" s="165">
        <v>33.432</v>
      </c>
      <c r="C37" s="165">
        <v>12.273</v>
      </c>
      <c r="D37" s="165">
        <v>0</v>
      </c>
      <c r="E37" s="96">
        <f>SUM(B37:D37)</f>
        <v>45.705</v>
      </c>
      <c r="F37" s="30"/>
      <c r="G37" s="163">
        <v>152</v>
      </c>
      <c r="H37" s="163">
        <v>117</v>
      </c>
      <c r="I37" s="163">
        <v>116.3</v>
      </c>
      <c r="J37" s="163">
        <v>640.7</v>
      </c>
      <c r="K37" s="97">
        <f t="shared" si="1"/>
        <v>1026</v>
      </c>
      <c r="L37" s="98">
        <f t="shared" si="2"/>
        <v>1071.705</v>
      </c>
      <c r="M37" s="164"/>
      <c r="N37" s="29"/>
      <c r="O37" s="24"/>
      <c r="P37" s="24"/>
      <c r="Q37" s="24"/>
      <c r="R37" s="24"/>
      <c r="S37" s="24"/>
      <c r="T37" s="24"/>
      <c r="U37" s="24"/>
      <c r="V37" s="24"/>
    </row>
    <row r="38" spans="1:22" s="4" customFormat="1" ht="15">
      <c r="A38" s="83" t="s">
        <v>6</v>
      </c>
      <c r="B38" s="62">
        <f>SUM(B6:B37)</f>
        <v>419.824</v>
      </c>
      <c r="C38" s="62">
        <v>179.781</v>
      </c>
      <c r="D38" s="175">
        <f>SUM(D6:D37)</f>
        <v>2970.3250000000007</v>
      </c>
      <c r="E38" s="62">
        <f>SUM(E6:E37)</f>
        <v>3569.93</v>
      </c>
      <c r="F38" s="62"/>
      <c r="G38" s="62">
        <f aca="true" t="shared" si="3" ref="G38:L38">SUM(G6:G37)</f>
        <v>7406.1280000000015</v>
      </c>
      <c r="H38" s="62">
        <f t="shared" si="3"/>
        <v>7497.782999999999</v>
      </c>
      <c r="I38" s="62">
        <f t="shared" si="3"/>
        <v>10681.332999999999</v>
      </c>
      <c r="J38" s="62">
        <f t="shared" si="3"/>
        <v>26832.04399999999</v>
      </c>
      <c r="K38" s="62">
        <f t="shared" si="3"/>
        <v>52417.288000000015</v>
      </c>
      <c r="L38" s="62">
        <f t="shared" si="3"/>
        <v>55987.21800000001</v>
      </c>
      <c r="M38" s="164"/>
      <c r="N38" s="29"/>
      <c r="O38" s="24"/>
      <c r="P38" s="24"/>
      <c r="Q38" s="24"/>
      <c r="R38" s="24"/>
      <c r="S38" s="24"/>
      <c r="T38" s="24"/>
      <c r="U38" s="24"/>
      <c r="V38" s="24"/>
    </row>
    <row r="39" spans="2:13" s="4" customFormat="1" ht="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 t="s">
        <v>54</v>
      </c>
      <c r="M39" s="100"/>
    </row>
    <row r="40" spans="1:14" s="4" customFormat="1" ht="15">
      <c r="A40" s="4" t="s">
        <v>23</v>
      </c>
      <c r="B40" s="102" t="s">
        <v>118</v>
      </c>
      <c r="C40" s="102" t="s">
        <v>118</v>
      </c>
      <c r="D40" s="103">
        <f aca="true" t="shared" si="4" ref="D40:E43">D6/D$38*100</f>
        <v>0.8220649255552843</v>
      </c>
      <c r="E40" s="103">
        <f t="shared" si="4"/>
        <v>0.6839910026247015</v>
      </c>
      <c r="F40" s="103"/>
      <c r="G40" s="103">
        <f aca="true" t="shared" si="5" ref="G40:L49">G6/G$38*100</f>
        <v>0.7858357295472072</v>
      </c>
      <c r="H40" s="103">
        <f t="shared" si="5"/>
        <v>0.5628330401133242</v>
      </c>
      <c r="I40" s="103">
        <f t="shared" si="5"/>
        <v>0.8659967814878538</v>
      </c>
      <c r="J40" s="103">
        <f t="shared" si="5"/>
        <v>2.6837314369341385</v>
      </c>
      <c r="K40" s="103">
        <f t="shared" si="5"/>
        <v>1.7417917538961567</v>
      </c>
      <c r="L40" s="103">
        <f t="shared" si="5"/>
        <v>1.67434288304877</v>
      </c>
      <c r="M40" s="99"/>
      <c r="N40" s="99"/>
    </row>
    <row r="41" spans="1:14" s="4" customFormat="1" ht="15">
      <c r="A41" s="4" t="s">
        <v>24</v>
      </c>
      <c r="B41" s="102" t="s">
        <v>118</v>
      </c>
      <c r="C41" s="102" t="s">
        <v>118</v>
      </c>
      <c r="D41" s="103">
        <f t="shared" si="4"/>
        <v>5.946319005496031</v>
      </c>
      <c r="E41" s="103">
        <f t="shared" si="4"/>
        <v>4.9475760028908145</v>
      </c>
      <c r="F41" s="103"/>
      <c r="G41" s="103">
        <f t="shared" si="5"/>
        <v>9.28015286800336</v>
      </c>
      <c r="H41" s="103">
        <f t="shared" si="5"/>
        <v>10.655149662240158</v>
      </c>
      <c r="I41" s="103">
        <f t="shared" si="5"/>
        <v>14.413931294904861</v>
      </c>
      <c r="J41" s="103">
        <f t="shared" si="5"/>
        <v>9.168515078463649</v>
      </c>
      <c r="K41" s="103">
        <f t="shared" si="5"/>
        <v>10.465821886855341</v>
      </c>
      <c r="L41" s="103">
        <f t="shared" si="5"/>
        <v>10.113960297152108</v>
      </c>
      <c r="M41" s="99"/>
      <c r="N41" s="99"/>
    </row>
    <row r="42" spans="1:14" s="4" customFormat="1" ht="15">
      <c r="A42" s="4" t="s">
        <v>25</v>
      </c>
      <c r="B42" s="102" t="s">
        <v>118</v>
      </c>
      <c r="C42" s="102" t="s">
        <v>118</v>
      </c>
      <c r="D42" s="103">
        <f t="shared" si="4"/>
        <v>1.7847205272150348</v>
      </c>
      <c r="E42" s="103">
        <f t="shared" si="4"/>
        <v>1.4849590888336748</v>
      </c>
      <c r="F42" s="103"/>
      <c r="G42" s="103">
        <f t="shared" si="5"/>
        <v>2.600549166852098</v>
      </c>
      <c r="H42" s="103">
        <f t="shared" si="5"/>
        <v>3.397004154428049</v>
      </c>
      <c r="I42" s="103">
        <f t="shared" si="5"/>
        <v>4.574335431729355</v>
      </c>
      <c r="J42" s="103">
        <f t="shared" si="5"/>
        <v>3.2558086145058507</v>
      </c>
      <c r="K42" s="103">
        <f t="shared" si="5"/>
        <v>3.4521053435652744</v>
      </c>
      <c r="L42" s="103">
        <f t="shared" si="5"/>
        <v>3.3266735989632488</v>
      </c>
      <c r="M42" s="99"/>
      <c r="N42" s="99"/>
    </row>
    <row r="43" spans="1:14" s="4" customFormat="1" ht="12.75" customHeight="1">
      <c r="A43" s="4" t="s">
        <v>26</v>
      </c>
      <c r="B43" s="102" t="s">
        <v>118</v>
      </c>
      <c r="C43" s="102" t="s">
        <v>118</v>
      </c>
      <c r="D43" s="103">
        <f t="shared" si="4"/>
        <v>9.931640477052174</v>
      </c>
      <c r="E43" s="103">
        <f t="shared" si="4"/>
        <v>8.263523374407903</v>
      </c>
      <c r="F43" s="103"/>
      <c r="G43" s="103">
        <f t="shared" si="5"/>
        <v>6.822728421652986</v>
      </c>
      <c r="H43" s="103">
        <f t="shared" si="5"/>
        <v>8.182418722974512</v>
      </c>
      <c r="I43" s="103">
        <f t="shared" si="5"/>
        <v>4.065035702940822</v>
      </c>
      <c r="J43" s="103">
        <f t="shared" si="5"/>
        <v>2.7191368648620293</v>
      </c>
      <c r="K43" s="103">
        <f t="shared" si="5"/>
        <v>4.354670161493282</v>
      </c>
      <c r="L43" s="103">
        <f t="shared" si="5"/>
        <v>4.603911557098621</v>
      </c>
      <c r="M43" s="99"/>
      <c r="N43" s="99"/>
    </row>
    <row r="44" spans="1:14" s="4" customFormat="1" ht="12.75" customHeight="1">
      <c r="A44" s="4" t="s">
        <v>28</v>
      </c>
      <c r="B44" s="102" t="s">
        <v>118</v>
      </c>
      <c r="C44" s="102" t="s">
        <v>118</v>
      </c>
      <c r="D44" s="102" t="s">
        <v>118</v>
      </c>
      <c r="E44" s="103">
        <f aca="true" t="shared" si="6" ref="E44:E72">E10/E$38*100</f>
        <v>0.02509853134375184</v>
      </c>
      <c r="F44" s="103"/>
      <c r="G44" s="103">
        <f t="shared" si="5"/>
        <v>0.6656649736542495</v>
      </c>
      <c r="H44" s="103">
        <f t="shared" si="5"/>
        <v>0.4588022886231837</v>
      </c>
      <c r="I44" s="103">
        <f t="shared" si="5"/>
        <v>0.2640119917617024</v>
      </c>
      <c r="J44" s="103">
        <f t="shared" si="5"/>
        <v>0.6577955820287118</v>
      </c>
      <c r="K44" s="103">
        <f t="shared" si="5"/>
        <v>0.5502001553380631</v>
      </c>
      <c r="L44" s="103">
        <f t="shared" si="5"/>
        <v>0.5167179408700034</v>
      </c>
      <c r="M44" s="99"/>
      <c r="N44" s="99"/>
    </row>
    <row r="45" spans="1:14" s="4" customFormat="1" ht="12.75" customHeight="1">
      <c r="A45" s="4" t="s">
        <v>29</v>
      </c>
      <c r="B45" s="103">
        <f>B11/B$38*100</f>
        <v>14.057319257593656</v>
      </c>
      <c r="C45" s="103">
        <f>C11/C$38*100</f>
        <v>8.038669269833854</v>
      </c>
      <c r="D45" s="103">
        <f>D11/D$38*100</f>
        <v>9.180678881940526</v>
      </c>
      <c r="E45" s="103">
        <f t="shared" si="6"/>
        <v>9.696660718837625</v>
      </c>
      <c r="F45" s="103"/>
      <c r="G45" s="103">
        <f t="shared" si="5"/>
        <v>6.67391921932756</v>
      </c>
      <c r="H45" s="103">
        <f t="shared" si="5"/>
        <v>9.801950789986853</v>
      </c>
      <c r="I45" s="103">
        <f t="shared" si="5"/>
        <v>11.03102955408281</v>
      </c>
      <c r="J45" s="103">
        <f t="shared" si="5"/>
        <v>6.530993315306135</v>
      </c>
      <c r="K45" s="103">
        <f t="shared" si="5"/>
        <v>7.9360610949578305</v>
      </c>
      <c r="L45" s="103">
        <f t="shared" si="5"/>
        <v>8.04832274395202</v>
      </c>
      <c r="M45" s="99"/>
      <c r="N45" s="99"/>
    </row>
    <row r="46" spans="1:12" s="4" customFormat="1" ht="15">
      <c r="A46" s="4" t="s">
        <v>30</v>
      </c>
      <c r="B46" s="102" t="s">
        <v>118</v>
      </c>
      <c r="C46" s="102" t="s">
        <v>118</v>
      </c>
      <c r="D46" s="103">
        <f>D12/D$38*100</f>
        <v>0.5939080740323028</v>
      </c>
      <c r="E46" s="103">
        <f t="shared" si="6"/>
        <v>0.49415534758384627</v>
      </c>
      <c r="F46" s="103"/>
      <c r="G46" s="103">
        <f t="shared" si="5"/>
        <v>0.47933279035955084</v>
      </c>
      <c r="H46" s="103">
        <f t="shared" si="5"/>
        <v>0.226733689145178</v>
      </c>
      <c r="I46" s="103">
        <f t="shared" si="5"/>
        <v>0.8968918018003933</v>
      </c>
      <c r="J46" s="103">
        <f t="shared" si="5"/>
        <v>1.543676657656048</v>
      </c>
      <c r="K46" s="103">
        <f t="shared" si="5"/>
        <v>1.0731192350126924</v>
      </c>
      <c r="L46" s="103">
        <f t="shared" si="5"/>
        <v>1.0362025846685219</v>
      </c>
    </row>
    <row r="47" spans="1:12" s="4" customFormat="1" ht="12.75" customHeight="1">
      <c r="A47" s="4" t="s">
        <v>31</v>
      </c>
      <c r="B47" s="103">
        <f>B13/B$38*100</f>
        <v>2.5391592667403486</v>
      </c>
      <c r="C47" s="103">
        <f>C13/C$38*100</f>
        <v>2.033585306567435</v>
      </c>
      <c r="D47" s="103">
        <f>D13/D$38*100</f>
        <v>1.8645771085655607</v>
      </c>
      <c r="E47" s="103">
        <f t="shared" si="6"/>
        <v>1.952419235111053</v>
      </c>
      <c r="F47" s="103"/>
      <c r="G47" s="103">
        <f t="shared" si="5"/>
        <v>1.6769896496522878</v>
      </c>
      <c r="H47" s="103">
        <f t="shared" si="5"/>
        <v>2.5754279631725807</v>
      </c>
      <c r="I47" s="103">
        <f t="shared" si="5"/>
        <v>1.973536449055563</v>
      </c>
      <c r="J47" s="103">
        <f t="shared" si="5"/>
        <v>2.3252048930748628</v>
      </c>
      <c r="K47" s="103">
        <f t="shared" si="5"/>
        <v>2.197748193305994</v>
      </c>
      <c r="L47" s="103">
        <f t="shared" si="5"/>
        <v>2.1821052083709533</v>
      </c>
    </row>
    <row r="48" spans="1:12" s="4" customFormat="1" ht="15">
      <c r="A48" s="4" t="s">
        <v>32</v>
      </c>
      <c r="B48" s="102" t="s">
        <v>118</v>
      </c>
      <c r="C48" s="102" t="s">
        <v>118</v>
      </c>
      <c r="D48" s="102" t="s">
        <v>118</v>
      </c>
      <c r="E48" s="103">
        <f t="shared" si="6"/>
        <v>0</v>
      </c>
      <c r="F48" s="103"/>
      <c r="G48" s="103">
        <f t="shared" si="5"/>
        <v>0.7291259346314294</v>
      </c>
      <c r="H48" s="103">
        <f t="shared" si="5"/>
        <v>0.6308531468568775</v>
      </c>
      <c r="I48" s="103">
        <f t="shared" si="5"/>
        <v>0.31643990501934544</v>
      </c>
      <c r="J48" s="103">
        <f t="shared" si="5"/>
        <v>1.3755940471773234</v>
      </c>
      <c r="K48" s="103">
        <f t="shared" si="5"/>
        <v>0.9618963880771549</v>
      </c>
      <c r="L48" s="103">
        <f t="shared" si="5"/>
        <v>0.9005626962925716</v>
      </c>
    </row>
    <row r="49" spans="1:12" s="4" customFormat="1" ht="15">
      <c r="A49" s="4" t="s">
        <v>33</v>
      </c>
      <c r="B49" s="102" t="s">
        <v>118</v>
      </c>
      <c r="C49" s="102" t="s">
        <v>118</v>
      </c>
      <c r="D49" s="103">
        <f>D15/D$38*100</f>
        <v>1.9984008483920104</v>
      </c>
      <c r="E49" s="103">
        <f t="shared" si="6"/>
        <v>1.6627496897698273</v>
      </c>
      <c r="F49" s="103"/>
      <c r="G49" s="103">
        <f t="shared" si="5"/>
        <v>1.2854220180909643</v>
      </c>
      <c r="H49" s="103">
        <f t="shared" si="5"/>
        <v>2.2593345259525384</v>
      </c>
      <c r="I49" s="103">
        <f t="shared" si="5"/>
        <v>2.0868181902015417</v>
      </c>
      <c r="J49" s="103">
        <f t="shared" si="5"/>
        <v>1.6539925173050558</v>
      </c>
      <c r="K49" s="103">
        <f t="shared" si="5"/>
        <v>1.7767038996752365</v>
      </c>
      <c r="L49" s="103">
        <f t="shared" si="5"/>
        <v>1.7694378027499058</v>
      </c>
    </row>
    <row r="50" spans="1:12" s="4" customFormat="1" ht="15">
      <c r="A50" s="4" t="s">
        <v>34</v>
      </c>
      <c r="B50" s="103">
        <f>B16/B$38*100</f>
        <v>2.212832043904112</v>
      </c>
      <c r="C50" s="103">
        <f>C16/C$38*100</f>
        <v>1.6152986133128637</v>
      </c>
      <c r="D50" s="103">
        <f>D16/D$38*100</f>
        <v>0.346292072416318</v>
      </c>
      <c r="E50" s="103">
        <f t="shared" si="6"/>
        <v>0.6297042238923451</v>
      </c>
      <c r="F50" s="103"/>
      <c r="G50" s="103">
        <f aca="true" t="shared" si="7" ref="G50:L59">G16/G$38*100</f>
        <v>0.4199225290192121</v>
      </c>
      <c r="H50" s="103">
        <f t="shared" si="7"/>
        <v>0.6615288812706369</v>
      </c>
      <c r="I50" s="103">
        <f t="shared" si="7"/>
        <v>0.7761203587604657</v>
      </c>
      <c r="J50" s="103">
        <f t="shared" si="7"/>
        <v>1.1549623278793075</v>
      </c>
      <c r="K50" s="103">
        <f t="shared" si="7"/>
        <v>0.9033279249395731</v>
      </c>
      <c r="L50" s="103">
        <f t="shared" si="7"/>
        <v>0.8858807737151718</v>
      </c>
    </row>
    <row r="51" spans="1:12" s="4" customFormat="1" ht="15">
      <c r="A51" s="4" t="s">
        <v>35</v>
      </c>
      <c r="B51" s="103">
        <f>B17/B$38*100</f>
        <v>3.4831262624337813</v>
      </c>
      <c r="C51" s="103">
        <f>C17/C$38*100</f>
        <v>6.400008899716878</v>
      </c>
      <c r="D51" s="103">
        <f>D17/D$38*100</f>
        <v>1.1701076481529797</v>
      </c>
      <c r="E51" s="103">
        <f t="shared" si="6"/>
        <v>1.7054956259646548</v>
      </c>
      <c r="F51" s="103"/>
      <c r="G51" s="103">
        <f t="shared" si="7"/>
        <v>1.5554686605470496</v>
      </c>
      <c r="H51" s="103">
        <f t="shared" si="7"/>
        <v>0.6615288812706369</v>
      </c>
      <c r="I51" s="103">
        <f t="shared" si="7"/>
        <v>1.1084758803044528</v>
      </c>
      <c r="J51" s="103">
        <f t="shared" si="7"/>
        <v>4.106284262205296</v>
      </c>
      <c r="K51" s="103">
        <f t="shared" si="7"/>
        <v>2.6422580275423626</v>
      </c>
      <c r="L51" s="103">
        <f t="shared" si="7"/>
        <v>2.582526961779026</v>
      </c>
    </row>
    <row r="52" spans="1:12" s="4" customFormat="1" ht="15">
      <c r="A52" s="4" t="s">
        <v>80</v>
      </c>
      <c r="B52" s="102" t="s">
        <v>118</v>
      </c>
      <c r="C52" s="102" t="s">
        <v>118</v>
      </c>
      <c r="D52" s="102" t="s">
        <v>118</v>
      </c>
      <c r="E52" s="103">
        <f t="shared" si="6"/>
        <v>0</v>
      </c>
      <c r="F52" s="103"/>
      <c r="G52" s="103">
        <f t="shared" si="7"/>
        <v>4.585391988904322</v>
      </c>
      <c r="H52" s="103">
        <f t="shared" si="7"/>
        <v>2.3540291843602303</v>
      </c>
      <c r="I52" s="103">
        <f t="shared" si="7"/>
        <v>1.7685058597087089</v>
      </c>
      <c r="J52" s="103">
        <f t="shared" si="7"/>
        <v>1.8113416927909038</v>
      </c>
      <c r="K52" s="103">
        <f t="shared" si="7"/>
        <v>2.272189282284119</v>
      </c>
      <c r="L52" s="103">
        <f t="shared" si="7"/>
        <v>2.127306986391072</v>
      </c>
    </row>
    <row r="53" spans="1:12" s="4" customFormat="1" ht="15">
      <c r="A53" s="4" t="s">
        <v>36</v>
      </c>
      <c r="B53" s="103">
        <f>B19/B$38*100</f>
        <v>9.363447539921491</v>
      </c>
      <c r="C53" s="103">
        <f aca="true" t="shared" si="8" ref="C53:D55">C19/C$38*100</f>
        <v>7.432376057536668</v>
      </c>
      <c r="D53" s="103">
        <f t="shared" si="8"/>
        <v>0.1186065497883228</v>
      </c>
      <c r="E53" s="103">
        <f t="shared" si="6"/>
        <v>1.5741205009622041</v>
      </c>
      <c r="F53" s="103"/>
      <c r="G53" s="103">
        <f t="shared" si="7"/>
        <v>1.5422363750667012</v>
      </c>
      <c r="H53" s="103">
        <f t="shared" si="7"/>
        <v>1.2806452253952936</v>
      </c>
      <c r="I53" s="103">
        <f t="shared" si="7"/>
        <v>1.105948105915245</v>
      </c>
      <c r="J53" s="103">
        <f t="shared" si="7"/>
        <v>2.388226554786509</v>
      </c>
      <c r="K53" s="103">
        <f t="shared" si="7"/>
        <v>1.8489701336704023</v>
      </c>
      <c r="L53" s="103">
        <f t="shared" si="7"/>
        <v>1.831444812992851</v>
      </c>
    </row>
    <row r="54" spans="1:14" s="4" customFormat="1" ht="15">
      <c r="A54" s="4" t="s">
        <v>37</v>
      </c>
      <c r="B54" s="103">
        <f>B20/B$38*100</f>
        <v>3.7410915050116236</v>
      </c>
      <c r="C54" s="103">
        <f t="shared" si="8"/>
        <v>3.2139102574799336</v>
      </c>
      <c r="D54" s="103">
        <f t="shared" si="8"/>
        <v>3.217695033371768</v>
      </c>
      <c r="E54" s="103">
        <f t="shared" si="6"/>
        <v>3.2790558918522206</v>
      </c>
      <c r="F54" s="103"/>
      <c r="G54" s="103">
        <f t="shared" si="7"/>
        <v>4.347750943542968</v>
      </c>
      <c r="H54" s="103">
        <f t="shared" si="7"/>
        <v>4.335948373005728</v>
      </c>
      <c r="I54" s="103">
        <f t="shared" si="7"/>
        <v>3.291723982390588</v>
      </c>
      <c r="J54" s="103">
        <f t="shared" si="7"/>
        <v>5.248575173773569</v>
      </c>
      <c r="K54" s="103">
        <f t="shared" si="7"/>
        <v>4.591996442089868</v>
      </c>
      <c r="L54" s="103">
        <f t="shared" si="7"/>
        <v>4.508279014685101</v>
      </c>
      <c r="M54" s="99"/>
      <c r="N54" s="99"/>
    </row>
    <row r="55" spans="1:12" s="4" customFormat="1" ht="15">
      <c r="A55" s="4" t="s">
        <v>38</v>
      </c>
      <c r="B55" s="103">
        <f>B21/B$38*100</f>
        <v>12.441404016921375</v>
      </c>
      <c r="C55" s="103">
        <f t="shared" si="8"/>
        <v>25.837546793042648</v>
      </c>
      <c r="D55" s="103">
        <f t="shared" si="8"/>
        <v>0.0673326992837484</v>
      </c>
      <c r="E55" s="103">
        <f t="shared" si="6"/>
        <v>2.8203074009854534</v>
      </c>
      <c r="F55" s="103"/>
      <c r="G55" s="103">
        <f t="shared" si="7"/>
        <v>1.8160636705171713</v>
      </c>
      <c r="H55" s="103">
        <f t="shared" si="7"/>
        <v>0.849584470502814</v>
      </c>
      <c r="I55" s="103">
        <f t="shared" si="7"/>
        <v>1.9604294707411523</v>
      </c>
      <c r="J55" s="103">
        <f t="shared" si="7"/>
        <v>5.203852527969917</v>
      </c>
      <c r="K55" s="103">
        <f t="shared" si="7"/>
        <v>3.441421845403371</v>
      </c>
      <c r="L55" s="103">
        <f t="shared" si="7"/>
        <v>3.4018175362812273</v>
      </c>
    </row>
    <row r="56" spans="1:14" s="4" customFormat="1" ht="15">
      <c r="A56" s="4" t="s">
        <v>39</v>
      </c>
      <c r="B56" s="102" t="s">
        <v>118</v>
      </c>
      <c r="C56" s="102" t="s">
        <v>118</v>
      </c>
      <c r="D56" s="103">
        <f aca="true" t="shared" si="9" ref="D56:D61">D22/D$38*100</f>
        <v>32.26872480284143</v>
      </c>
      <c r="E56" s="103">
        <f t="shared" si="6"/>
        <v>26.848873787441214</v>
      </c>
      <c r="F56" s="103"/>
      <c r="G56" s="103">
        <f t="shared" si="7"/>
        <v>18.78309421603299</v>
      </c>
      <c r="H56" s="103">
        <f t="shared" si="7"/>
        <v>13.037187125847735</v>
      </c>
      <c r="I56" s="103">
        <f t="shared" si="7"/>
        <v>13.35788332785805</v>
      </c>
      <c r="J56" s="103">
        <f t="shared" si="7"/>
        <v>10.989099451387307</v>
      </c>
      <c r="K56" s="103">
        <f t="shared" si="7"/>
        <v>12.86598421497884</v>
      </c>
      <c r="L56" s="103">
        <f t="shared" si="7"/>
        <v>13.757579453224484</v>
      </c>
      <c r="M56" s="99"/>
      <c r="N56" s="99"/>
    </row>
    <row r="57" spans="1:14" s="4" customFormat="1" ht="15">
      <c r="A57" s="4" t="s">
        <v>40</v>
      </c>
      <c r="B57" s="102" t="s">
        <v>118</v>
      </c>
      <c r="C57" s="102" t="s">
        <v>118</v>
      </c>
      <c r="D57" s="103">
        <f t="shared" si="9"/>
        <v>0.9453847642934693</v>
      </c>
      <c r="E57" s="103">
        <f t="shared" si="6"/>
        <v>0.7865980565445262</v>
      </c>
      <c r="F57" s="103"/>
      <c r="G57" s="103">
        <f t="shared" si="7"/>
        <v>0.31730480488589985</v>
      </c>
      <c r="H57" s="103">
        <f t="shared" si="7"/>
        <v>0.302756161387973</v>
      </c>
      <c r="I57" s="103">
        <f t="shared" si="7"/>
        <v>0.5055548778415578</v>
      </c>
      <c r="J57" s="103">
        <f t="shared" si="7"/>
        <v>0.995451557846283</v>
      </c>
      <c r="K57" s="103">
        <f t="shared" si="7"/>
        <v>0.7007230133691769</v>
      </c>
      <c r="L57" s="103">
        <f t="shared" si="7"/>
        <v>0.7061986898509585</v>
      </c>
      <c r="M57" s="99"/>
      <c r="N57" s="99"/>
    </row>
    <row r="58" spans="1:12" s="4" customFormat="1" ht="15">
      <c r="A58" s="4" t="s">
        <v>41</v>
      </c>
      <c r="B58" s="102" t="s">
        <v>118</v>
      </c>
      <c r="C58" s="102" t="s">
        <v>118</v>
      </c>
      <c r="D58" s="103">
        <f t="shared" si="9"/>
        <v>1.1870418220228423</v>
      </c>
      <c r="E58" s="103">
        <f t="shared" si="6"/>
        <v>0.9876664248318595</v>
      </c>
      <c r="F58" s="103"/>
      <c r="G58" s="103">
        <f t="shared" si="7"/>
        <v>1.250315954571673</v>
      </c>
      <c r="H58" s="103">
        <f t="shared" si="7"/>
        <v>1.3337275832069295</v>
      </c>
      <c r="I58" s="103">
        <f t="shared" si="7"/>
        <v>0.9474472895845493</v>
      </c>
      <c r="J58" s="103">
        <f t="shared" si="7"/>
        <v>1.4199440042659446</v>
      </c>
      <c r="K58" s="103">
        <f t="shared" si="7"/>
        <v>1.2873615285094486</v>
      </c>
      <c r="L58" s="103">
        <f t="shared" si="7"/>
        <v>1.2682519785140955</v>
      </c>
    </row>
    <row r="59" spans="1:14" s="4" customFormat="1" ht="15">
      <c r="A59" s="4" t="s">
        <v>42</v>
      </c>
      <c r="B59" s="102" t="s">
        <v>118</v>
      </c>
      <c r="C59" s="102" t="s">
        <v>118</v>
      </c>
      <c r="D59" s="103">
        <f t="shared" si="9"/>
        <v>3.2681272251352955</v>
      </c>
      <c r="E59" s="103">
        <f t="shared" si="6"/>
        <v>2.7192129817671495</v>
      </c>
      <c r="F59" s="103"/>
      <c r="G59" s="103">
        <f t="shared" si="7"/>
        <v>2.1229581773363893</v>
      </c>
      <c r="H59" s="103">
        <f t="shared" si="7"/>
        <v>3.952288296420422</v>
      </c>
      <c r="I59" s="103">
        <f t="shared" si="7"/>
        <v>3.399781656465537</v>
      </c>
      <c r="J59" s="103">
        <f t="shared" si="7"/>
        <v>2.745616398064942</v>
      </c>
      <c r="K59" s="103">
        <f t="shared" si="7"/>
        <v>2.9635451570863403</v>
      </c>
      <c r="L59" s="103">
        <f t="shared" si="7"/>
        <v>2.9479657303208024</v>
      </c>
      <c r="M59" s="99"/>
      <c r="N59" s="99"/>
    </row>
    <row r="60" spans="1:14" s="4" customFormat="1" ht="15">
      <c r="A60" s="4" t="s">
        <v>43</v>
      </c>
      <c r="B60" s="102" t="s">
        <v>118</v>
      </c>
      <c r="C60" s="102" t="s">
        <v>118</v>
      </c>
      <c r="D60" s="103">
        <f t="shared" si="9"/>
        <v>2.2942943953944432</v>
      </c>
      <c r="E60" s="103">
        <f t="shared" si="6"/>
        <v>1.9089449933191969</v>
      </c>
      <c r="F60" s="103"/>
      <c r="G60" s="103">
        <f aca="true" t="shared" si="10" ref="G60:L69">G26/G$38*100</f>
        <v>1.3650857776155094</v>
      </c>
      <c r="H60" s="103">
        <f t="shared" si="10"/>
        <v>2.0646102988043267</v>
      </c>
      <c r="I60" s="103">
        <f t="shared" si="10"/>
        <v>1.933279301375587</v>
      </c>
      <c r="J60" s="103">
        <f t="shared" si="10"/>
        <v>2.1321521386890994</v>
      </c>
      <c r="K60" s="103">
        <f t="shared" si="10"/>
        <v>1.9735855086588983</v>
      </c>
      <c r="L60" s="103">
        <f t="shared" si="10"/>
        <v>1.9694638158302487</v>
      </c>
      <c r="M60" s="99"/>
      <c r="N60" s="99"/>
    </row>
    <row r="61" spans="1:14" s="4" customFormat="1" ht="15">
      <c r="A61" s="4" t="s">
        <v>44</v>
      </c>
      <c r="B61" s="103">
        <f>B27/B$38*100</f>
        <v>10.01776935096612</v>
      </c>
      <c r="C61" s="103">
        <f>C27/C$38*100</f>
        <v>10.803700057291927</v>
      </c>
      <c r="D61" s="103">
        <f t="shared" si="9"/>
        <v>0.8296735205743477</v>
      </c>
      <c r="E61" s="103">
        <f t="shared" si="6"/>
        <v>2.412484278403218</v>
      </c>
      <c r="F61" s="103"/>
      <c r="G61" s="103">
        <f t="shared" si="10"/>
        <v>1.9848428220522245</v>
      </c>
      <c r="H61" s="103">
        <f t="shared" si="10"/>
        <v>1.9165665370683573</v>
      </c>
      <c r="I61" s="103">
        <f t="shared" si="10"/>
        <v>2.3058919705995504</v>
      </c>
      <c r="J61" s="103">
        <f t="shared" si="10"/>
        <v>3.8372030099533236</v>
      </c>
      <c r="K61" s="103">
        <f t="shared" si="10"/>
        <v>2.9887086107926826</v>
      </c>
      <c r="L61" s="103">
        <f t="shared" si="10"/>
        <v>2.951966643529242</v>
      </c>
      <c r="M61" s="99"/>
      <c r="N61" s="99"/>
    </row>
    <row r="62" spans="1:12" s="4" customFormat="1" ht="15">
      <c r="A62" s="4" t="s">
        <v>45</v>
      </c>
      <c r="B62" s="102" t="s">
        <v>118</v>
      </c>
      <c r="C62" s="102" t="s">
        <v>118</v>
      </c>
      <c r="D62" s="102" t="s">
        <v>118</v>
      </c>
      <c r="E62" s="103">
        <f t="shared" si="6"/>
        <v>0</v>
      </c>
      <c r="F62" s="103"/>
      <c r="G62" s="103">
        <f t="shared" si="10"/>
        <v>2.168474538922362</v>
      </c>
      <c r="H62" s="103">
        <f t="shared" si="10"/>
        <v>2.731474090407792</v>
      </c>
      <c r="I62" s="103">
        <f t="shared" si="10"/>
        <v>1.496067953316314</v>
      </c>
      <c r="J62" s="103">
        <f t="shared" si="10"/>
        <v>1.7081814564704805</v>
      </c>
      <c r="K62" s="103">
        <f t="shared" si="10"/>
        <v>1.8763656753855706</v>
      </c>
      <c r="L62" s="103">
        <f t="shared" si="10"/>
        <v>1.7567224004593331</v>
      </c>
    </row>
    <row r="63" spans="1:14" s="4" customFormat="1" ht="15">
      <c r="A63" s="4" t="s">
        <v>46</v>
      </c>
      <c r="B63" s="103">
        <f aca="true" t="shared" si="11" ref="B63:D64">B29/B$38*100</f>
        <v>9.211955486108463</v>
      </c>
      <c r="C63" s="103">
        <f t="shared" si="11"/>
        <v>7.494674075680967</v>
      </c>
      <c r="D63" s="103">
        <f t="shared" si="11"/>
        <v>6.951831870249886</v>
      </c>
      <c r="E63" s="103">
        <f t="shared" si="6"/>
        <v>7.2449599852097935</v>
      </c>
      <c r="F63" s="103"/>
      <c r="G63" s="103">
        <f t="shared" si="10"/>
        <v>5.870814006995287</v>
      </c>
      <c r="H63" s="103">
        <f t="shared" si="10"/>
        <v>4.893446502786223</v>
      </c>
      <c r="I63" s="103">
        <f t="shared" si="10"/>
        <v>5.973973473161076</v>
      </c>
      <c r="J63" s="103">
        <f t="shared" si="10"/>
        <v>3.8893794300575846</v>
      </c>
      <c r="K63" s="103">
        <f t="shared" si="10"/>
        <v>4.7377498812987024</v>
      </c>
      <c r="L63" s="103">
        <f t="shared" si="10"/>
        <v>4.897617881281402</v>
      </c>
      <c r="M63" s="22"/>
      <c r="N63" s="22"/>
    </row>
    <row r="64" spans="1:12" s="4" customFormat="1" ht="15">
      <c r="A64" s="4" t="s">
        <v>47</v>
      </c>
      <c r="B64" s="103">
        <f t="shared" si="11"/>
        <v>4.3792160524410235</v>
      </c>
      <c r="C64" s="103">
        <f t="shared" si="11"/>
        <v>5.862688493222309</v>
      </c>
      <c r="D64" s="103">
        <f t="shared" si="11"/>
        <v>0.8771430735693904</v>
      </c>
      <c r="E64" s="103">
        <f t="shared" si="6"/>
        <v>1.540058208424255</v>
      </c>
      <c r="F64" s="103"/>
      <c r="G64" s="103">
        <f t="shared" si="10"/>
        <v>0.8736008883454349</v>
      </c>
      <c r="H64" s="103">
        <f t="shared" si="10"/>
        <v>0.8309122843379169</v>
      </c>
      <c r="I64" s="103">
        <f t="shared" si="10"/>
        <v>1.3069529804941014</v>
      </c>
      <c r="J64" s="103">
        <f t="shared" si="10"/>
        <v>2.0653663209556457</v>
      </c>
      <c r="K64" s="103">
        <f t="shared" si="10"/>
        <v>1.5658574323799426</v>
      </c>
      <c r="L64" s="103">
        <f t="shared" si="10"/>
        <v>1.5642123886205597</v>
      </c>
    </row>
    <row r="65" spans="1:12" s="4" customFormat="1" ht="15">
      <c r="A65" s="4" t="s">
        <v>27</v>
      </c>
      <c r="B65" s="102" t="s">
        <v>118</v>
      </c>
      <c r="C65" s="102" t="s">
        <v>118</v>
      </c>
      <c r="D65" s="103">
        <f>D31/D$38*100</f>
        <v>4.725745499229882</v>
      </c>
      <c r="E65" s="103">
        <f t="shared" si="6"/>
        <v>3.932009871342016</v>
      </c>
      <c r="F65" s="103"/>
      <c r="G65" s="103">
        <f t="shared" si="10"/>
        <v>6.193519744730308</v>
      </c>
      <c r="H65" s="103">
        <f t="shared" si="10"/>
        <v>7.993029406159128</v>
      </c>
      <c r="I65" s="103">
        <f t="shared" si="10"/>
        <v>7.193858669138018</v>
      </c>
      <c r="J65" s="103">
        <f t="shared" si="10"/>
        <v>4.253123615927286</v>
      </c>
      <c r="K65" s="103">
        <f t="shared" si="10"/>
        <v>5.661490918797629</v>
      </c>
      <c r="L65" s="103">
        <f t="shared" si="10"/>
        <v>5.551213493051217</v>
      </c>
    </row>
    <row r="66" spans="1:12" s="4" customFormat="1" ht="15">
      <c r="A66" s="4" t="s">
        <v>48</v>
      </c>
      <c r="B66" s="102" t="s">
        <v>118</v>
      </c>
      <c r="C66" s="102" t="s">
        <v>118</v>
      </c>
      <c r="D66" s="102" t="s">
        <v>118</v>
      </c>
      <c r="E66" s="103">
        <f t="shared" si="6"/>
        <v>0</v>
      </c>
      <c r="F66" s="103"/>
      <c r="G66" s="103">
        <f t="shared" si="10"/>
        <v>3.032623794781834</v>
      </c>
      <c r="H66" s="103">
        <f t="shared" si="10"/>
        <v>2.1566375020456046</v>
      </c>
      <c r="I66" s="103">
        <f t="shared" si="10"/>
        <v>1.858382282436097</v>
      </c>
      <c r="J66" s="103">
        <f t="shared" si="10"/>
        <v>1.731139081316355</v>
      </c>
      <c r="K66" s="103">
        <f t="shared" si="10"/>
        <v>2.001820468086788</v>
      </c>
      <c r="L66" s="103">
        <f t="shared" si="10"/>
        <v>1.8741777810785307</v>
      </c>
    </row>
    <row r="67" spans="1:12" s="4" customFormat="1" ht="15">
      <c r="A67" s="4" t="s">
        <v>49</v>
      </c>
      <c r="B67" s="102" t="s">
        <v>118</v>
      </c>
      <c r="C67" s="102" t="s">
        <v>118</v>
      </c>
      <c r="D67" s="103">
        <f>D33/D$38*100</f>
        <v>3.096058512115677</v>
      </c>
      <c r="E67" s="103">
        <f t="shared" si="6"/>
        <v>2.576044908443583</v>
      </c>
      <c r="F67" s="103"/>
      <c r="G67" s="103">
        <f t="shared" si="10"/>
        <v>1.4569016360505784</v>
      </c>
      <c r="H67" s="103">
        <f t="shared" si="10"/>
        <v>2.7741533730704133</v>
      </c>
      <c r="I67" s="103">
        <f t="shared" si="10"/>
        <v>2.1692049110349805</v>
      </c>
      <c r="J67" s="103">
        <f t="shared" si="10"/>
        <v>2.309924655758615</v>
      </c>
      <c r="K67" s="103">
        <f t="shared" si="10"/>
        <v>2.22712781325123</v>
      </c>
      <c r="L67" s="103">
        <f t="shared" si="10"/>
        <v>2.2493759200537515</v>
      </c>
    </row>
    <row r="68" spans="1:12" s="4" customFormat="1" ht="15">
      <c r="A68" s="4" t="s">
        <v>50</v>
      </c>
      <c r="B68" s="103">
        <f>B34/B$38*100</f>
        <v>15.499113914402226</v>
      </c>
      <c r="C68" s="103">
        <f>C34/C$38*100</f>
        <v>10.925514932056224</v>
      </c>
      <c r="D68" s="103">
        <f>D34/D$38*100</f>
        <v>1.8281501182530528</v>
      </c>
      <c r="E68" s="103">
        <f t="shared" si="6"/>
        <v>3.8939979215278733</v>
      </c>
      <c r="F68" s="103"/>
      <c r="G68" s="103">
        <f t="shared" si="10"/>
        <v>3.7752520615360683</v>
      </c>
      <c r="H68" s="103">
        <f t="shared" si="10"/>
        <v>3.303643223603564</v>
      </c>
      <c r="I68" s="103">
        <f t="shared" si="10"/>
        <v>4.116527403461722</v>
      </c>
      <c r="J68" s="103">
        <f t="shared" si="10"/>
        <v>4.949306135604132</v>
      </c>
      <c r="K68" s="103">
        <f t="shared" si="10"/>
        <v>4.378326478851785</v>
      </c>
      <c r="L68" s="103">
        <f t="shared" si="10"/>
        <v>4.347444089827788</v>
      </c>
    </row>
    <row r="69" spans="1:12" s="4" customFormat="1" ht="15">
      <c r="A69" s="4" t="s">
        <v>51</v>
      </c>
      <c r="B69" s="103">
        <f>B35/B$38*100</f>
        <v>5.090228286138954</v>
      </c>
      <c r="C69" s="103">
        <f>C35/C$38*100</f>
        <v>3.515388166713947</v>
      </c>
      <c r="D69" s="103">
        <f>D35/D$38*100</f>
        <v>3.8965096412008773</v>
      </c>
      <c r="E69" s="103">
        <f t="shared" si="6"/>
        <v>4.017697826007794</v>
      </c>
      <c r="F69" s="103"/>
      <c r="G69" s="103">
        <f t="shared" si="10"/>
        <v>2.863844643246781</v>
      </c>
      <c r="H69" s="103">
        <f t="shared" si="10"/>
        <v>2.1446339537967427</v>
      </c>
      <c r="I69" s="103">
        <f t="shared" si="10"/>
        <v>1.5953065034111382</v>
      </c>
      <c r="J69" s="103">
        <f t="shared" si="10"/>
        <v>1.756817333781952</v>
      </c>
      <c r="K69" s="103">
        <f t="shared" si="10"/>
        <v>1.9357926339111624</v>
      </c>
      <c r="L69" s="103">
        <f t="shared" si="10"/>
        <v>2.068541787520144</v>
      </c>
    </row>
    <row r="70" spans="1:12" s="4" customFormat="1" ht="15">
      <c r="A70" s="4" t="s">
        <v>52</v>
      </c>
      <c r="B70" s="102" t="s">
        <v>118</v>
      </c>
      <c r="C70" s="102" t="s">
        <v>118</v>
      </c>
      <c r="D70" s="103">
        <f>D36/D$38*100</f>
        <v>0.7588058545782026</v>
      </c>
      <c r="E70" s="103">
        <f t="shared" si="6"/>
        <v>0.6313569173625254</v>
      </c>
      <c r="F70" s="103"/>
      <c r="G70" s="103">
        <f aca="true" t="shared" si="12" ref="G70:L72">G36/G$38*100</f>
        <v>0.6224575108612758</v>
      </c>
      <c r="H70" s="103">
        <f t="shared" si="12"/>
        <v>0.11069938940617514</v>
      </c>
      <c r="I70" s="103">
        <f t="shared" si="12"/>
        <v>0.2518412261840353</v>
      </c>
      <c r="J70" s="103">
        <f t="shared" si="12"/>
        <v>1.0017872660018003</v>
      </c>
      <c r="K70" s="103">
        <f t="shared" si="12"/>
        <v>0.6679094118718998</v>
      </c>
      <c r="L70" s="103">
        <f t="shared" si="12"/>
        <v>0.6655787040534858</v>
      </c>
    </row>
    <row r="71" spans="1:12" s="4" customFormat="1" ht="15">
      <c r="A71" s="4" t="s">
        <v>53</v>
      </c>
      <c r="B71" s="103">
        <f>B37/B$38*100</f>
        <v>7.963337017416823</v>
      </c>
      <c r="C71" s="103">
        <f>C37/C$38*100</f>
        <v>6.826639077544345</v>
      </c>
      <c r="D71" s="102" t="s">
        <v>118</v>
      </c>
      <c r="E71" s="103">
        <f t="shared" si="6"/>
        <v>1.2802772043149306</v>
      </c>
      <c r="F71" s="103"/>
      <c r="G71" s="103">
        <f t="shared" si="12"/>
        <v>2.052354482666246</v>
      </c>
      <c r="H71" s="103">
        <f t="shared" si="12"/>
        <v>1.5604612723521074</v>
      </c>
      <c r="I71" s="103">
        <f t="shared" si="12"/>
        <v>1.0888154128328367</v>
      </c>
      <c r="J71" s="103">
        <f t="shared" si="12"/>
        <v>2.3878165971999756</v>
      </c>
      <c r="K71" s="103">
        <f t="shared" si="12"/>
        <v>1.957369484663151</v>
      </c>
      <c r="L71" s="103">
        <f t="shared" si="12"/>
        <v>1.914195843772769</v>
      </c>
    </row>
    <row r="72" spans="1:12" s="4" customFormat="1" ht="15">
      <c r="A72" s="104" t="s">
        <v>6</v>
      </c>
      <c r="B72" s="105">
        <f>B38/B$38*100</f>
        <v>100</v>
      </c>
      <c r="C72" s="105">
        <f>C38/C$38*100</f>
        <v>100</v>
      </c>
      <c r="D72" s="105">
        <f>D38/D$38*100</f>
        <v>100</v>
      </c>
      <c r="E72" s="105">
        <f t="shared" si="6"/>
        <v>100</v>
      </c>
      <c r="F72" s="105"/>
      <c r="G72" s="105">
        <f t="shared" si="12"/>
        <v>100</v>
      </c>
      <c r="H72" s="105">
        <f t="shared" si="12"/>
        <v>100</v>
      </c>
      <c r="I72" s="105">
        <f t="shared" si="12"/>
        <v>100</v>
      </c>
      <c r="J72" s="105">
        <f t="shared" si="12"/>
        <v>100</v>
      </c>
      <c r="K72" s="105">
        <f t="shared" si="12"/>
        <v>100</v>
      </c>
      <c r="L72" s="105">
        <f t="shared" si="12"/>
        <v>100</v>
      </c>
    </row>
    <row r="73" spans="1:12" ht="21" customHeight="1">
      <c r="A73" s="1" t="s">
        <v>130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5" ht="14.25" customHeight="1">
      <c r="A74" s="1" t="s">
        <v>124</v>
      </c>
      <c r="B74" s="52"/>
      <c r="C74" s="52"/>
      <c r="D74" s="52"/>
      <c r="E74" s="52"/>
    </row>
    <row r="75" ht="12.75">
      <c r="A75" s="1" t="s">
        <v>153</v>
      </c>
    </row>
    <row r="76" ht="12.75">
      <c r="A76" s="176" t="s">
        <v>183</v>
      </c>
    </row>
    <row r="77" ht="12.75">
      <c r="A77" s="176" t="s">
        <v>180</v>
      </c>
    </row>
    <row r="78" ht="12.75">
      <c r="A78" s="176" t="s">
        <v>190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zoomScale="75" zoomScaleNormal="75" zoomScalePageLayoutView="0" workbookViewId="0" topLeftCell="A1">
      <selection activeCell="J55" sqref="J55:J57"/>
    </sheetView>
  </sheetViews>
  <sheetFormatPr defaultColWidth="9.140625" defaultRowHeight="12.75"/>
  <cols>
    <col min="1" max="1" width="26.7109375" style="1" customWidth="1"/>
    <col min="2" max="5" width="11.00390625" style="1" hidden="1" customWidth="1"/>
    <col min="6" max="6" width="15.140625" style="1" hidden="1" customWidth="1"/>
    <col min="7" max="7" width="16.00390625" style="1" hidden="1" customWidth="1"/>
    <col min="8" max="8" width="15.00390625" style="1" hidden="1" customWidth="1"/>
    <col min="9" max="9" width="9.7109375" style="1" hidden="1" customWidth="1"/>
    <col min="10" max="10" width="14.140625" style="1" customWidth="1"/>
    <col min="11" max="13" width="9.7109375" style="1" customWidth="1"/>
    <col min="14" max="14" width="11.28125" style="1" customWidth="1"/>
    <col min="15" max="15" width="11.57421875" style="1" customWidth="1"/>
    <col min="16" max="16" width="10.7109375" style="1" customWidth="1"/>
    <col min="17" max="17" width="10.00390625" style="1" customWidth="1"/>
    <col min="18" max="18" width="10.57421875" style="1" customWidth="1"/>
    <col min="19" max="19" width="11.57421875" style="1" customWidth="1"/>
    <col min="20" max="20" width="11.7109375" style="1" customWidth="1"/>
    <col min="21" max="16384" width="9.140625" style="1" customWidth="1"/>
  </cols>
  <sheetData>
    <row r="1" spans="1:14" s="18" customFormat="1" ht="20.25">
      <c r="A1" s="89" t="s">
        <v>151</v>
      </c>
      <c r="B1" s="89"/>
      <c r="C1" s="89"/>
      <c r="D1" s="89"/>
      <c r="E1" s="89"/>
      <c r="F1" s="4"/>
      <c r="G1" s="4"/>
      <c r="H1" s="4"/>
      <c r="I1" s="4"/>
      <c r="N1" s="110"/>
    </row>
    <row r="2" spans="1:16" s="24" customFormat="1" ht="14.25" customHeight="1">
      <c r="A2" s="23" t="s">
        <v>119</v>
      </c>
      <c r="B2" s="23"/>
      <c r="C2" s="23"/>
      <c r="D2" s="23"/>
      <c r="E2" s="23"/>
      <c r="F2" s="18"/>
      <c r="G2" s="18"/>
      <c r="H2" s="18"/>
      <c r="I2" s="18"/>
      <c r="J2" s="18" t="s">
        <v>119</v>
      </c>
      <c r="K2" s="18"/>
      <c r="L2" s="19"/>
      <c r="M2" s="19"/>
      <c r="N2" s="19"/>
      <c r="O2" s="18"/>
      <c r="P2" s="18"/>
    </row>
    <row r="3" spans="1:20" ht="31.5" customHeight="1">
      <c r="A3" s="86"/>
      <c r="B3" s="86" t="s">
        <v>158</v>
      </c>
      <c r="C3" s="86" t="s">
        <v>70</v>
      </c>
      <c r="D3" s="86" t="s">
        <v>71</v>
      </c>
      <c r="E3" s="86" t="s">
        <v>85</v>
      </c>
      <c r="F3" s="108" t="s">
        <v>86</v>
      </c>
      <c r="G3" s="108" t="s">
        <v>87</v>
      </c>
      <c r="H3" s="109" t="s">
        <v>101</v>
      </c>
      <c r="I3" s="109" t="s">
        <v>112</v>
      </c>
      <c r="J3" s="109" t="s">
        <v>113</v>
      </c>
      <c r="K3" s="109" t="s">
        <v>116</v>
      </c>
      <c r="L3" s="109" t="s">
        <v>125</v>
      </c>
      <c r="M3" s="109" t="s">
        <v>138</v>
      </c>
      <c r="N3" s="109" t="s">
        <v>148</v>
      </c>
      <c r="O3" s="109" t="s">
        <v>149</v>
      </c>
      <c r="P3" s="109" t="s">
        <v>160</v>
      </c>
      <c r="Q3" s="109" t="s">
        <v>176</v>
      </c>
      <c r="R3" s="184" t="s">
        <v>175</v>
      </c>
      <c r="S3" s="109" t="s">
        <v>200</v>
      </c>
      <c r="T3" s="109" t="s">
        <v>201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0" ht="15.75">
      <c r="A5" s="81" t="s">
        <v>72</v>
      </c>
      <c r="B5" s="81"/>
      <c r="C5" s="81"/>
      <c r="D5" s="81"/>
      <c r="E5" s="81"/>
      <c r="H5" s="3"/>
      <c r="I5" s="3"/>
      <c r="J5" s="3"/>
      <c r="M5" s="28"/>
      <c r="N5" s="28"/>
      <c r="O5" s="28"/>
      <c r="P5" s="28"/>
      <c r="Q5" s="28"/>
      <c r="S5" s="28"/>
      <c r="T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0" ht="15">
      <c r="A7" s="4" t="s">
        <v>56</v>
      </c>
      <c r="B7" s="160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19</v>
      </c>
      <c r="T7" s="43">
        <v>3</v>
      </c>
    </row>
    <row r="8" spans="1:20" ht="15">
      <c r="A8" s="4" t="s">
        <v>57</v>
      </c>
      <c r="B8" s="160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  <c r="T8" s="43">
        <v>7</v>
      </c>
    </row>
    <row r="9" spans="1:20" ht="15">
      <c r="A9" s="4" t="s">
        <v>58</v>
      </c>
      <c r="B9" s="160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  <c r="T9" s="43">
        <v>301</v>
      </c>
    </row>
    <row r="10" spans="1:20" ht="15">
      <c r="A10" s="4" t="s">
        <v>59</v>
      </c>
      <c r="B10" s="160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  <c r="T10" s="43">
        <v>6</v>
      </c>
    </row>
    <row r="11" spans="1:20" ht="15">
      <c r="A11" s="22" t="s">
        <v>6</v>
      </c>
      <c r="B11" s="70">
        <f>SUM(B7:B10)</f>
        <v>539.4285714285714</v>
      </c>
      <c r="C11" s="70">
        <f>SUM(C7:C10)</f>
        <v>451.42857142857144</v>
      </c>
      <c r="D11" s="70">
        <f>SUM(D7:D10)</f>
        <v>239</v>
      </c>
      <c r="E11" s="70">
        <f>SUM(E7:E10)</f>
        <v>368.7</v>
      </c>
      <c r="F11" s="70">
        <f aca="true" t="shared" si="0" ref="F11:S11">SUM(F7:F10)</f>
        <v>387</v>
      </c>
      <c r="G11" s="70">
        <f t="shared" si="0"/>
        <v>326</v>
      </c>
      <c r="H11" s="70">
        <f t="shared" si="0"/>
        <v>549</v>
      </c>
      <c r="I11" s="70">
        <f t="shared" si="0"/>
        <v>463</v>
      </c>
      <c r="J11" s="70">
        <f t="shared" si="0"/>
        <v>571.3</v>
      </c>
      <c r="K11" s="70">
        <f t="shared" si="0"/>
        <v>596</v>
      </c>
      <c r="L11" s="70">
        <f t="shared" si="0"/>
        <v>533.15</v>
      </c>
      <c r="M11" s="71">
        <f t="shared" si="0"/>
        <v>329</v>
      </c>
      <c r="N11" s="71">
        <f t="shared" si="0"/>
        <v>431</v>
      </c>
      <c r="O11" s="71">
        <f t="shared" si="0"/>
        <v>294</v>
      </c>
      <c r="P11" s="71">
        <f t="shared" si="0"/>
        <v>353</v>
      </c>
      <c r="Q11" s="71">
        <f t="shared" si="0"/>
        <v>367</v>
      </c>
      <c r="R11" s="71">
        <f t="shared" si="0"/>
        <v>360</v>
      </c>
      <c r="S11" s="71">
        <f t="shared" si="0"/>
        <v>399</v>
      </c>
      <c r="T11" s="71">
        <f>SUM(T7:T10)</f>
        <v>317</v>
      </c>
    </row>
    <row r="12" spans="1:18" ht="15">
      <c r="A12" s="22"/>
      <c r="B12" s="22"/>
      <c r="C12" s="22"/>
      <c r="D12" s="22"/>
      <c r="E12" s="22"/>
      <c r="F12" s="64" t="str">
        <f>IF(ABS(F11-SUM(F7:F10))&gt;comments!$A$1,F11-SUM(F7:F10)," ")</f>
        <v> </v>
      </c>
      <c r="G12" s="64" t="str">
        <f>IF(ABS(G11-SUM(G7:G10))&gt;comments!$A$1,G11-SUM(G7:G10)," ")</f>
        <v> </v>
      </c>
      <c r="H12" s="64" t="str">
        <f>IF(ABS(H11-SUM(H7:H10))&gt;comments!$A$1,H11-SUM(H7:H10)," ")</f>
        <v> </v>
      </c>
      <c r="I12" s="64" t="str">
        <f>IF(ABS(I11-SUM(I7:I10))&gt;comments!$A$1,I11-SUM(I7:I10)," ")</f>
        <v> </v>
      </c>
      <c r="J12" s="64" t="str">
        <f>IF(ABS(J11-SUM(J7:J10))&gt;comments!$A$1,J11-SUM(J7:J10)," ")</f>
        <v> </v>
      </c>
      <c r="K12" s="64" t="str">
        <f>IF(ABS(K11-SUM(K7:K10))&gt;comments!$A$1,K11-SUM(K7:K10)," ")</f>
        <v> </v>
      </c>
      <c r="L12" s="64" t="str">
        <f>IF(ABS(L11-SUM(L7:L10))&gt;comments!$A$1,L11-SUM(L7:L10)," ")</f>
        <v> </v>
      </c>
      <c r="M12" s="64" t="str">
        <f>IF(ABS(M11-SUM(M7:M10))&gt;comments!$A$1,M11-SUM(M7:M10)," ")</f>
        <v> </v>
      </c>
      <c r="N12" s="64" t="str">
        <f>IF(ABS(N11-SUM(N7:N10))&gt;comments!$A$1,N11-SUM(N7:N10)," ")</f>
        <v> </v>
      </c>
      <c r="O12" s="64" t="str">
        <f>IF(ABS(O11-SUM(O7:O10))&gt;comments!$A$1,O11-SUM(O7:O10)," ")</f>
        <v> </v>
      </c>
      <c r="P12" s="64" t="str">
        <f>IF(ABS(P11-SUM(P7:P10))&gt;comments!$A$1,P11-SUM(P7:P10)," ")</f>
        <v> </v>
      </c>
      <c r="Q12" s="64" t="str">
        <f>IF(ABS(Q11-SUM(Q7:Q10))&gt;comments!$A$1,Q11-SUM(Q7:Q10)," ")</f>
        <v> </v>
      </c>
      <c r="R12" s="72"/>
    </row>
    <row r="13" spans="1:20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73"/>
      <c r="O13" s="73"/>
      <c r="P13" s="73"/>
      <c r="S13" s="73"/>
      <c r="T13" s="73" t="s">
        <v>54</v>
      </c>
    </row>
    <row r="14" spans="1:13" ht="15">
      <c r="A14" s="4" t="s">
        <v>55</v>
      </c>
      <c r="B14" s="4"/>
      <c r="C14" s="4"/>
      <c r="D14" s="4"/>
      <c r="E14" s="4"/>
      <c r="F14" s="15"/>
      <c r="M14" s="43"/>
    </row>
    <row r="15" spans="1:20" ht="15">
      <c r="A15" s="4" t="s">
        <v>56</v>
      </c>
      <c r="B15" s="69">
        <f aca="true" t="shared" si="1" ref="B15:E19">B7/B$11*100</f>
        <v>44.014830508474574</v>
      </c>
      <c r="C15" s="69">
        <f t="shared" si="1"/>
        <v>14.936708860759493</v>
      </c>
      <c r="D15" s="69">
        <f t="shared" si="1"/>
        <v>16.736401673640167</v>
      </c>
      <c r="E15" s="69">
        <f t="shared" si="1"/>
        <v>6.427990235964199</v>
      </c>
      <c r="F15" s="69">
        <f aca="true" t="shared" si="2" ref="F15:N15">F7/F$11*100</f>
        <v>8.2687338501292</v>
      </c>
      <c r="G15" s="69">
        <f t="shared" si="2"/>
        <v>1.5337423312883436</v>
      </c>
      <c r="H15" s="69">
        <f t="shared" si="2"/>
        <v>1.639344262295082</v>
      </c>
      <c r="I15" s="69">
        <f t="shared" si="2"/>
        <v>5.183585313174946</v>
      </c>
      <c r="J15" s="69">
        <f t="shared" si="2"/>
        <v>15.631016978820236</v>
      </c>
      <c r="K15" s="69">
        <f t="shared" si="2"/>
        <v>18.120805369127517</v>
      </c>
      <c r="L15" s="69">
        <f t="shared" si="2"/>
        <v>1.3410859983119199</v>
      </c>
      <c r="M15" s="67">
        <f t="shared" si="2"/>
        <v>0</v>
      </c>
      <c r="N15" s="67">
        <f t="shared" si="2"/>
        <v>13.45707656612529</v>
      </c>
      <c r="O15" s="67">
        <f aca="true" t="shared" si="3" ref="O15:P19">O7/O$11*100</f>
        <v>0</v>
      </c>
      <c r="P15" s="67">
        <f t="shared" si="3"/>
        <v>14.730878186968837</v>
      </c>
      <c r="Q15" s="67">
        <f aca="true" t="shared" si="4" ref="Q15:R19">Q7/Q$11*100</f>
        <v>35.967302452316076</v>
      </c>
      <c r="R15" s="67">
        <f t="shared" si="4"/>
        <v>0</v>
      </c>
      <c r="S15" s="67">
        <f aca="true" t="shared" si="5" ref="S15:T19">S7/S$11*100</f>
        <v>4.761904761904762</v>
      </c>
      <c r="T15" s="67">
        <f t="shared" si="5"/>
        <v>0.9463722397476341</v>
      </c>
    </row>
    <row r="16" spans="1:20" ht="18">
      <c r="A16" s="4" t="s">
        <v>145</v>
      </c>
      <c r="B16" s="69">
        <f t="shared" si="1"/>
        <v>3.893008474576271</v>
      </c>
      <c r="C16" s="69">
        <f t="shared" si="1"/>
        <v>6.424050632911392</v>
      </c>
      <c r="D16" s="69">
        <f t="shared" si="1"/>
        <v>11.715481171548117</v>
      </c>
      <c r="E16" s="69">
        <f t="shared" si="1"/>
        <v>11.662598318416057</v>
      </c>
      <c r="F16" s="69">
        <f aca="true" t="shared" si="6" ref="F16:N16">F8/F$11*100</f>
        <v>8.010335917312661</v>
      </c>
      <c r="G16" s="69">
        <f t="shared" si="6"/>
        <v>16.257668711656443</v>
      </c>
      <c r="H16" s="69">
        <f t="shared" si="6"/>
        <v>10.564663023679417</v>
      </c>
      <c r="I16" s="69">
        <f t="shared" si="6"/>
        <v>18.57451403887689</v>
      </c>
      <c r="J16" s="69">
        <f t="shared" si="6"/>
        <v>18.379135305443725</v>
      </c>
      <c r="K16" s="69">
        <f t="shared" si="6"/>
        <v>23.825503355704697</v>
      </c>
      <c r="L16" s="69">
        <f t="shared" si="6"/>
        <v>21.382350182875363</v>
      </c>
      <c r="M16" s="67">
        <f t="shared" si="6"/>
        <v>24.316109422492403</v>
      </c>
      <c r="N16" s="67">
        <f t="shared" si="6"/>
        <v>12.993039443155451</v>
      </c>
      <c r="O16" s="67">
        <f t="shared" si="3"/>
        <v>17.346938775510203</v>
      </c>
      <c r="P16" s="67">
        <f t="shared" si="3"/>
        <v>7.64872521246459</v>
      </c>
      <c r="Q16" s="67">
        <f t="shared" si="4"/>
        <v>15.531335149863759</v>
      </c>
      <c r="R16" s="67">
        <f t="shared" si="4"/>
        <v>0.2777777777777778</v>
      </c>
      <c r="S16" s="67">
        <f t="shared" si="5"/>
        <v>2.2556390977443606</v>
      </c>
      <c r="T16" s="67">
        <f t="shared" si="5"/>
        <v>2.2082018927444795</v>
      </c>
    </row>
    <row r="17" spans="1:20" ht="15">
      <c r="A17" s="4" t="s">
        <v>58</v>
      </c>
      <c r="B17" s="69">
        <f t="shared" si="1"/>
        <v>27.99258474576271</v>
      </c>
      <c r="C17" s="69">
        <f t="shared" si="1"/>
        <v>26.139240506329113</v>
      </c>
      <c r="D17" s="69">
        <f t="shared" si="1"/>
        <v>43.51464435146444</v>
      </c>
      <c r="E17" s="69">
        <f t="shared" si="1"/>
        <v>44.75183075671277</v>
      </c>
      <c r="F17" s="69">
        <f aca="true" t="shared" si="7" ref="F17:N17">F9/F$11*100</f>
        <v>34.366925064599485</v>
      </c>
      <c r="G17" s="69">
        <f t="shared" si="7"/>
        <v>64.11042944785275</v>
      </c>
      <c r="H17" s="69">
        <f t="shared" si="7"/>
        <v>55.373406193078324</v>
      </c>
      <c r="I17" s="69">
        <f t="shared" si="7"/>
        <v>68.89848812095032</v>
      </c>
      <c r="J17" s="69">
        <f t="shared" si="7"/>
        <v>44.81008226851042</v>
      </c>
      <c r="K17" s="69">
        <f t="shared" si="7"/>
        <v>46.97986577181208</v>
      </c>
      <c r="L17" s="69">
        <f t="shared" si="7"/>
        <v>60.77088999343525</v>
      </c>
      <c r="M17" s="67">
        <f t="shared" si="7"/>
        <v>51.671732522796354</v>
      </c>
      <c r="N17" s="67">
        <f t="shared" si="7"/>
        <v>45.011600928074245</v>
      </c>
      <c r="O17" s="67">
        <f t="shared" si="3"/>
        <v>72.44897959183673</v>
      </c>
      <c r="P17" s="67">
        <f t="shared" si="3"/>
        <v>67.70538243626062</v>
      </c>
      <c r="Q17" s="67">
        <f t="shared" si="4"/>
        <v>45.776566757493185</v>
      </c>
      <c r="R17" s="67">
        <f t="shared" si="4"/>
        <v>93.88888888888889</v>
      </c>
      <c r="S17" s="67">
        <f t="shared" si="5"/>
        <v>90.22556390977444</v>
      </c>
      <c r="T17" s="67">
        <f t="shared" si="5"/>
        <v>94.95268138801262</v>
      </c>
    </row>
    <row r="18" spans="1:20" ht="15">
      <c r="A18" s="4" t="s">
        <v>59</v>
      </c>
      <c r="B18" s="69">
        <f t="shared" si="1"/>
        <v>24.09957627118644</v>
      </c>
      <c r="C18" s="69">
        <f t="shared" si="1"/>
        <v>52.5</v>
      </c>
      <c r="D18" s="69">
        <f t="shared" si="1"/>
        <v>28.03347280334728</v>
      </c>
      <c r="E18" s="69">
        <f t="shared" si="1"/>
        <v>37.15758068890697</v>
      </c>
      <c r="F18" s="69">
        <f aca="true" t="shared" si="8" ref="F18:N18">F10/F$11*100</f>
        <v>49.35400516795866</v>
      </c>
      <c r="G18" s="69">
        <f t="shared" si="8"/>
        <v>18.098159509202453</v>
      </c>
      <c r="H18" s="69">
        <f t="shared" si="8"/>
        <v>32.42258652094718</v>
      </c>
      <c r="I18" s="69">
        <f t="shared" si="8"/>
        <v>7.343412526997841</v>
      </c>
      <c r="J18" s="69">
        <f t="shared" si="8"/>
        <v>21.179765447225627</v>
      </c>
      <c r="K18" s="69">
        <f t="shared" si="8"/>
        <v>11.073825503355705</v>
      </c>
      <c r="L18" s="69">
        <f t="shared" si="8"/>
        <v>16.505673825377475</v>
      </c>
      <c r="M18" s="67">
        <f t="shared" si="8"/>
        <v>24.012158054711247</v>
      </c>
      <c r="N18" s="67">
        <f t="shared" si="8"/>
        <v>28.538283062645007</v>
      </c>
      <c r="O18" s="67">
        <f t="shared" si="3"/>
        <v>10.204081632653061</v>
      </c>
      <c r="P18" s="67">
        <f t="shared" si="3"/>
        <v>9.91501416430595</v>
      </c>
      <c r="Q18" s="67">
        <f t="shared" si="4"/>
        <v>2.7247956403269753</v>
      </c>
      <c r="R18" s="67">
        <f t="shared" si="4"/>
        <v>5.833333333333333</v>
      </c>
      <c r="S18" s="67">
        <f t="shared" si="5"/>
        <v>2.756892230576441</v>
      </c>
      <c r="T18" s="67">
        <f t="shared" si="5"/>
        <v>1.8927444794952681</v>
      </c>
    </row>
    <row r="19" spans="1:20" ht="15">
      <c r="A19" s="22" t="s">
        <v>6</v>
      </c>
      <c r="B19" s="69">
        <f t="shared" si="1"/>
        <v>100</v>
      </c>
      <c r="C19" s="69">
        <f t="shared" si="1"/>
        <v>100</v>
      </c>
      <c r="D19" s="69">
        <f t="shared" si="1"/>
        <v>100</v>
      </c>
      <c r="E19" s="69">
        <f t="shared" si="1"/>
        <v>100</v>
      </c>
      <c r="F19" s="69">
        <f aca="true" t="shared" si="9" ref="F19:N19">F11/F$11*100</f>
        <v>100</v>
      </c>
      <c r="G19" s="69">
        <f t="shared" si="9"/>
        <v>100</v>
      </c>
      <c r="H19" s="69">
        <f t="shared" si="9"/>
        <v>100</v>
      </c>
      <c r="I19" s="69">
        <f t="shared" si="9"/>
        <v>100</v>
      </c>
      <c r="J19" s="69">
        <f t="shared" si="9"/>
        <v>100</v>
      </c>
      <c r="K19" s="69">
        <f t="shared" si="9"/>
        <v>100</v>
      </c>
      <c r="L19" s="69">
        <f t="shared" si="9"/>
        <v>100</v>
      </c>
      <c r="M19" s="67">
        <f t="shared" si="9"/>
        <v>100</v>
      </c>
      <c r="N19" s="67">
        <f t="shared" si="9"/>
        <v>100</v>
      </c>
      <c r="O19" s="67">
        <f t="shared" si="3"/>
        <v>100</v>
      </c>
      <c r="P19" s="67">
        <f t="shared" si="3"/>
        <v>100</v>
      </c>
      <c r="Q19" s="67">
        <f t="shared" si="4"/>
        <v>100</v>
      </c>
      <c r="R19" s="67">
        <f t="shared" si="4"/>
        <v>100</v>
      </c>
      <c r="S19" s="67">
        <f t="shared" si="5"/>
        <v>100</v>
      </c>
      <c r="T19" s="67">
        <f t="shared" si="5"/>
        <v>100</v>
      </c>
    </row>
    <row r="20" spans="1:20" ht="15">
      <c r="A20" s="95"/>
      <c r="B20" s="95"/>
      <c r="C20" s="95"/>
      <c r="D20" s="95"/>
      <c r="E20" s="95"/>
      <c r="F20" s="107"/>
      <c r="G20" s="107"/>
      <c r="H20" s="107"/>
      <c r="I20" s="107"/>
      <c r="J20" s="107"/>
      <c r="K20" s="107"/>
      <c r="L20" s="95"/>
      <c r="M20" s="95"/>
      <c r="N20" s="95"/>
      <c r="O20" s="90"/>
      <c r="P20" s="90"/>
      <c r="Q20" s="90"/>
      <c r="R20" s="90"/>
      <c r="S20" s="90"/>
      <c r="T20" s="90"/>
    </row>
    <row r="21" ht="18" customHeight="1">
      <c r="A21" s="1" t="s">
        <v>130</v>
      </c>
    </row>
    <row r="24" spans="17:18" ht="12.75">
      <c r="Q24" s="32"/>
      <c r="R24" s="32"/>
    </row>
    <row r="25" spans="1:16" s="18" customFormat="1" ht="18">
      <c r="A25" s="1"/>
      <c r="B25" s="1"/>
      <c r="C25" s="1"/>
      <c r="D25" s="1"/>
      <c r="E25" s="1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4" customFormat="1" ht="15.75">
      <c r="A26" s="185" t="s">
        <v>198</v>
      </c>
      <c r="B26" s="89"/>
      <c r="C26" s="89"/>
      <c r="D26" s="89"/>
      <c r="E26" s="89"/>
      <c r="F26" s="25"/>
      <c r="G26" s="22"/>
      <c r="H26" s="22"/>
      <c r="I26" s="25"/>
      <c r="J26" s="25"/>
      <c r="K26" s="25"/>
      <c r="L26" s="25"/>
      <c r="M26" s="25"/>
      <c r="N26" s="25"/>
      <c r="Q26" s="111"/>
      <c r="R26" s="112"/>
    </row>
    <row r="27" spans="1:18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40"/>
      <c r="R27" s="41"/>
    </row>
    <row r="28" spans="1:20" ht="49.5" customHeight="1">
      <c r="A28" s="113" t="s">
        <v>61</v>
      </c>
      <c r="B28" s="113"/>
      <c r="C28" s="113"/>
      <c r="D28" s="113"/>
      <c r="E28" s="113"/>
      <c r="H28" s="177"/>
      <c r="J28" s="114" t="s">
        <v>135</v>
      </c>
      <c r="K28" s="85"/>
      <c r="L28" s="115" t="s">
        <v>57</v>
      </c>
      <c r="M28" s="85"/>
      <c r="N28" s="116"/>
      <c r="O28" s="115" t="s">
        <v>58</v>
      </c>
      <c r="P28" s="85"/>
      <c r="Q28" s="116"/>
      <c r="R28" s="117" t="s">
        <v>62</v>
      </c>
      <c r="S28" s="85"/>
      <c r="T28" s="117" t="s">
        <v>6</v>
      </c>
    </row>
    <row r="29" spans="1:20" ht="12.75" customHeight="1">
      <c r="A29" s="11"/>
      <c r="B29" s="11"/>
      <c r="C29" s="11"/>
      <c r="D29" s="11"/>
      <c r="E29" s="11"/>
      <c r="J29" s="38"/>
      <c r="K29" s="36"/>
      <c r="L29" s="39"/>
      <c r="M29" s="36"/>
      <c r="N29" s="53"/>
      <c r="O29" s="12"/>
      <c r="P29" s="32"/>
      <c r="Q29" s="53"/>
      <c r="R29" s="13"/>
      <c r="S29" s="32"/>
      <c r="T29" s="10"/>
    </row>
    <row r="30" spans="1:20" ht="12.75" customHeight="1">
      <c r="A30" s="81" t="s">
        <v>72</v>
      </c>
      <c r="B30" s="81"/>
      <c r="C30" s="81"/>
      <c r="D30" s="81"/>
      <c r="E30" s="81"/>
      <c r="J30" s="44"/>
      <c r="K30" s="15"/>
      <c r="L30" s="15"/>
      <c r="M30" s="15"/>
      <c r="N30" s="15"/>
      <c r="O30" s="15"/>
      <c r="P30" s="15"/>
      <c r="Q30" s="15"/>
      <c r="R30" s="15"/>
      <c r="S30" s="15"/>
      <c r="T30" s="3" t="s">
        <v>78</v>
      </c>
    </row>
    <row r="31" spans="1:20" ht="12.75" customHeight="1">
      <c r="A31" s="81"/>
      <c r="B31" s="81"/>
      <c r="C31" s="81"/>
      <c r="D31" s="81"/>
      <c r="E31" s="81"/>
      <c r="J31" s="44"/>
      <c r="K31" s="15"/>
      <c r="L31" s="15"/>
      <c r="M31" s="15"/>
      <c r="N31" s="15"/>
      <c r="O31" s="15"/>
      <c r="P31" s="15"/>
      <c r="Q31" s="15"/>
      <c r="R31" s="15"/>
      <c r="S31" s="15"/>
      <c r="T31" s="43"/>
    </row>
    <row r="32" spans="1:20" ht="15">
      <c r="A32" s="4" t="s">
        <v>94</v>
      </c>
      <c r="B32" s="4"/>
      <c r="C32" s="4"/>
      <c r="D32" s="4"/>
      <c r="E32" s="4"/>
      <c r="J32" s="43">
        <v>0</v>
      </c>
      <c r="K32" s="239"/>
      <c r="L32" s="238">
        <v>2</v>
      </c>
      <c r="M32" s="238"/>
      <c r="N32" s="238"/>
      <c r="O32" s="238">
        <v>102</v>
      </c>
      <c r="P32" s="238"/>
      <c r="Q32" s="238"/>
      <c r="R32" s="238">
        <v>5</v>
      </c>
      <c r="S32" s="43"/>
      <c r="T32" s="150">
        <f>J32+L32+O32+R32</f>
        <v>109</v>
      </c>
    </row>
    <row r="33" spans="1:20" ht="15">
      <c r="A33" s="4" t="s">
        <v>95</v>
      </c>
      <c r="B33" s="4"/>
      <c r="C33" s="4"/>
      <c r="D33" s="4"/>
      <c r="E33" s="4"/>
      <c r="J33" s="43">
        <v>0</v>
      </c>
      <c r="K33" s="238"/>
      <c r="L33" s="238">
        <v>0</v>
      </c>
      <c r="M33" s="238"/>
      <c r="N33" s="238"/>
      <c r="O33" s="238">
        <v>107</v>
      </c>
      <c r="P33" s="238"/>
      <c r="Q33" s="238"/>
      <c r="R33" s="238">
        <v>3</v>
      </c>
      <c r="S33" s="43"/>
      <c r="T33" s="150">
        <f>J33+L33+O33+R33</f>
        <v>110</v>
      </c>
    </row>
    <row r="34" spans="1:20" ht="15">
      <c r="A34" s="4" t="s">
        <v>96</v>
      </c>
      <c r="B34" s="4"/>
      <c r="C34" s="4"/>
      <c r="D34" s="4"/>
      <c r="E34" s="4"/>
      <c r="J34" s="43">
        <v>19</v>
      </c>
      <c r="K34" s="238"/>
      <c r="L34" s="238">
        <v>4</v>
      </c>
      <c r="M34" s="238"/>
      <c r="N34" s="238"/>
      <c r="O34" s="238">
        <v>85</v>
      </c>
      <c r="P34" s="238"/>
      <c r="Q34" s="238"/>
      <c r="R34" s="238">
        <v>1</v>
      </c>
      <c r="S34" s="43"/>
      <c r="T34" s="150">
        <f>J34+L34+O34+R34</f>
        <v>109</v>
      </c>
    </row>
    <row r="35" spans="1:20" ht="15">
      <c r="A35" s="4" t="s">
        <v>97</v>
      </c>
      <c r="B35" s="4"/>
      <c r="C35" s="4"/>
      <c r="D35" s="4"/>
      <c r="E35" s="4"/>
      <c r="J35" s="43">
        <v>0</v>
      </c>
      <c r="K35" s="238"/>
      <c r="L35" s="238">
        <v>3</v>
      </c>
      <c r="M35" s="238"/>
      <c r="N35" s="238"/>
      <c r="O35" s="238">
        <v>91</v>
      </c>
      <c r="P35" s="238"/>
      <c r="Q35" s="238"/>
      <c r="R35" s="238">
        <v>2</v>
      </c>
      <c r="S35" s="43"/>
      <c r="T35" s="150">
        <f>J35+L35+O35+R35</f>
        <v>96</v>
      </c>
    </row>
    <row r="36" spans="1:40" ht="15">
      <c r="A36" s="22" t="s">
        <v>6</v>
      </c>
      <c r="B36" s="22"/>
      <c r="C36" s="22"/>
      <c r="D36" s="22"/>
      <c r="E36" s="22"/>
      <c r="J36" s="62">
        <f>SUM(J32:J35)</f>
        <v>19</v>
      </c>
      <c r="K36" s="64"/>
      <c r="L36" s="65">
        <f>SUM(L32:L35)</f>
        <v>9</v>
      </c>
      <c r="M36" s="66"/>
      <c r="N36" s="66"/>
      <c r="O36" s="65">
        <f>SUM(O32:O35)</f>
        <v>385</v>
      </c>
      <c r="P36" s="66"/>
      <c r="Q36" s="66"/>
      <c r="R36" s="151">
        <f>SUM(R32:R35)</f>
        <v>11</v>
      </c>
      <c r="S36" s="67"/>
      <c r="T36" s="151">
        <f>SUM(T32:T35)</f>
        <v>424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5">
      <c r="A37" s="4"/>
      <c r="B37" s="4"/>
      <c r="C37" s="4"/>
      <c r="D37" s="4"/>
      <c r="E37" s="4"/>
      <c r="J37" s="68" t="str">
        <f>IF(ABS(J36-SUM(J32:J35))&gt;comments!$A$1,J36-SUM(J32:J35)," ")</f>
        <v> </v>
      </c>
      <c r="K37" s="63"/>
      <c r="L37" s="68" t="str">
        <f>IF(ABS(L36-SUM(L32:L35))&gt;comments!$A$1,L36-SUM(L32:L35)," ")</f>
        <v> </v>
      </c>
      <c r="M37" s="68"/>
      <c r="N37" s="68"/>
      <c r="O37" s="68" t="str">
        <f>IF(ABS(O36-SUM(O32:O35))&gt;comments!$A$1,O36-SUM(O32:O35)," ")</f>
        <v> </v>
      </c>
      <c r="P37" s="68"/>
      <c r="Q37" s="68"/>
      <c r="R37" s="68" t="str">
        <f>IF(ABS(R36-SUM(R32:R35))&gt;comments!$A$1,R36-SUM(R32:R35)," ")</f>
        <v> </v>
      </c>
      <c r="S37" s="63"/>
      <c r="T37" s="63" t="str">
        <f>IF(ABS(T36-SUM(T32:T35))&gt;comments!$A$1,T36-SUM(T32:T35)," ")</f>
        <v> 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20" ht="12.75" customHeight="1">
      <c r="A38" s="81" t="s">
        <v>79</v>
      </c>
      <c r="B38" s="81"/>
      <c r="C38" s="81"/>
      <c r="D38" s="81"/>
      <c r="E38" s="81"/>
      <c r="J38" s="59"/>
      <c r="K38" s="15"/>
      <c r="L38" s="48"/>
      <c r="M38" s="48"/>
      <c r="N38" s="48"/>
      <c r="O38" s="48"/>
      <c r="P38" s="48"/>
      <c r="Q38" s="48"/>
      <c r="R38" s="48"/>
      <c r="S38" s="15"/>
      <c r="T38" s="3" t="s">
        <v>54</v>
      </c>
    </row>
    <row r="39" spans="1:20" ht="15.75">
      <c r="A39" s="4" t="s">
        <v>94</v>
      </c>
      <c r="B39" s="4"/>
      <c r="C39" s="4"/>
      <c r="D39" s="4"/>
      <c r="E39" s="4"/>
      <c r="J39" s="79" t="str">
        <f>IF(ISERR(J32/J$58*100),"-",IF((J32/J$58*100)=0,"-",(J32/J$58)*100))</f>
        <v>-</v>
      </c>
      <c r="K39" s="78"/>
      <c r="L39" s="79">
        <f>IF(ISERR(L32/L$58*100),"-",IF((L32/L$58*100)=0,"-",(L32/L$58)*100))</f>
        <v>28.57142857142857</v>
      </c>
      <c r="M39" s="79"/>
      <c r="N39" s="79"/>
      <c r="O39" s="79">
        <f>IF(ISERR(O32/O$58*100),"-",IF((O32/O$58*100)=0,"-",(O32/O$58)*100))</f>
        <v>33.88704318936877</v>
      </c>
      <c r="P39" s="79"/>
      <c r="Q39" s="79"/>
      <c r="R39" s="79">
        <f>IF(ISERR(R32/R$58*100),"-",IF((R32/R$58*100)=0,"-",(R32/R$58)*100))</f>
        <v>83.33333333333334</v>
      </c>
      <c r="S39" s="79"/>
      <c r="T39" s="79">
        <f>IF(ISERR(T32/T$58*100),"-",IF((T32/T$58*100)=0,"-",(T32/T$58)*100))</f>
        <v>34.38485804416404</v>
      </c>
    </row>
    <row r="40" spans="1:20" ht="15.75">
      <c r="A40" s="4" t="s">
        <v>95</v>
      </c>
      <c r="B40" s="4"/>
      <c r="C40" s="4"/>
      <c r="D40" s="4"/>
      <c r="E40" s="4"/>
      <c r="J40" s="79" t="str">
        <f>IF(ISERR(J33/J$58*100),"-",IF((J33/J$58*100)=0,"-",(J33/J$58)*100))</f>
        <v>-</v>
      </c>
      <c r="K40" s="78"/>
      <c r="L40" s="79" t="str">
        <f>IF(ISERR(L33/L$58*100),"-",IF((L33/L$58*100)=0,"-",(L33/L$58)*100))</f>
        <v>-</v>
      </c>
      <c r="M40" s="79"/>
      <c r="N40" s="79"/>
      <c r="O40" s="79">
        <f>IF(ISERR(O33/O$58*100),"-",IF((O33/O$58*100)=0,"-",(O33/O$58)*100))</f>
        <v>35.548172757475086</v>
      </c>
      <c r="P40" s="79"/>
      <c r="Q40" s="79"/>
      <c r="R40" s="79">
        <f>IF(ISERR(R33/R$58*100),"-",IF((R33/R$58*100)=0,"-",(R33/R$58)*100))</f>
        <v>50</v>
      </c>
      <c r="S40" s="79"/>
      <c r="T40" s="79">
        <f>IF(ISERR(T33/T$58*100),"-",IF((T33/T$58*100)=0,"-",(T33/T$58)*100))</f>
        <v>34.70031545741325</v>
      </c>
    </row>
    <row r="41" spans="1:20" ht="15.75">
      <c r="A41" s="4" t="s">
        <v>96</v>
      </c>
      <c r="B41" s="4"/>
      <c r="C41" s="4"/>
      <c r="D41" s="4"/>
      <c r="E41" s="4"/>
      <c r="J41" s="79">
        <f>IF(ISERR(J34/J$58*100),"-",IF((J34/J$58*100)=0,"-",(J34/J$58)*100))</f>
        <v>633.3333333333333</v>
      </c>
      <c r="K41" s="78"/>
      <c r="L41" s="79">
        <f>IF(ISERR(L34/L$58*100),"-",IF((L34/L$58*100)=0,"-",(L34/L$58)*100))</f>
        <v>57.14285714285714</v>
      </c>
      <c r="M41" s="79"/>
      <c r="N41" s="79"/>
      <c r="O41" s="79">
        <f>IF(ISERR(O34/O$58*100),"-",IF((O34/O$58*100)=0,"-",(O34/O$58)*100))</f>
        <v>28.23920265780731</v>
      </c>
      <c r="P41" s="79"/>
      <c r="Q41" s="79"/>
      <c r="R41" s="79">
        <f>IF(ISERR(R34/R$58*100),"-",IF((R34/R$58*100)=0,"-",(R34/R$58)*100))</f>
        <v>16.666666666666664</v>
      </c>
      <c r="S41" s="79"/>
      <c r="T41" s="79">
        <f>IF(ISERR(T34/T$58*100),"-",IF((T34/T$58*100)=0,"-",(T34/T$58)*100))</f>
        <v>34.38485804416404</v>
      </c>
    </row>
    <row r="42" spans="1:20" ht="15.75">
      <c r="A42" s="4" t="s">
        <v>97</v>
      </c>
      <c r="B42" s="4"/>
      <c r="C42" s="4"/>
      <c r="D42" s="4"/>
      <c r="E42" s="4"/>
      <c r="J42" s="79" t="str">
        <f>IF(ISERR(J35/J$58*100),"-",IF((J35/J$58*100)=0,"-",(J35/J$58)*100))</f>
        <v>-</v>
      </c>
      <c r="K42" s="78"/>
      <c r="L42" s="79">
        <f>IF(ISERR(L35/L$58*100),"-",IF((L35/L$58*100)=0,"-",(L35/L$58)*100))</f>
        <v>42.857142857142854</v>
      </c>
      <c r="M42" s="79"/>
      <c r="N42" s="79"/>
      <c r="O42" s="79">
        <f>IF(ISERR(O35/O$58*100),"-",IF((O35/O$58*100)=0,"-",(O35/O$58)*100))</f>
        <v>30.23255813953488</v>
      </c>
      <c r="P42" s="79"/>
      <c r="Q42" s="79"/>
      <c r="R42" s="79">
        <f>IF(ISERR(R35/R$58*100),"-",IF((R35/R$58*100)=0,"-",(R35/R$58)*100))</f>
        <v>33.33333333333333</v>
      </c>
      <c r="S42" s="79"/>
      <c r="T42" s="79">
        <f>IF(ISERR(T35/T$58*100),"-",IF((T35/T$58*100)=0,"-",(T35/T$58)*100))</f>
        <v>30.28391167192429</v>
      </c>
    </row>
    <row r="43" spans="1:20" ht="15.75">
      <c r="A43" s="22" t="s">
        <v>6</v>
      </c>
      <c r="B43" s="22"/>
      <c r="C43" s="22"/>
      <c r="D43" s="22"/>
      <c r="E43" s="22"/>
      <c r="J43" s="79">
        <f>IF(ISERR(J36/J$58*100),"-",IF((J36/J$58*100)=0,"-",(J36/J$58)*100))</f>
        <v>633.3333333333333</v>
      </c>
      <c r="K43" s="78"/>
      <c r="L43" s="79">
        <f>IF(ISERR(L36/L$58*100),"-",IF((L36/L$58*100)=0,"-",(L36/L$58)*100))</f>
        <v>128.57142857142858</v>
      </c>
      <c r="M43" s="79"/>
      <c r="N43" s="79"/>
      <c r="O43" s="79">
        <f>IF(ISERR(O36/O$58*100),"-",IF((O36/O$58*100)=0,"-",(O36/O$58)*100))</f>
        <v>127.90697674418605</v>
      </c>
      <c r="P43" s="79"/>
      <c r="Q43" s="79"/>
      <c r="R43" s="79">
        <f>IF(ISERR(R36/R$58*100),"-",IF((R36/R$58*100)=0,"-",(R36/R$58)*100))</f>
        <v>183.33333333333331</v>
      </c>
      <c r="S43" s="79"/>
      <c r="T43" s="79">
        <f>IF(ISERR(T36/T$58*100),"-",IF((T36/T$58*100)=0,"-",(T36/T$58)*100))</f>
        <v>133.7539432176656</v>
      </c>
    </row>
    <row r="44" spans="1:20" ht="15">
      <c r="A44" s="95"/>
      <c r="B44" s="95"/>
      <c r="C44" s="95"/>
      <c r="D44" s="95"/>
      <c r="E44" s="95"/>
      <c r="H44" s="95"/>
      <c r="J44" s="107"/>
      <c r="K44" s="107"/>
      <c r="L44" s="135"/>
      <c r="M44" s="135"/>
      <c r="N44" s="135"/>
      <c r="O44" s="135"/>
      <c r="P44" s="135"/>
      <c r="Q44" s="135"/>
      <c r="R44" s="135"/>
      <c r="S44" s="107"/>
      <c r="T44" s="107"/>
    </row>
    <row r="45" spans="1:20" ht="15">
      <c r="A45" s="34"/>
      <c r="B45" s="174"/>
      <c r="C45" s="174"/>
      <c r="D45" s="174"/>
      <c r="E45" s="174"/>
      <c r="F45" s="173"/>
      <c r="G45" s="173"/>
      <c r="H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34"/>
    </row>
    <row r="46" spans="1:19" ht="20.25" customHeight="1">
      <c r="A46" s="1" t="s">
        <v>130</v>
      </c>
      <c r="H46" s="47"/>
      <c r="J46" s="47"/>
      <c r="K46" s="27"/>
      <c r="L46" s="27"/>
      <c r="M46" s="27"/>
      <c r="N46" s="27"/>
      <c r="O46" s="27"/>
      <c r="P46" s="27"/>
      <c r="Q46" s="27"/>
      <c r="R46" s="47"/>
      <c r="S46" s="47"/>
    </row>
    <row r="47" spans="1:19" ht="15">
      <c r="A47" s="32"/>
      <c r="B47" s="32"/>
      <c r="C47" s="32"/>
      <c r="D47" s="32"/>
      <c r="E47" s="32"/>
      <c r="H47" s="47"/>
      <c r="J47" s="47"/>
      <c r="K47" s="27"/>
      <c r="L47" s="27"/>
      <c r="M47" s="27"/>
      <c r="N47" s="27"/>
      <c r="O47" s="27"/>
      <c r="P47" s="27"/>
      <c r="Q47" s="27"/>
      <c r="R47" s="47"/>
      <c r="S47" s="47"/>
    </row>
    <row r="48" spans="1:17" s="4" customFormat="1" ht="15.75">
      <c r="A48" s="89" t="s">
        <v>199</v>
      </c>
      <c r="B48" s="89"/>
      <c r="C48" s="89"/>
      <c r="D48" s="89"/>
      <c r="E48" s="89"/>
      <c r="H48" s="25"/>
      <c r="J48" s="22"/>
      <c r="K48" s="25"/>
      <c r="L48" s="25"/>
      <c r="M48" s="25"/>
      <c r="N48" s="25"/>
      <c r="O48" s="25"/>
      <c r="P48" s="25"/>
      <c r="Q48" s="25"/>
    </row>
    <row r="49" spans="1:19" ht="18">
      <c r="A49" s="23"/>
      <c r="B49" s="23"/>
      <c r="C49" s="23"/>
      <c r="D49" s="23"/>
      <c r="E49" s="23"/>
      <c r="H49" s="45"/>
      <c r="J49" s="19"/>
      <c r="K49" s="45"/>
      <c r="L49" s="45"/>
      <c r="M49" s="45"/>
      <c r="N49" s="45"/>
      <c r="O49" s="45"/>
      <c r="P49" s="45"/>
      <c r="Q49" s="45"/>
      <c r="R49" s="18"/>
      <c r="S49" s="18"/>
    </row>
    <row r="50" spans="1:20" ht="54" customHeight="1">
      <c r="A50" s="113" t="s">
        <v>61</v>
      </c>
      <c r="B50" s="113"/>
      <c r="C50" s="113"/>
      <c r="D50" s="113"/>
      <c r="E50" s="113"/>
      <c r="H50" s="177"/>
      <c r="J50" s="114" t="s">
        <v>135</v>
      </c>
      <c r="K50" s="85"/>
      <c r="L50" s="136" t="s">
        <v>57</v>
      </c>
      <c r="M50" s="134"/>
      <c r="N50" s="137"/>
      <c r="O50" s="136" t="s">
        <v>58</v>
      </c>
      <c r="P50" s="134"/>
      <c r="Q50" s="137"/>
      <c r="R50" s="138" t="s">
        <v>62</v>
      </c>
      <c r="S50" s="85"/>
      <c r="T50" s="117" t="s">
        <v>6</v>
      </c>
    </row>
    <row r="51" spans="1:20" ht="12.75">
      <c r="A51" s="11"/>
      <c r="B51" s="11"/>
      <c r="C51" s="11"/>
      <c r="D51" s="11"/>
      <c r="E51" s="11"/>
      <c r="J51" s="38"/>
      <c r="K51" s="36"/>
      <c r="L51" s="39"/>
      <c r="M51" s="36"/>
      <c r="N51" s="139"/>
      <c r="O51" s="39"/>
      <c r="P51" s="36"/>
      <c r="Q51" s="139"/>
      <c r="R51" s="140"/>
      <c r="S51" s="32"/>
      <c r="T51" s="10"/>
    </row>
    <row r="52" spans="1:20" ht="15.75">
      <c r="A52" s="81" t="s">
        <v>72</v>
      </c>
      <c r="B52" s="81"/>
      <c r="C52" s="81"/>
      <c r="D52" s="81"/>
      <c r="E52" s="81"/>
      <c r="J52" s="44"/>
      <c r="K52" s="15"/>
      <c r="L52" s="44"/>
      <c r="M52" s="44"/>
      <c r="N52" s="44"/>
      <c r="O52" s="44"/>
      <c r="P52" s="44"/>
      <c r="Q52" s="44"/>
      <c r="R52" s="44"/>
      <c r="S52" s="15"/>
      <c r="T52" s="3" t="s">
        <v>78</v>
      </c>
    </row>
    <row r="53" spans="1:20" ht="15.75">
      <c r="A53" s="81"/>
      <c r="B53" s="81"/>
      <c r="C53" s="81"/>
      <c r="D53" s="81"/>
      <c r="E53" s="81"/>
      <c r="J53" s="44"/>
      <c r="K53" s="15"/>
      <c r="L53" s="44"/>
      <c r="M53" s="44"/>
      <c r="N53" s="44"/>
      <c r="O53" s="44"/>
      <c r="P53" s="44"/>
      <c r="Q53" s="44"/>
      <c r="R53" s="44"/>
      <c r="S53" s="15"/>
      <c r="T53" s="3"/>
    </row>
    <row r="54" spans="1:20" ht="15">
      <c r="A54" s="4" t="s">
        <v>94</v>
      </c>
      <c r="B54" s="4"/>
      <c r="C54" s="4"/>
      <c r="D54" s="4"/>
      <c r="E54" s="4"/>
      <c r="J54" s="43">
        <v>3</v>
      </c>
      <c r="K54" s="239"/>
      <c r="L54" s="238">
        <v>3</v>
      </c>
      <c r="M54" s="238"/>
      <c r="N54" s="238"/>
      <c r="O54" s="238">
        <v>92</v>
      </c>
      <c r="P54" s="238"/>
      <c r="Q54" s="238"/>
      <c r="R54" s="238">
        <v>4</v>
      </c>
      <c r="S54" s="43"/>
      <c r="T54" s="66">
        <f>J54+L54+O54+R54</f>
        <v>102</v>
      </c>
    </row>
    <row r="55" spans="1:20" ht="15">
      <c r="A55" s="4" t="s">
        <v>95</v>
      </c>
      <c r="B55" s="4"/>
      <c r="C55" s="4"/>
      <c r="D55" s="4"/>
      <c r="E55" s="4"/>
      <c r="J55" s="43">
        <v>0</v>
      </c>
      <c r="K55" s="238"/>
      <c r="L55" s="238">
        <v>0</v>
      </c>
      <c r="M55" s="238"/>
      <c r="N55" s="238"/>
      <c r="O55" s="238">
        <v>46</v>
      </c>
      <c r="P55" s="238"/>
      <c r="Q55" s="238"/>
      <c r="R55" s="238">
        <v>0.5</v>
      </c>
      <c r="S55" s="43"/>
      <c r="T55" s="66">
        <f>J55+L55+O55+R55</f>
        <v>46.5</v>
      </c>
    </row>
    <row r="56" spans="1:20" ht="18">
      <c r="A56" s="4" t="s">
        <v>173</v>
      </c>
      <c r="B56" s="4"/>
      <c r="C56" s="4"/>
      <c r="D56" s="4"/>
      <c r="E56" s="4"/>
      <c r="J56" s="43">
        <v>0</v>
      </c>
      <c r="K56" s="238"/>
      <c r="L56" s="238">
        <v>4</v>
      </c>
      <c r="M56" s="238"/>
      <c r="N56" s="238"/>
      <c r="O56" s="238">
        <v>78</v>
      </c>
      <c r="P56" s="238"/>
      <c r="Q56" s="238"/>
      <c r="R56" s="238">
        <v>0.5</v>
      </c>
      <c r="S56" s="43"/>
      <c r="T56" s="150">
        <f>J56+L56+O56+R56</f>
        <v>82.5</v>
      </c>
    </row>
    <row r="57" spans="1:20" ht="18">
      <c r="A57" s="4" t="s">
        <v>174</v>
      </c>
      <c r="B57" s="4"/>
      <c r="C57" s="4"/>
      <c r="D57" s="4"/>
      <c r="E57" s="4"/>
      <c r="J57" s="43">
        <v>0</v>
      </c>
      <c r="K57" s="238"/>
      <c r="L57" s="238">
        <v>0</v>
      </c>
      <c r="M57" s="238"/>
      <c r="N57" s="238"/>
      <c r="O57" s="238">
        <v>85</v>
      </c>
      <c r="P57" s="238"/>
      <c r="Q57" s="238"/>
      <c r="R57" s="238">
        <v>1</v>
      </c>
      <c r="S57" s="43"/>
      <c r="T57" s="66">
        <f>J57+L57+O57+R57</f>
        <v>86</v>
      </c>
    </row>
    <row r="58" spans="1:20" ht="15">
      <c r="A58" s="22" t="s">
        <v>6</v>
      </c>
      <c r="B58" s="22"/>
      <c r="C58" s="22"/>
      <c r="D58" s="22"/>
      <c r="E58" s="22"/>
      <c r="J58" s="62">
        <f>SUM(J54:J57)</f>
        <v>3</v>
      </c>
      <c r="K58" s="64"/>
      <c r="L58" s="65">
        <f>SUM(L54:L57)</f>
        <v>7</v>
      </c>
      <c r="M58" s="66"/>
      <c r="N58" s="66"/>
      <c r="O58" s="65">
        <f>SUM(O54:O57)</f>
        <v>301</v>
      </c>
      <c r="P58" s="66"/>
      <c r="Q58" s="66"/>
      <c r="R58" s="65">
        <f>SUM(R54:R57)</f>
        <v>6</v>
      </c>
      <c r="S58" s="67"/>
      <c r="T58" s="151">
        <f>SUM(T54:T57)</f>
        <v>317</v>
      </c>
    </row>
    <row r="59" spans="1:20" ht="15">
      <c r="A59" s="4"/>
      <c r="B59" s="4"/>
      <c r="C59" s="4"/>
      <c r="D59" s="4"/>
      <c r="E59" s="4"/>
      <c r="J59" s="68" t="str">
        <f>IF(ABS(J58-SUM(J54:J57))&gt;comments!$A$1,J58-SUM(J54:J57)," ")</f>
        <v> </v>
      </c>
      <c r="K59" s="63"/>
      <c r="L59" s="68" t="str">
        <f>IF(ABS(L58-SUM(L54:L57))&gt;comments!$A$1,L58-SUM(L54:L57)," ")</f>
        <v> </v>
      </c>
      <c r="M59" s="68"/>
      <c r="N59" s="68"/>
      <c r="O59" s="68" t="str">
        <f>IF(ABS(O58-SUM(O54:O57))&gt;comments!$A$1,O58-SUM(O54:O57)," ")</f>
        <v> </v>
      </c>
      <c r="P59" s="68"/>
      <c r="Q59" s="68"/>
      <c r="R59" s="68" t="str">
        <f>IF(ABS(R58-SUM(R54:R57))&gt;comments!$A$1,R58-SUM(R54:R57)," ")</f>
        <v> </v>
      </c>
      <c r="S59" s="63"/>
      <c r="T59" s="63" t="str">
        <f>IF(ABS(T58-SUM(T54:T57))&gt;comments!$A$1,T58-SUM(T54:T57)," ")</f>
        <v> </v>
      </c>
    </row>
    <row r="60" spans="1:20" ht="15.75">
      <c r="A60" s="81" t="s">
        <v>79</v>
      </c>
      <c r="B60" s="81"/>
      <c r="C60" s="81"/>
      <c r="D60" s="81"/>
      <c r="E60" s="81"/>
      <c r="J60" s="59"/>
      <c r="K60" s="15"/>
      <c r="L60" s="48"/>
      <c r="M60" s="48"/>
      <c r="N60" s="48"/>
      <c r="O60" s="48"/>
      <c r="P60" s="48"/>
      <c r="Q60" s="48"/>
      <c r="R60" s="48"/>
      <c r="S60" s="15"/>
      <c r="T60" s="3" t="s">
        <v>54</v>
      </c>
    </row>
    <row r="61" spans="1:20" ht="15.75">
      <c r="A61" s="4" t="s">
        <v>94</v>
      </c>
      <c r="B61" s="4"/>
      <c r="C61" s="4"/>
      <c r="D61" s="4"/>
      <c r="E61" s="4"/>
      <c r="J61" s="79">
        <f>IF(ISERR(J54/J$58*100),"-",IF((J54/J$58*100)=0,"-",(J54/J$58)*100))</f>
        <v>100</v>
      </c>
      <c r="K61" s="78"/>
      <c r="L61" s="79">
        <f>IF(ISERR(L54/L$58*100),"-",IF((L54/L$58*100)=0,"-",(L54/L$58)*100))</f>
        <v>42.857142857142854</v>
      </c>
      <c r="M61" s="79"/>
      <c r="N61" s="79"/>
      <c r="O61" s="79">
        <f>IF(ISERR(O54/O$58*100),"-",IF((O54/O$58*100)=0,"-",(O54/O$58)*100))</f>
        <v>30.564784053156146</v>
      </c>
      <c r="P61" s="79"/>
      <c r="Q61" s="79"/>
      <c r="R61" s="79">
        <f>IF(ISERR(R54/R$58*100),"-",IF((R54/R$58*100)=0,"-",(R54/R$58)*100))</f>
        <v>66.66666666666666</v>
      </c>
      <c r="S61" s="79"/>
      <c r="T61" s="79">
        <f>IF(ISERR(T54/T$58*100),"-",IF((T54/T$58*100)=0,"-",(T54/T$58)*100))</f>
        <v>32.17665615141956</v>
      </c>
    </row>
    <row r="62" spans="1:20" ht="15.75">
      <c r="A62" s="4" t="s">
        <v>95</v>
      </c>
      <c r="B62" s="4"/>
      <c r="C62" s="4"/>
      <c r="D62" s="4"/>
      <c r="E62" s="4"/>
      <c r="J62" s="79" t="str">
        <f>IF(ISERR(J55/J$58*100),"-",IF((J55/J$58*100)=0,"-",(J55/J$58)*100))</f>
        <v>-</v>
      </c>
      <c r="K62" s="78"/>
      <c r="L62" s="79" t="str">
        <f>IF(ISERR(L55/L$58*100),"-",IF((L55/L$58*100)=0,"-",(L55/L$58)*100))</f>
        <v>-</v>
      </c>
      <c r="M62" s="79"/>
      <c r="N62" s="79"/>
      <c r="O62" s="79">
        <f>IF(ISERR(O55/O$58*100),"-",IF((O55/O$58*100)=0,"-",(O55/O$58)*100))</f>
        <v>15.282392026578073</v>
      </c>
      <c r="P62" s="79"/>
      <c r="Q62" s="79"/>
      <c r="R62" s="79">
        <f>IF(ISERR(R55/R$58*100),"-",IF((R55/R$58*100)=0,"-",(R55/R$58)*100))</f>
        <v>8.333333333333332</v>
      </c>
      <c r="S62" s="79"/>
      <c r="T62" s="79">
        <f>IF(ISERR(T55/T$58*100),"-",IF((T55/T$58*100)=0,"-",(T55/T$58)*100))</f>
        <v>14.66876971608833</v>
      </c>
    </row>
    <row r="63" spans="1:20" ht="15.75">
      <c r="A63" s="4" t="s">
        <v>96</v>
      </c>
      <c r="B63" s="4"/>
      <c r="C63" s="4"/>
      <c r="D63" s="4"/>
      <c r="E63" s="4"/>
      <c r="J63" s="79" t="str">
        <f>IF(ISERR(J56/J$58*100),"-",IF((J56/J$58*100)=0,"-",(J56/J$58)*100))</f>
        <v>-</v>
      </c>
      <c r="K63" s="78"/>
      <c r="L63" s="79">
        <f>IF(ISERR(L56/L$58*100),"-",IF((L56/L$58*100)=0,"-",(L56/L$58)*100))</f>
        <v>57.14285714285714</v>
      </c>
      <c r="M63" s="79"/>
      <c r="N63" s="79"/>
      <c r="O63" s="79">
        <f>IF(ISERR(O56/O$58*100),"-",IF((O56/O$58*100)=0,"-",(O56/O$58)*100))</f>
        <v>25.91362126245847</v>
      </c>
      <c r="P63" s="79"/>
      <c r="Q63" s="79"/>
      <c r="R63" s="79">
        <f>IF(ISERR(R56/R$58*100),"-",IF((R56/R$58*100)=0,"-",(R56/R$58)*100))</f>
        <v>8.333333333333332</v>
      </c>
      <c r="S63" s="79"/>
      <c r="T63" s="79">
        <f>IF(ISERR(T56/T$58*100),"-",IF((T56/T$58*100)=0,"-",(T56/T$58)*100))</f>
        <v>26.025236593059937</v>
      </c>
    </row>
    <row r="64" spans="1:20" ht="15.75">
      <c r="A64" s="4" t="s">
        <v>97</v>
      </c>
      <c r="B64" s="4"/>
      <c r="C64" s="4"/>
      <c r="D64" s="4"/>
      <c r="E64" s="4"/>
      <c r="J64" s="79" t="str">
        <f>IF(ISERR(J57/J$58*100),"-",IF((J57/J$58*100)=0,"-",(J57/J$58)*100))</f>
        <v>-</v>
      </c>
      <c r="K64" s="78"/>
      <c r="L64" s="79" t="str">
        <f>IF(ISERR(L57/L$58*100),"-",IF((L57/L$58*100)=0,"-",(L57/L$58)*100))</f>
        <v>-</v>
      </c>
      <c r="M64" s="79"/>
      <c r="N64" s="79"/>
      <c r="O64" s="79">
        <f>IF(ISERR(O57/O$58*100),"-",IF((O57/O$58*100)=0,"-",(O57/O$58)*100))</f>
        <v>28.23920265780731</v>
      </c>
      <c r="P64" s="79"/>
      <c r="Q64" s="79"/>
      <c r="R64" s="79">
        <f>IF(ISERR(R57/R$58*100),"-",IF((R57/R$58*100)=0,"-",(R57/R$58)*100))</f>
        <v>16.666666666666664</v>
      </c>
      <c r="S64" s="79"/>
      <c r="T64" s="79">
        <f>IF(ISERR(T57/T$58*100),"-",IF((T57/T$58*100)=0,"-",(T57/T$58)*100))</f>
        <v>27.129337539432175</v>
      </c>
    </row>
    <row r="65" spans="1:20" ht="15.75">
      <c r="A65" s="22" t="s">
        <v>6</v>
      </c>
      <c r="B65" s="22"/>
      <c r="C65" s="22"/>
      <c r="D65" s="22"/>
      <c r="E65" s="22"/>
      <c r="J65" s="79">
        <f>IF(ISERR(J58/J$58*100),"-",IF((J58/J$58*100)=0,"-",(J58/J$58)*100))</f>
        <v>100</v>
      </c>
      <c r="K65" s="78"/>
      <c r="L65" s="79">
        <f>IF(ISERR(L58/L$58*100),"-",IF((L58/L$58*100)=0,"-",(L58/L$58)*100))</f>
        <v>100</v>
      </c>
      <c r="M65" s="79"/>
      <c r="N65" s="79"/>
      <c r="O65" s="79">
        <f>IF(ISERR(O58/O$58*100),"-",IF((O58/O$58*100)=0,"-",(O58/O$58)*100))</f>
        <v>100</v>
      </c>
      <c r="P65" s="79"/>
      <c r="Q65" s="79"/>
      <c r="R65" s="79">
        <f>IF(ISERR(R58/R$58*100),"-",IF((R58/R$58*100)=0,"-",(R58/R$58)*100))</f>
        <v>100</v>
      </c>
      <c r="S65" s="79"/>
      <c r="T65" s="79">
        <f>IF(ISERR(T58/T$58*100),"-",IF((T58/T$58*100)=0,"-",(T58/T$58)*100))</f>
        <v>100</v>
      </c>
    </row>
    <row r="66" spans="1:20" ht="15">
      <c r="A66" s="95"/>
      <c r="B66" s="95"/>
      <c r="C66" s="95"/>
      <c r="D66" s="95"/>
      <c r="E66" s="95"/>
      <c r="F66" s="107"/>
      <c r="H66" s="95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95"/>
    </row>
    <row r="67" ht="12.75">
      <c r="A67" s="1" t="s">
        <v>130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5" zoomScaleNormal="85" zoomScalePageLayoutView="0" workbookViewId="0" topLeftCell="A1">
      <selection activeCell="X33" sqref="X33"/>
    </sheetView>
  </sheetViews>
  <sheetFormatPr defaultColWidth="9.140625" defaultRowHeight="12.75"/>
  <cols>
    <col min="1" max="1" width="11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89" t="s">
        <v>152</v>
      </c>
    </row>
    <row r="2" s="18" customFormat="1" ht="18">
      <c r="A2" s="23"/>
    </row>
    <row r="3" spans="1:15" s="4" customFormat="1" ht="16.5" customHeight="1">
      <c r="A3" s="22" t="s">
        <v>165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18"/>
      <c r="B5" s="118"/>
      <c r="C5" s="85"/>
      <c r="D5" s="85"/>
      <c r="E5" s="85"/>
      <c r="F5" s="85"/>
      <c r="G5" s="92" t="s">
        <v>69</v>
      </c>
      <c r="H5" s="133"/>
      <c r="I5" s="133"/>
      <c r="J5" s="85"/>
      <c r="K5" s="85"/>
      <c r="L5" s="85"/>
      <c r="M5" s="134"/>
      <c r="N5" s="118"/>
      <c r="O5" s="21"/>
    </row>
    <row r="6" spans="1:15" s="4" customFormat="1" ht="16.5" customHeight="1">
      <c r="A6" s="22"/>
      <c r="B6" s="22"/>
      <c r="C6" s="119" t="s">
        <v>63</v>
      </c>
      <c r="D6" s="119"/>
      <c r="E6" s="119" t="s">
        <v>64</v>
      </c>
      <c r="F6" s="119"/>
      <c r="G6" s="120" t="s">
        <v>65</v>
      </c>
      <c r="H6" s="120"/>
      <c r="I6" s="120" t="s">
        <v>66</v>
      </c>
      <c r="J6" s="119"/>
      <c r="K6" s="120" t="s">
        <v>67</v>
      </c>
      <c r="L6" s="119"/>
      <c r="M6" s="121" t="s">
        <v>68</v>
      </c>
      <c r="N6" s="122"/>
      <c r="O6" s="127"/>
    </row>
    <row r="7" spans="1:15" s="4" customFormat="1" ht="16.5" customHeight="1">
      <c r="A7" s="90"/>
      <c r="B7" s="90"/>
      <c r="C7" s="123"/>
      <c r="D7" s="123"/>
      <c r="E7" s="123"/>
      <c r="F7" s="123"/>
      <c r="G7" s="124"/>
      <c r="H7" s="124"/>
      <c r="I7" s="124"/>
      <c r="J7" s="123"/>
      <c r="K7" s="124"/>
      <c r="L7" s="123"/>
      <c r="M7" s="124"/>
      <c r="N7" s="125"/>
      <c r="O7" s="119"/>
    </row>
    <row r="8" spans="12:15" ht="16.5" customHeight="1">
      <c r="L8" s="2" t="s">
        <v>54</v>
      </c>
      <c r="M8" s="54"/>
      <c r="O8" s="32"/>
    </row>
    <row r="9" spans="1:15" ht="16.5" customHeight="1">
      <c r="A9" s="22" t="s">
        <v>70</v>
      </c>
      <c r="C9" s="4">
        <v>11</v>
      </c>
      <c r="D9" s="4"/>
      <c r="E9" s="4">
        <v>8</v>
      </c>
      <c r="F9" s="4"/>
      <c r="G9" s="4">
        <v>11</v>
      </c>
      <c r="H9" s="4"/>
      <c r="I9" s="4">
        <v>8</v>
      </c>
      <c r="J9" s="4"/>
      <c r="K9" s="4">
        <v>8</v>
      </c>
      <c r="L9" s="17"/>
      <c r="M9" s="15">
        <v>54</v>
      </c>
      <c r="N9" s="4"/>
      <c r="O9" s="33"/>
    </row>
    <row r="10" spans="1:15" ht="16.5" customHeight="1">
      <c r="A10" s="22" t="s">
        <v>71</v>
      </c>
      <c r="B10" s="32"/>
      <c r="C10" s="25">
        <v>10</v>
      </c>
      <c r="D10" s="25"/>
      <c r="E10" s="25">
        <v>9</v>
      </c>
      <c r="F10" s="25"/>
      <c r="G10" s="25">
        <v>9</v>
      </c>
      <c r="H10" s="25"/>
      <c r="I10" s="25">
        <v>8</v>
      </c>
      <c r="J10" s="25"/>
      <c r="K10" s="25">
        <v>7</v>
      </c>
      <c r="L10" s="25"/>
      <c r="M10" s="27">
        <v>57</v>
      </c>
      <c r="N10" s="25"/>
      <c r="O10" s="26"/>
    </row>
    <row r="11" spans="1:15" ht="16.5" customHeight="1">
      <c r="A11" s="22" t="s">
        <v>85</v>
      </c>
      <c r="B11" s="22"/>
      <c r="C11" s="22">
        <v>10</v>
      </c>
      <c r="D11" s="22"/>
      <c r="E11" s="22">
        <v>8</v>
      </c>
      <c r="F11" s="22"/>
      <c r="G11" s="22">
        <v>10</v>
      </c>
      <c r="H11" s="22"/>
      <c r="I11" s="22">
        <v>9</v>
      </c>
      <c r="J11" s="22"/>
      <c r="K11" s="22">
        <v>10</v>
      </c>
      <c r="L11" s="22"/>
      <c r="M11" s="22">
        <v>53</v>
      </c>
      <c r="N11" s="22"/>
      <c r="O11" s="33"/>
    </row>
    <row r="12" spans="1:15" s="32" customFormat="1" ht="16.5" customHeight="1">
      <c r="A12" s="22" t="s">
        <v>86</v>
      </c>
      <c r="B12" s="22"/>
      <c r="C12" s="22">
        <v>9</v>
      </c>
      <c r="D12" s="22"/>
      <c r="E12" s="22">
        <v>7</v>
      </c>
      <c r="F12" s="22"/>
      <c r="G12" s="22">
        <v>9</v>
      </c>
      <c r="H12" s="22"/>
      <c r="I12" s="22">
        <v>8</v>
      </c>
      <c r="J12" s="22"/>
      <c r="K12" s="22">
        <v>8</v>
      </c>
      <c r="L12" s="22"/>
      <c r="M12" s="22">
        <v>59</v>
      </c>
      <c r="N12" s="22"/>
      <c r="O12" s="33"/>
    </row>
    <row r="13" spans="1:15" s="32" customFormat="1" ht="16.5" customHeight="1">
      <c r="A13" s="22" t="s">
        <v>87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10</v>
      </c>
      <c r="L13" s="25"/>
      <c r="M13" s="25">
        <v>68</v>
      </c>
      <c r="N13" s="25"/>
      <c r="O13" s="26"/>
    </row>
    <row r="14" spans="1:15" s="32" customFormat="1" ht="16.5" customHeight="1">
      <c r="A14" s="22" t="s">
        <v>88</v>
      </c>
      <c r="B14" s="22"/>
      <c r="C14" s="25">
        <v>4</v>
      </c>
      <c r="D14" s="25"/>
      <c r="E14" s="25">
        <v>4</v>
      </c>
      <c r="F14" s="25"/>
      <c r="G14" s="25">
        <v>7</v>
      </c>
      <c r="H14" s="25"/>
      <c r="I14" s="25">
        <v>7</v>
      </c>
      <c r="J14" s="25"/>
      <c r="K14" s="25">
        <v>11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100</v>
      </c>
      <c r="B15" s="22"/>
      <c r="C15" s="25">
        <v>4</v>
      </c>
      <c r="D15" s="25"/>
      <c r="E15" s="25">
        <v>4</v>
      </c>
      <c r="F15" s="25"/>
      <c r="G15" s="25">
        <v>6</v>
      </c>
      <c r="H15" s="25"/>
      <c r="I15" s="25">
        <v>7</v>
      </c>
      <c r="J15" s="25"/>
      <c r="K15" s="25">
        <v>12</v>
      </c>
      <c r="L15" s="25"/>
      <c r="M15" s="25">
        <v>67</v>
      </c>
      <c r="N15" s="25"/>
      <c r="O15" s="26"/>
    </row>
    <row r="16" spans="1:15" s="32" customFormat="1" ht="16.5" customHeight="1">
      <c r="A16" s="25" t="s">
        <v>113</v>
      </c>
      <c r="B16" s="22"/>
      <c r="C16" s="25">
        <v>4</v>
      </c>
      <c r="D16" s="25"/>
      <c r="E16" s="25">
        <v>5</v>
      </c>
      <c r="F16" s="25"/>
      <c r="G16" s="25">
        <v>6</v>
      </c>
      <c r="H16" s="25"/>
      <c r="I16" s="25">
        <v>7</v>
      </c>
      <c r="J16" s="25"/>
      <c r="K16" s="25">
        <v>13</v>
      </c>
      <c r="L16" s="25"/>
      <c r="M16" s="25">
        <v>65</v>
      </c>
      <c r="N16" s="25"/>
      <c r="O16" s="26"/>
    </row>
    <row r="17" spans="1:15" s="32" customFormat="1" ht="16.5" customHeight="1">
      <c r="A17" s="25" t="s">
        <v>116</v>
      </c>
      <c r="B17" s="22"/>
      <c r="C17" s="25">
        <v>4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120</v>
      </c>
      <c r="B18" s="22"/>
      <c r="C18" s="25">
        <v>5</v>
      </c>
      <c r="D18" s="25"/>
      <c r="E18" s="25">
        <v>4</v>
      </c>
      <c r="F18" s="25"/>
      <c r="G18" s="25">
        <v>6</v>
      </c>
      <c r="H18" s="25"/>
      <c r="I18" s="25">
        <v>7</v>
      </c>
      <c r="J18" s="25"/>
      <c r="K18" s="25">
        <v>15</v>
      </c>
      <c r="L18" s="25"/>
      <c r="M18" s="25">
        <v>63</v>
      </c>
      <c r="N18" s="25"/>
      <c r="O18" s="26"/>
    </row>
    <row r="19" spans="1:15" s="32" customFormat="1" ht="16.5" customHeight="1">
      <c r="A19" s="25" t="s">
        <v>126</v>
      </c>
      <c r="B19" s="22"/>
      <c r="C19" s="25">
        <v>4</v>
      </c>
      <c r="D19" s="25"/>
      <c r="E19" s="25">
        <v>4</v>
      </c>
      <c r="F19" s="25"/>
      <c r="G19" s="25">
        <v>7</v>
      </c>
      <c r="H19" s="25"/>
      <c r="I19" s="25">
        <v>7</v>
      </c>
      <c r="J19" s="25"/>
      <c r="K19" s="25">
        <v>13</v>
      </c>
      <c r="L19" s="25"/>
      <c r="M19" s="25">
        <v>65</v>
      </c>
      <c r="N19" s="25"/>
      <c r="O19" s="26"/>
    </row>
    <row r="20" spans="1:15" s="32" customFormat="1" ht="16.5" customHeight="1">
      <c r="A20" s="25" t="s">
        <v>139</v>
      </c>
      <c r="B20" s="22"/>
      <c r="C20" s="25">
        <v>4</v>
      </c>
      <c r="D20" s="25"/>
      <c r="E20" s="25">
        <v>4</v>
      </c>
      <c r="F20" s="25"/>
      <c r="G20" s="25">
        <v>6</v>
      </c>
      <c r="H20" s="25"/>
      <c r="I20" s="25">
        <v>7</v>
      </c>
      <c r="J20" s="25"/>
      <c r="K20" s="25">
        <v>11</v>
      </c>
      <c r="L20" s="25"/>
      <c r="M20" s="25">
        <v>68</v>
      </c>
      <c r="N20" s="25"/>
      <c r="O20" s="26"/>
    </row>
    <row r="21" spans="1:15" s="32" customFormat="1" ht="16.5" customHeight="1">
      <c r="A21" s="25" t="s">
        <v>149</v>
      </c>
      <c r="B21" s="22"/>
      <c r="C21" s="25">
        <v>5</v>
      </c>
      <c r="D21" s="25"/>
      <c r="E21" s="25">
        <v>5</v>
      </c>
      <c r="F21" s="25"/>
      <c r="G21" s="25">
        <v>7</v>
      </c>
      <c r="H21" s="25"/>
      <c r="I21" s="25">
        <v>8</v>
      </c>
      <c r="J21" s="25"/>
      <c r="K21" s="25">
        <v>11</v>
      </c>
      <c r="L21" s="25"/>
      <c r="M21" s="25">
        <v>64</v>
      </c>
      <c r="N21" s="25"/>
      <c r="O21" s="26"/>
    </row>
    <row r="22" spans="1:15" s="32" customFormat="1" ht="16.5" customHeight="1" thickBot="1">
      <c r="A22" s="186" t="s">
        <v>156</v>
      </c>
      <c r="B22" s="187"/>
      <c r="C22" s="186">
        <v>5</v>
      </c>
      <c r="D22" s="186"/>
      <c r="E22" s="186">
        <v>4</v>
      </c>
      <c r="F22" s="186"/>
      <c r="G22" s="186">
        <v>6</v>
      </c>
      <c r="H22" s="186"/>
      <c r="I22" s="186">
        <v>7</v>
      </c>
      <c r="J22" s="186"/>
      <c r="K22" s="186">
        <v>9</v>
      </c>
      <c r="L22" s="186"/>
      <c r="M22" s="186">
        <v>69</v>
      </c>
      <c r="N22" s="25"/>
      <c r="O22" s="26"/>
    </row>
    <row r="23" spans="1:15" s="32" customFormat="1" ht="16.5" customHeight="1">
      <c r="A23" s="25" t="s">
        <v>191</v>
      </c>
      <c r="B23" s="22"/>
      <c r="C23" s="25">
        <v>10</v>
      </c>
      <c r="D23" s="25"/>
      <c r="E23" s="25">
        <v>7</v>
      </c>
      <c r="F23" s="25"/>
      <c r="G23" s="25">
        <v>10</v>
      </c>
      <c r="H23" s="25"/>
      <c r="I23" s="25">
        <v>10</v>
      </c>
      <c r="J23" s="25"/>
      <c r="K23" s="25">
        <v>11</v>
      </c>
      <c r="L23" s="25"/>
      <c r="M23" s="25">
        <v>52</v>
      </c>
      <c r="N23" s="25"/>
      <c r="O23" s="26"/>
    </row>
    <row r="24" spans="1:15" s="32" customFormat="1" ht="16.5" customHeight="1">
      <c r="A24" s="25" t="s">
        <v>175</v>
      </c>
      <c r="B24" s="25"/>
      <c r="C24" s="25">
        <v>13</v>
      </c>
      <c r="D24" s="25"/>
      <c r="E24" s="25">
        <v>8</v>
      </c>
      <c r="F24" s="25"/>
      <c r="G24" s="25">
        <v>10</v>
      </c>
      <c r="H24" s="25"/>
      <c r="I24" s="25">
        <v>10</v>
      </c>
      <c r="J24" s="25"/>
      <c r="K24" s="25">
        <v>12</v>
      </c>
      <c r="L24" s="25"/>
      <c r="M24" s="25">
        <v>46</v>
      </c>
      <c r="N24" s="25"/>
      <c r="O24" s="26"/>
    </row>
    <row r="25" spans="1:15" s="32" customFormat="1" ht="16.5" customHeight="1">
      <c r="A25" s="25" t="s">
        <v>203</v>
      </c>
      <c r="B25" s="25"/>
      <c r="C25" s="25">
        <v>14</v>
      </c>
      <c r="D25" s="25"/>
      <c r="E25" s="25">
        <v>8</v>
      </c>
      <c r="F25" s="25"/>
      <c r="G25" s="25">
        <v>10</v>
      </c>
      <c r="H25" s="25"/>
      <c r="I25" s="25">
        <v>9</v>
      </c>
      <c r="J25" s="25"/>
      <c r="K25" s="25">
        <v>11</v>
      </c>
      <c r="L25" s="25"/>
      <c r="M25" s="25">
        <v>49</v>
      </c>
      <c r="N25" s="25"/>
      <c r="O25" s="26"/>
    </row>
    <row r="26" spans="1:15" s="32" customFormat="1" ht="16.5" customHeight="1">
      <c r="A26" s="25" t="s">
        <v>230</v>
      </c>
      <c r="B26" s="25"/>
      <c r="C26" s="25">
        <v>13</v>
      </c>
      <c r="D26" s="25"/>
      <c r="E26" s="25">
        <v>7</v>
      </c>
      <c r="F26" s="25"/>
      <c r="G26" s="25">
        <v>9</v>
      </c>
      <c r="H26" s="25"/>
      <c r="I26" s="25">
        <v>9</v>
      </c>
      <c r="J26" s="25"/>
      <c r="K26" s="25">
        <v>12</v>
      </c>
      <c r="L26" s="25"/>
      <c r="M26" s="25">
        <v>50</v>
      </c>
      <c r="N26" s="25"/>
      <c r="O26" s="26"/>
    </row>
    <row r="27" spans="1:15" s="32" customFormat="1" ht="16.5" customHeight="1">
      <c r="A27" s="95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26"/>
    </row>
    <row r="28" spans="1:15" s="32" customFormat="1" ht="22.5" customHeight="1">
      <c r="A28" s="1" t="s">
        <v>130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3"/>
    </row>
    <row r="29" spans="1:15" s="32" customFormat="1" ht="18" customHeight="1">
      <c r="A29" s="172" t="s">
        <v>196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33"/>
    </row>
    <row r="30" spans="2:15" s="32" customFormat="1" ht="16.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32" customFormat="1" ht="15">
      <c r="A31" s="12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29"/>
    </row>
    <row r="32" spans="2:16" s="32" customFormat="1" ht="15.75">
      <c r="B32" s="131"/>
      <c r="C32" s="130" t="s">
        <v>0</v>
      </c>
      <c r="D32" s="95"/>
      <c r="E32" s="130"/>
      <c r="F32" s="95"/>
      <c r="H32" s="130" t="s">
        <v>91</v>
      </c>
      <c r="I32" s="132"/>
      <c r="J32" s="132"/>
      <c r="K32" s="132"/>
      <c r="M32" s="130" t="s">
        <v>162</v>
      </c>
      <c r="N32" s="132"/>
      <c r="O32" s="132"/>
      <c r="P32" s="166"/>
    </row>
    <row r="33" spans="3:16" s="32" customFormat="1" ht="15.75">
      <c r="C33" s="20"/>
      <c r="D33" s="20" t="s">
        <v>93</v>
      </c>
      <c r="E33" s="20"/>
      <c r="I33" s="20" t="s">
        <v>93</v>
      </c>
      <c r="L33" s="20"/>
      <c r="N33" s="20" t="s">
        <v>93</v>
      </c>
      <c r="P33" s="20"/>
    </row>
    <row r="34" spans="3:16" s="32" customFormat="1" ht="15.75">
      <c r="C34" s="20"/>
      <c r="D34" s="20" t="s">
        <v>90</v>
      </c>
      <c r="E34" s="20"/>
      <c r="I34" s="20" t="s">
        <v>90</v>
      </c>
      <c r="L34" s="20"/>
      <c r="N34" s="20" t="s">
        <v>90</v>
      </c>
      <c r="P34" s="20"/>
    </row>
    <row r="35" spans="3:16" s="32" customFormat="1" ht="15.75">
      <c r="C35" s="20"/>
      <c r="D35" s="20" t="s">
        <v>89</v>
      </c>
      <c r="E35" s="20"/>
      <c r="I35" s="20" t="s">
        <v>89</v>
      </c>
      <c r="L35" s="20"/>
      <c r="N35" s="20" t="s">
        <v>89</v>
      </c>
      <c r="P35" s="20"/>
    </row>
    <row r="36" spans="1:15" s="32" customFormat="1" ht="15.75">
      <c r="A36" s="95"/>
      <c r="C36" s="130"/>
      <c r="D36" s="106" t="s">
        <v>92</v>
      </c>
      <c r="E36" s="123"/>
      <c r="F36" s="95"/>
      <c r="H36" s="95"/>
      <c r="I36" s="123" t="s">
        <v>92</v>
      </c>
      <c r="J36" s="95"/>
      <c r="K36" s="95"/>
      <c r="L36" s="21"/>
      <c r="M36" s="123"/>
      <c r="N36" s="123" t="s">
        <v>92</v>
      </c>
      <c r="O36" s="126"/>
    </row>
    <row r="37" spans="1:15" s="32" customFormat="1" ht="15">
      <c r="A37" s="22" t="s">
        <v>88</v>
      </c>
      <c r="C37" s="25"/>
      <c r="D37" s="49">
        <v>7.5</v>
      </c>
      <c r="E37" s="25"/>
      <c r="I37" s="25">
        <v>5.2</v>
      </c>
      <c r="L37" s="75"/>
      <c r="O37" s="33"/>
    </row>
    <row r="38" spans="1:15" s="32" customFormat="1" ht="15">
      <c r="A38" s="22" t="s">
        <v>100</v>
      </c>
      <c r="C38" s="25"/>
      <c r="D38" s="50">
        <v>9</v>
      </c>
      <c r="E38" s="25"/>
      <c r="I38" s="25">
        <v>5.1</v>
      </c>
      <c r="L38" s="75"/>
      <c r="O38" s="33"/>
    </row>
    <row r="39" spans="1:15" s="32" customFormat="1" ht="15">
      <c r="A39" s="22" t="s">
        <v>113</v>
      </c>
      <c r="C39" s="25"/>
      <c r="D39" s="50">
        <v>9.2</v>
      </c>
      <c r="E39" s="25"/>
      <c r="I39" s="25">
        <v>3.9</v>
      </c>
      <c r="L39" s="75"/>
      <c r="O39" s="33"/>
    </row>
    <row r="40" spans="1:15" s="32" customFormat="1" ht="15">
      <c r="A40" s="22" t="s">
        <v>116</v>
      </c>
      <c r="C40" s="25"/>
      <c r="D40" s="50">
        <v>6.7</v>
      </c>
      <c r="E40" s="25"/>
      <c r="I40" s="25">
        <v>3.2</v>
      </c>
      <c r="L40" s="25"/>
      <c r="O40" s="33"/>
    </row>
    <row r="41" spans="1:15" s="32" customFormat="1" ht="15">
      <c r="A41" s="22" t="s">
        <v>120</v>
      </c>
      <c r="C41" s="25"/>
      <c r="D41" s="50">
        <v>6.1</v>
      </c>
      <c r="E41" s="25"/>
      <c r="F41" s="36"/>
      <c r="H41" s="36"/>
      <c r="I41" s="25">
        <v>2.7</v>
      </c>
      <c r="J41" s="36"/>
      <c r="K41" s="36"/>
      <c r="L41" s="25"/>
      <c r="O41" s="33"/>
    </row>
    <row r="42" spans="1:15" s="32" customFormat="1" ht="15">
      <c r="A42" s="22" t="s">
        <v>126</v>
      </c>
      <c r="C42" s="25"/>
      <c r="D42" s="50">
        <v>8.2</v>
      </c>
      <c r="E42" s="25"/>
      <c r="F42" s="36"/>
      <c r="H42" s="36"/>
      <c r="I42" s="25">
        <v>3.9</v>
      </c>
      <c r="J42" s="36"/>
      <c r="K42" s="36"/>
      <c r="L42" s="25"/>
      <c r="O42" s="33"/>
    </row>
    <row r="43" spans="1:15" s="32" customFormat="1" ht="15">
      <c r="A43" s="22" t="s">
        <v>139</v>
      </c>
      <c r="C43" s="25"/>
      <c r="D43" s="50">
        <v>4.3</v>
      </c>
      <c r="E43" s="25"/>
      <c r="F43" s="36"/>
      <c r="H43" s="36"/>
      <c r="I43" s="25">
        <v>4.1</v>
      </c>
      <c r="J43" s="36"/>
      <c r="K43" s="36"/>
      <c r="L43" s="25"/>
      <c r="O43" s="33"/>
    </row>
    <row r="44" spans="1:15" s="32" customFormat="1" ht="15">
      <c r="A44" s="22" t="s">
        <v>149</v>
      </c>
      <c r="C44" s="25"/>
      <c r="D44" s="50">
        <v>6.3</v>
      </c>
      <c r="E44" s="25"/>
      <c r="F44" s="36"/>
      <c r="H44" s="36"/>
      <c r="I44" s="25">
        <v>5.5</v>
      </c>
      <c r="J44" s="36"/>
      <c r="K44" s="36"/>
      <c r="L44" s="25"/>
      <c r="N44" s="25">
        <v>3.7</v>
      </c>
      <c r="O44" s="33"/>
    </row>
    <row r="45" spans="1:15" s="32" customFormat="1" ht="15.75" thickBot="1">
      <c r="A45" s="186" t="s">
        <v>156</v>
      </c>
      <c r="B45" s="189"/>
      <c r="C45" s="186"/>
      <c r="D45" s="190">
        <v>6.2</v>
      </c>
      <c r="E45" s="186"/>
      <c r="F45" s="191"/>
      <c r="G45" s="189"/>
      <c r="H45" s="191"/>
      <c r="I45" s="186">
        <v>3.4</v>
      </c>
      <c r="J45" s="191"/>
      <c r="K45" s="191"/>
      <c r="L45" s="186"/>
      <c r="M45" s="189"/>
      <c r="N45" s="186">
        <v>4.2</v>
      </c>
      <c r="O45" s="158"/>
    </row>
    <row r="46" spans="1:15" s="32" customFormat="1" ht="18">
      <c r="A46" s="25" t="s">
        <v>192</v>
      </c>
      <c r="B46" s="179"/>
      <c r="C46" s="25"/>
      <c r="D46" s="50">
        <v>12.9</v>
      </c>
      <c r="E46" s="25"/>
      <c r="F46" s="188"/>
      <c r="G46" s="188"/>
      <c r="H46" s="188"/>
      <c r="I46" s="25">
        <v>9.1</v>
      </c>
      <c r="J46" s="188"/>
      <c r="K46" s="188"/>
      <c r="L46" s="25"/>
      <c r="M46" s="179"/>
      <c r="N46" s="167">
        <v>10.3</v>
      </c>
      <c r="O46" s="33"/>
    </row>
    <row r="47" spans="1:15" s="32" customFormat="1" ht="15">
      <c r="A47" s="25" t="s">
        <v>175</v>
      </c>
      <c r="B47" s="188"/>
      <c r="C47" s="25"/>
      <c r="D47" s="50">
        <v>23.1</v>
      </c>
      <c r="E47" s="25"/>
      <c r="F47" s="188"/>
      <c r="G47" s="188"/>
      <c r="H47" s="188"/>
      <c r="I47" s="25">
        <v>13.3</v>
      </c>
      <c r="J47" s="188"/>
      <c r="K47" s="188"/>
      <c r="L47" s="25"/>
      <c r="M47" s="188"/>
      <c r="N47" s="167">
        <v>11.6</v>
      </c>
      <c r="O47" s="33"/>
    </row>
    <row r="48" spans="1:15" s="32" customFormat="1" ht="15">
      <c r="A48" s="25" t="s">
        <v>203</v>
      </c>
      <c r="B48" s="188"/>
      <c r="C48" s="25"/>
      <c r="D48" s="50">
        <v>23.4</v>
      </c>
      <c r="E48" s="25"/>
      <c r="F48" s="188"/>
      <c r="G48" s="188"/>
      <c r="H48" s="188"/>
      <c r="I48" s="167">
        <v>15</v>
      </c>
      <c r="J48" s="188"/>
      <c r="K48" s="188"/>
      <c r="L48" s="25"/>
      <c r="M48" s="188"/>
      <c r="N48" s="167">
        <v>10.3</v>
      </c>
      <c r="O48" s="33"/>
    </row>
    <row r="49" spans="1:15" s="32" customFormat="1" ht="18">
      <c r="A49" s="25" t="s">
        <v>230</v>
      </c>
      <c r="B49" s="188"/>
      <c r="C49" s="25"/>
      <c r="D49" s="50">
        <v>22.9</v>
      </c>
      <c r="E49" s="25"/>
      <c r="F49" s="188"/>
      <c r="G49" s="188"/>
      <c r="H49" s="188"/>
      <c r="I49" s="167">
        <v>10.4</v>
      </c>
      <c r="J49" s="188"/>
      <c r="K49" s="188"/>
      <c r="L49" s="25"/>
      <c r="M49" s="188"/>
      <c r="N49" s="167">
        <v>11.3</v>
      </c>
      <c r="O49" s="33"/>
    </row>
    <row r="50" spans="1:15" s="32" customFormat="1" ht="8.25" customHeight="1">
      <c r="A50" s="95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ht="18.75" customHeight="1">
      <c r="A51" s="1" t="s">
        <v>130</v>
      </c>
    </row>
    <row r="52" ht="12.75">
      <c r="A52" s="176" t="s">
        <v>114</v>
      </c>
    </row>
    <row r="53" spans="1:13" ht="12.75">
      <c r="A53" s="176" t="s">
        <v>115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176" t="s">
        <v>193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176" t="s">
        <v>194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176" t="s">
        <v>163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176" t="s">
        <v>164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176" t="s">
        <v>195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4:13" ht="12.75"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4:13" ht="12.75"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4:13" ht="12.75"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4:13" ht="12.75"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4:13" ht="12.75"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4:13" ht="12.75"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4:13" ht="12.75"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4:13" ht="12.75"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4:13" ht="12.75"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4:13" ht="12.75"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4:13" ht="12.75"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4:13" ht="12.75"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4:13" ht="12.75">
      <c r="D71" s="55"/>
      <c r="E71" s="55"/>
      <c r="F71" s="55"/>
      <c r="G71" s="55"/>
      <c r="H71" s="55"/>
      <c r="I71" s="55"/>
      <c r="J71" s="55"/>
      <c r="K71" s="55"/>
      <c r="L71" s="55"/>
      <c r="M71" s="5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5"/>
  <sheetViews>
    <sheetView zoomScale="64" zoomScaleNormal="64" zoomScalePageLayoutView="0" workbookViewId="0" topLeftCell="A13">
      <selection activeCell="R32" sqref="R32"/>
    </sheetView>
  </sheetViews>
  <sheetFormatPr defaultColWidth="9.140625" defaultRowHeight="12.75"/>
  <cols>
    <col min="1" max="1" width="1.421875" style="176" customWidth="1"/>
    <col min="2" max="2" width="5.140625" style="176" customWidth="1"/>
    <col min="3" max="3" width="27.421875" style="176" customWidth="1"/>
    <col min="4" max="4" width="7.7109375" style="176" customWidth="1"/>
    <col min="5" max="5" width="12.00390625" style="176" customWidth="1"/>
    <col min="6" max="6" width="10.7109375" style="176" customWidth="1"/>
    <col min="7" max="7" width="7.7109375" style="176" customWidth="1"/>
    <col min="8" max="8" width="12.57421875" style="176" customWidth="1"/>
    <col min="9" max="9" width="11.57421875" style="176" customWidth="1"/>
    <col min="10" max="10" width="7.7109375" style="176" customWidth="1"/>
    <col min="11" max="11" width="12.57421875" style="176" customWidth="1"/>
    <col min="12" max="12" width="11.7109375" style="176" customWidth="1"/>
    <col min="13" max="13" width="7.7109375" style="176" customWidth="1"/>
    <col min="14" max="14" width="11.8515625" style="176" customWidth="1"/>
    <col min="15" max="15" width="12.140625" style="176" customWidth="1"/>
    <col min="16" max="16" width="7.7109375" style="176" customWidth="1"/>
    <col min="17" max="17" width="12.8515625" style="176" customWidth="1"/>
    <col min="18" max="18" width="21.00390625" style="176" customWidth="1"/>
    <col min="19" max="16384" width="9.140625" style="176" customWidth="1"/>
  </cols>
  <sheetData>
    <row r="1" spans="3:14" ht="29.25" customHeight="1">
      <c r="C1" s="176" t="s">
        <v>157</v>
      </c>
      <c r="N1" s="192" t="s">
        <v>208</v>
      </c>
    </row>
    <row r="2" spans="2:17" s="4" customFormat="1" ht="23.25">
      <c r="B2" s="193" t="s">
        <v>204</v>
      </c>
      <c r="C2" s="194"/>
      <c r="D2" s="195"/>
      <c r="E2" s="110"/>
      <c r="F2" s="110"/>
      <c r="G2" s="194"/>
      <c r="H2" s="194"/>
      <c r="I2" s="110"/>
      <c r="J2" s="110"/>
      <c r="K2" s="110"/>
      <c r="L2" s="110"/>
      <c r="M2" s="110"/>
      <c r="N2" s="194"/>
      <c r="O2" s="149"/>
      <c r="P2" s="194"/>
      <c r="Q2" s="194"/>
    </row>
    <row r="3" spans="2:17" s="18" customFormat="1" ht="12.75" customHeight="1">
      <c r="B3" s="195"/>
      <c r="C3" s="195"/>
      <c r="D3" s="19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44" s="4" customFormat="1" ht="20.25">
      <c r="A4" s="118"/>
      <c r="B4" s="196"/>
      <c r="C4" s="197"/>
      <c r="D4" s="198" t="s">
        <v>3</v>
      </c>
      <c r="E4" s="198"/>
      <c r="F4" s="197"/>
      <c r="G4" s="198" t="s">
        <v>10</v>
      </c>
      <c r="H4" s="198"/>
      <c r="I4" s="197"/>
      <c r="J4" s="198" t="s">
        <v>14</v>
      </c>
      <c r="K4" s="198"/>
      <c r="L4" s="197"/>
      <c r="M4" s="198" t="s">
        <v>103</v>
      </c>
      <c r="N4" s="198"/>
      <c r="O4" s="197"/>
      <c r="P4" s="198" t="s">
        <v>104</v>
      </c>
      <c r="Q4" s="198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110"/>
      <c r="C5" s="199"/>
      <c r="D5" s="200" t="s">
        <v>110</v>
      </c>
      <c r="E5" s="200"/>
      <c r="F5" s="199"/>
      <c r="G5" s="200" t="s">
        <v>110</v>
      </c>
      <c r="H5" s="200"/>
      <c r="I5" s="199"/>
      <c r="J5" s="200" t="s">
        <v>110</v>
      </c>
      <c r="K5" s="200"/>
      <c r="L5" s="199"/>
      <c r="M5" s="200" t="s">
        <v>110</v>
      </c>
      <c r="N5" s="200"/>
      <c r="O5" s="199"/>
      <c r="P5" s="200" t="s">
        <v>110</v>
      </c>
      <c r="Q5" s="200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62.25" customHeight="1">
      <c r="A6" s="178"/>
      <c r="B6" s="201"/>
      <c r="C6" s="202"/>
      <c r="D6" s="203" t="s">
        <v>102</v>
      </c>
      <c r="E6" s="204" t="s">
        <v>181</v>
      </c>
      <c r="F6" s="205"/>
      <c r="G6" s="203" t="s">
        <v>102</v>
      </c>
      <c r="H6" s="204" t="s">
        <v>181</v>
      </c>
      <c r="I6" s="205"/>
      <c r="J6" s="203" t="s">
        <v>102</v>
      </c>
      <c r="K6" s="204" t="s">
        <v>181</v>
      </c>
      <c r="L6" s="205"/>
      <c r="M6" s="203" t="s">
        <v>102</v>
      </c>
      <c r="N6" s="204" t="s">
        <v>181</v>
      </c>
      <c r="O6" s="205"/>
      <c r="P6" s="203" t="s">
        <v>102</v>
      </c>
      <c r="Q6" s="204" t="s">
        <v>181</v>
      </c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</row>
    <row r="7" spans="2:17" ht="24.75" customHeight="1">
      <c r="B7" s="149" t="s">
        <v>107</v>
      </c>
      <c r="C7" s="206" t="s">
        <v>225</v>
      </c>
      <c r="D7" s="207"/>
      <c r="E7" s="207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08" t="s">
        <v>109</v>
      </c>
    </row>
    <row r="8" spans="2:17" ht="22.5" customHeight="1">
      <c r="B8" s="209" t="s">
        <v>23</v>
      </c>
      <c r="C8" s="194"/>
      <c r="D8" s="219">
        <v>2.2688371035836936</v>
      </c>
      <c r="E8" s="219">
        <v>17.293298151707624</v>
      </c>
      <c r="F8" s="210"/>
      <c r="G8" s="219">
        <v>3.2378648701492785</v>
      </c>
      <c r="H8" s="219">
        <v>20.49575580344299</v>
      </c>
      <c r="I8" s="210"/>
      <c r="J8" s="210">
        <v>2.8298544888159567</v>
      </c>
      <c r="K8" s="210">
        <v>18.691984380045085</v>
      </c>
      <c r="L8" s="210"/>
      <c r="M8" s="210">
        <v>4.307411667733079</v>
      </c>
      <c r="N8" s="210">
        <v>22.808513314846447</v>
      </c>
      <c r="O8" s="210"/>
      <c r="P8" s="210">
        <v>3.9527009826195774</v>
      </c>
      <c r="Q8" s="210">
        <v>21.86390799614638</v>
      </c>
    </row>
    <row r="9" spans="2:17" ht="16.5" customHeight="1">
      <c r="B9" s="209" t="s">
        <v>24</v>
      </c>
      <c r="C9" s="194"/>
      <c r="D9" s="219">
        <v>2.839672269628055</v>
      </c>
      <c r="E9" s="219">
        <v>20.543896992843873</v>
      </c>
      <c r="F9" s="210"/>
      <c r="G9" s="219">
        <v>2.4578020993641982</v>
      </c>
      <c r="H9" s="219">
        <v>20.11766950868754</v>
      </c>
      <c r="I9" s="210"/>
      <c r="J9" s="210">
        <v>4.127839174205412</v>
      </c>
      <c r="K9" s="210">
        <v>18.584961095942035</v>
      </c>
      <c r="L9" s="210"/>
      <c r="M9" s="210">
        <v>5.76634574865025</v>
      </c>
      <c r="N9" s="210">
        <v>22.874902686635327</v>
      </c>
      <c r="O9" s="210"/>
      <c r="P9" s="210">
        <v>4.442290416739095</v>
      </c>
      <c r="Q9" s="210">
        <v>20.95621147484736</v>
      </c>
    </row>
    <row r="10" spans="2:17" ht="16.5" customHeight="1">
      <c r="B10" s="209" t="s">
        <v>25</v>
      </c>
      <c r="C10" s="194"/>
      <c r="D10" s="219">
        <v>1.9018781388548345</v>
      </c>
      <c r="E10" s="219">
        <v>17.639814831493236</v>
      </c>
      <c r="F10" s="210"/>
      <c r="G10" s="219">
        <v>6.119570497517205</v>
      </c>
      <c r="H10" s="219">
        <v>29.30693237950217</v>
      </c>
      <c r="I10" s="210"/>
      <c r="J10" s="210">
        <v>7.476454382409778</v>
      </c>
      <c r="K10" s="210">
        <v>23.874650664857704</v>
      </c>
      <c r="L10" s="210"/>
      <c r="M10" s="210">
        <v>6.3318334255855175</v>
      </c>
      <c r="N10" s="210">
        <v>23.963692697260715</v>
      </c>
      <c r="O10" s="210"/>
      <c r="P10" s="210">
        <v>6.101833116409072</v>
      </c>
      <c r="Q10" s="210">
        <v>23.967310679856784</v>
      </c>
    </row>
    <row r="11" spans="2:17" ht="16.5" customHeight="1">
      <c r="B11" s="209" t="s">
        <v>26</v>
      </c>
      <c r="C11" s="194"/>
      <c r="D11" s="219">
        <v>10.930035582108186</v>
      </c>
      <c r="E11" s="219">
        <v>34.90885906981299</v>
      </c>
      <c r="F11" s="210"/>
      <c r="G11" s="219">
        <v>20.59251266784405</v>
      </c>
      <c r="H11" s="219">
        <v>42.50641977343753</v>
      </c>
      <c r="I11" s="210"/>
      <c r="J11" s="210">
        <v>19.71587441960253</v>
      </c>
      <c r="K11" s="210">
        <v>40.75748454855505</v>
      </c>
      <c r="L11" s="210"/>
      <c r="M11" s="210">
        <v>15.106224104605054</v>
      </c>
      <c r="N11" s="210">
        <v>38.02454185844923</v>
      </c>
      <c r="O11" s="210"/>
      <c r="P11" s="210">
        <v>16.536977242627245</v>
      </c>
      <c r="Q11" s="210">
        <v>39.0620590573128</v>
      </c>
    </row>
    <row r="12" spans="2:17" ht="16.5" customHeight="1">
      <c r="B12" s="209" t="s">
        <v>28</v>
      </c>
      <c r="C12" s="194"/>
      <c r="D12" s="219">
        <v>3.6892725983567485</v>
      </c>
      <c r="E12" s="219">
        <v>26.36495849992409</v>
      </c>
      <c r="F12" s="210"/>
      <c r="G12" s="219">
        <v>3.652185999608202</v>
      </c>
      <c r="H12" s="219">
        <v>28.721591854971372</v>
      </c>
      <c r="I12" s="210"/>
      <c r="J12" s="210">
        <v>7.20645774655682</v>
      </c>
      <c r="K12" s="210">
        <v>34.14127105924471</v>
      </c>
      <c r="L12" s="210"/>
      <c r="M12" s="210">
        <v>9.037269712677197</v>
      </c>
      <c r="N12" s="210">
        <v>33.681726188644404</v>
      </c>
      <c r="O12" s="210"/>
      <c r="P12" s="210">
        <v>7.279796363982329</v>
      </c>
      <c r="Q12" s="210">
        <v>31.861577281258068</v>
      </c>
    </row>
    <row r="13" spans="2:17" ht="16.5" customHeight="1">
      <c r="B13" s="209" t="s">
        <v>29</v>
      </c>
      <c r="C13" s="194"/>
      <c r="D13" s="219">
        <v>6.086069062518037</v>
      </c>
      <c r="E13" s="219">
        <v>29.688740928314473</v>
      </c>
      <c r="F13" s="210"/>
      <c r="G13" s="219">
        <v>6.619743094641087</v>
      </c>
      <c r="H13" s="219">
        <v>29.334455361064887</v>
      </c>
      <c r="I13" s="210"/>
      <c r="J13" s="210">
        <v>12.462019398830563</v>
      </c>
      <c r="K13" s="210">
        <v>34.57948549375269</v>
      </c>
      <c r="L13" s="210"/>
      <c r="M13" s="210">
        <v>22.579308321241765</v>
      </c>
      <c r="N13" s="210">
        <v>37.731435884700566</v>
      </c>
      <c r="O13" s="210"/>
      <c r="P13" s="210">
        <v>14.90319292360191</v>
      </c>
      <c r="Q13" s="210">
        <v>34.38581208464758</v>
      </c>
    </row>
    <row r="14" spans="2:17" ht="16.5" customHeight="1">
      <c r="B14" s="209" t="s">
        <v>30</v>
      </c>
      <c r="C14" s="194"/>
      <c r="D14" s="219">
        <v>1.7394698977948049</v>
      </c>
      <c r="E14" s="219">
        <v>14.804363771069884</v>
      </c>
      <c r="F14" s="210"/>
      <c r="G14" s="219">
        <v>1.1934993944129098</v>
      </c>
      <c r="H14" s="219">
        <v>20.69466813087042</v>
      </c>
      <c r="I14" s="210"/>
      <c r="J14" s="210">
        <v>1.5028337620263021</v>
      </c>
      <c r="K14" s="210">
        <v>14.73193017851827</v>
      </c>
      <c r="L14" s="210"/>
      <c r="M14" s="210">
        <v>6.40427551704847</v>
      </c>
      <c r="N14" s="210">
        <v>26.208471579856706</v>
      </c>
      <c r="O14" s="210"/>
      <c r="P14" s="210">
        <v>4.770298235231074</v>
      </c>
      <c r="Q14" s="210">
        <v>22.52309319530528</v>
      </c>
    </row>
    <row r="15" spans="2:17" ht="16.5" customHeight="1">
      <c r="B15" s="209" t="s">
        <v>31</v>
      </c>
      <c r="C15" s="194"/>
      <c r="D15" s="219">
        <v>3.7850998374094114</v>
      </c>
      <c r="E15" s="219">
        <v>20.763337985124593</v>
      </c>
      <c r="F15" s="210"/>
      <c r="G15" s="219">
        <v>6.170862417400498</v>
      </c>
      <c r="H15" s="219">
        <v>30.68860415210072</v>
      </c>
      <c r="I15" s="210"/>
      <c r="J15" s="210">
        <v>11.335053722355658</v>
      </c>
      <c r="K15" s="210">
        <v>34.10943243058923</v>
      </c>
      <c r="L15" s="210"/>
      <c r="M15" s="210">
        <v>9.737747595879597</v>
      </c>
      <c r="N15" s="210">
        <v>34.38203192213353</v>
      </c>
      <c r="O15" s="210"/>
      <c r="P15" s="210">
        <v>8.673283351531355</v>
      </c>
      <c r="Q15" s="210">
        <v>32.09033914851955</v>
      </c>
    </row>
    <row r="16" spans="2:17" ht="16.5" customHeight="1">
      <c r="B16" s="209" t="s">
        <v>32</v>
      </c>
      <c r="C16" s="194"/>
      <c r="D16" s="219">
        <v>5.957258187675282</v>
      </c>
      <c r="E16" s="219">
        <v>25.152405100456825</v>
      </c>
      <c r="F16" s="210"/>
      <c r="G16" s="219">
        <v>3.629370400391386</v>
      </c>
      <c r="H16" s="219">
        <v>24.584929853558915</v>
      </c>
      <c r="I16" s="210"/>
      <c r="J16" s="210">
        <v>5.165935601380746</v>
      </c>
      <c r="K16" s="210">
        <v>26.998068958859694</v>
      </c>
      <c r="L16" s="210"/>
      <c r="M16" s="210">
        <v>10.824278490887519</v>
      </c>
      <c r="N16" s="210">
        <v>34.02260761766001</v>
      </c>
      <c r="O16" s="210"/>
      <c r="P16" s="210">
        <v>9.242846235944771</v>
      </c>
      <c r="Q16" s="210">
        <v>31.70876350102011</v>
      </c>
    </row>
    <row r="17" spans="2:17" ht="16.5" customHeight="1">
      <c r="B17" s="209" t="s">
        <v>33</v>
      </c>
      <c r="C17" s="194"/>
      <c r="D17" s="219">
        <v>4.0285638036248095</v>
      </c>
      <c r="E17" s="219">
        <v>27.62848214268599</v>
      </c>
      <c r="F17" s="210"/>
      <c r="G17" s="219">
        <v>5.19035070837833</v>
      </c>
      <c r="H17" s="219">
        <v>31.260010366823927</v>
      </c>
      <c r="I17" s="210"/>
      <c r="J17" s="210">
        <v>3.637176115474712</v>
      </c>
      <c r="K17" s="210">
        <v>27.030799508923987</v>
      </c>
      <c r="L17" s="210"/>
      <c r="M17" s="210">
        <v>4.45376541846869</v>
      </c>
      <c r="N17" s="210">
        <v>26.821502807252955</v>
      </c>
      <c r="O17" s="210"/>
      <c r="P17" s="210">
        <v>4.347073201785862</v>
      </c>
      <c r="Q17" s="210">
        <v>27.777240167365434</v>
      </c>
    </row>
    <row r="18" spans="2:17" ht="16.5" customHeight="1">
      <c r="B18" s="209" t="s">
        <v>34</v>
      </c>
      <c r="C18" s="194"/>
      <c r="D18" s="219">
        <v>2.7460424006031303</v>
      </c>
      <c r="E18" s="219">
        <v>21.14349926971954</v>
      </c>
      <c r="F18" s="210"/>
      <c r="G18" s="219">
        <v>4.017594473247539</v>
      </c>
      <c r="H18" s="219">
        <v>28.879565588030637</v>
      </c>
      <c r="I18" s="210"/>
      <c r="J18" s="210">
        <v>8.482812031640163</v>
      </c>
      <c r="K18" s="210">
        <v>27.67388227477621</v>
      </c>
      <c r="L18" s="210"/>
      <c r="M18" s="210">
        <v>8.310131735543607</v>
      </c>
      <c r="N18" s="210">
        <v>34.23519165959629</v>
      </c>
      <c r="O18" s="210"/>
      <c r="P18" s="210">
        <v>7.500535920151115</v>
      </c>
      <c r="Q18" s="210">
        <v>31.613635174274606</v>
      </c>
    </row>
    <row r="19" spans="2:17" ht="16.5" customHeight="1">
      <c r="B19" s="209" t="s">
        <v>35</v>
      </c>
      <c r="C19" s="194"/>
      <c r="D19" s="219">
        <v>5.28858785681048</v>
      </c>
      <c r="E19" s="219">
        <v>25.03607692894959</v>
      </c>
      <c r="F19" s="210"/>
      <c r="G19" s="219">
        <v>3.4874955784199893</v>
      </c>
      <c r="H19" s="219">
        <v>24.298135247372134</v>
      </c>
      <c r="I19" s="210"/>
      <c r="J19" s="210">
        <v>5.696009121377885</v>
      </c>
      <c r="K19" s="210">
        <v>27.331444563459044</v>
      </c>
      <c r="L19" s="210"/>
      <c r="M19" s="210">
        <v>6.75165419613426</v>
      </c>
      <c r="N19" s="210">
        <v>29.5965953471056</v>
      </c>
      <c r="O19" s="210"/>
      <c r="P19" s="210">
        <v>6.385811514193403</v>
      </c>
      <c r="Q19" s="210">
        <v>28.70870245123237</v>
      </c>
    </row>
    <row r="20" spans="2:17" ht="16.5" customHeight="1">
      <c r="B20" s="209" t="s">
        <v>80</v>
      </c>
      <c r="C20" s="194"/>
      <c r="D20" s="219">
        <v>9.868076702755813</v>
      </c>
      <c r="E20" s="219">
        <v>31.863860493444246</v>
      </c>
      <c r="F20" s="210"/>
      <c r="G20" s="219">
        <v>11.014018669842562</v>
      </c>
      <c r="H20" s="219">
        <v>33.316985655327755</v>
      </c>
      <c r="I20" s="210"/>
      <c r="J20" s="210">
        <v>8.753864020306484</v>
      </c>
      <c r="K20" s="210">
        <v>44.69490954451395</v>
      </c>
      <c r="L20" s="210"/>
      <c r="M20" s="210">
        <v>8.784573115641555</v>
      </c>
      <c r="N20" s="210">
        <v>38.71958321298344</v>
      </c>
      <c r="O20" s="210"/>
      <c r="P20" s="210">
        <v>9.36864644589424</v>
      </c>
      <c r="Q20" s="210">
        <v>37.033449938699064</v>
      </c>
    </row>
    <row r="21" spans="2:17" ht="16.5" customHeight="1">
      <c r="B21" s="209" t="s">
        <v>36</v>
      </c>
      <c r="C21" s="194"/>
      <c r="D21" s="219">
        <v>3.3744613368090475</v>
      </c>
      <c r="E21" s="219">
        <v>24.9066628810744</v>
      </c>
      <c r="F21" s="210"/>
      <c r="G21" s="219">
        <v>5.687760475740831</v>
      </c>
      <c r="H21" s="219">
        <v>30.92115967717713</v>
      </c>
      <c r="I21" s="210"/>
      <c r="J21" s="210">
        <v>8.109328120968724</v>
      </c>
      <c r="K21" s="210">
        <v>30.397891563601814</v>
      </c>
      <c r="L21" s="210"/>
      <c r="M21" s="210">
        <v>5.014567484417628</v>
      </c>
      <c r="N21" s="210">
        <v>28.961036115353835</v>
      </c>
      <c r="O21" s="210"/>
      <c r="P21" s="210">
        <v>5.260310769869777</v>
      </c>
      <c r="Q21" s="210">
        <v>28.841296972460974</v>
      </c>
    </row>
    <row r="22" spans="2:17" ht="16.5" customHeight="1">
      <c r="B22" s="209" t="s">
        <v>37</v>
      </c>
      <c r="C22" s="194"/>
      <c r="D22" s="219">
        <v>5.037217663467762</v>
      </c>
      <c r="E22" s="219">
        <v>24.592606808836116</v>
      </c>
      <c r="F22" s="210"/>
      <c r="G22" s="219">
        <v>6.48421415487869</v>
      </c>
      <c r="H22" s="219">
        <v>30.816026560534105</v>
      </c>
      <c r="I22" s="210"/>
      <c r="J22" s="210">
        <v>4.55473886314769</v>
      </c>
      <c r="K22" s="210">
        <v>26.732970939190277</v>
      </c>
      <c r="L22" s="210"/>
      <c r="M22" s="210">
        <v>5.263772490945548</v>
      </c>
      <c r="N22" s="210">
        <v>29.380780444713434</v>
      </c>
      <c r="O22" s="210"/>
      <c r="P22" s="210">
        <v>5.2968004889746325</v>
      </c>
      <c r="Q22" s="210">
        <v>28.54902415420059</v>
      </c>
    </row>
    <row r="23" spans="2:17" ht="16.5" customHeight="1">
      <c r="B23" s="209" t="s">
        <v>128</v>
      </c>
      <c r="C23" s="194"/>
      <c r="D23" s="219">
        <v>4.7473395519936945</v>
      </c>
      <c r="E23" s="219">
        <v>23.65540629310911</v>
      </c>
      <c r="F23" s="210"/>
      <c r="G23" s="219">
        <v>3.204810753448886</v>
      </c>
      <c r="H23" s="219">
        <v>20.689777148921117</v>
      </c>
      <c r="I23" s="210"/>
      <c r="J23" s="210">
        <v>2.884414691882811</v>
      </c>
      <c r="K23" s="210">
        <v>19.926693308219004</v>
      </c>
      <c r="L23" s="210"/>
      <c r="M23" s="210">
        <v>6.393318309498125</v>
      </c>
      <c r="N23" s="210">
        <v>29.20640684688149</v>
      </c>
      <c r="O23" s="210"/>
      <c r="P23" s="210">
        <v>5.629775585879824</v>
      </c>
      <c r="Q23" s="210">
        <v>27.063731013487825</v>
      </c>
    </row>
    <row r="24" spans="2:17" ht="16.5" customHeight="1">
      <c r="B24" s="209" t="s">
        <v>39</v>
      </c>
      <c r="C24" s="194"/>
      <c r="D24" s="219">
        <v>3.2471270040070888</v>
      </c>
      <c r="E24" s="219">
        <v>22.03547645202145</v>
      </c>
      <c r="F24" s="210"/>
      <c r="G24" s="219">
        <v>7.283563815590082</v>
      </c>
      <c r="H24" s="219">
        <v>28.223800002162708</v>
      </c>
      <c r="I24" s="210"/>
      <c r="J24" s="210">
        <v>11.712689363037953</v>
      </c>
      <c r="K24" s="210">
        <v>30.102770020041998</v>
      </c>
      <c r="L24" s="210"/>
      <c r="M24" s="210">
        <v>10.135992921182401</v>
      </c>
      <c r="N24" s="210">
        <v>28.66962294806458</v>
      </c>
      <c r="O24" s="210"/>
      <c r="P24" s="210">
        <v>8.639137648474222</v>
      </c>
      <c r="Q24" s="210">
        <v>27.5442935128759</v>
      </c>
    </row>
    <row r="25" spans="2:17" ht="16.5" customHeight="1">
      <c r="B25" s="209" t="s">
        <v>40</v>
      </c>
      <c r="C25" s="194"/>
      <c r="D25" s="219">
        <v>5.462502068625975</v>
      </c>
      <c r="E25" s="219">
        <v>28.430329798420935</v>
      </c>
      <c r="F25" s="210"/>
      <c r="G25" s="219">
        <v>4.688630987136911</v>
      </c>
      <c r="H25" s="219">
        <v>33.296941968383905</v>
      </c>
      <c r="I25" s="210"/>
      <c r="J25" s="210">
        <v>9.577363141958335</v>
      </c>
      <c r="K25" s="210">
        <v>37.35473045460637</v>
      </c>
      <c r="L25" s="210"/>
      <c r="M25" s="210">
        <v>12.039086183337913</v>
      </c>
      <c r="N25" s="210">
        <v>35.897787875991476</v>
      </c>
      <c r="O25" s="210"/>
      <c r="P25" s="210">
        <v>10.798538717512251</v>
      </c>
      <c r="Q25" s="210">
        <v>35.47224842732286</v>
      </c>
    </row>
    <row r="26" spans="2:17" ht="16.5" customHeight="1">
      <c r="B26" s="209" t="s">
        <v>41</v>
      </c>
      <c r="C26" s="194"/>
      <c r="D26" s="219">
        <v>2.6375989356515377</v>
      </c>
      <c r="E26" s="219">
        <v>18.987970210085177</v>
      </c>
      <c r="F26" s="210"/>
      <c r="G26" s="219">
        <v>2.7670597866884625</v>
      </c>
      <c r="H26" s="219">
        <v>21.67762290087553</v>
      </c>
      <c r="I26" s="210"/>
      <c r="J26" s="210">
        <v>4.0365938056300745</v>
      </c>
      <c r="K26" s="210">
        <v>27.937342110349906</v>
      </c>
      <c r="L26" s="210"/>
      <c r="M26" s="210">
        <v>5.706152747426759</v>
      </c>
      <c r="N26" s="210">
        <v>28.644378800702203</v>
      </c>
      <c r="O26" s="210"/>
      <c r="P26" s="210">
        <v>4.5686672865166855</v>
      </c>
      <c r="Q26" s="210">
        <v>26.13788780362348</v>
      </c>
    </row>
    <row r="27" spans="2:17" ht="16.5" customHeight="1">
      <c r="B27" s="209" t="s">
        <v>42</v>
      </c>
      <c r="C27" s="194"/>
      <c r="D27" s="219">
        <v>1.8104087039956658</v>
      </c>
      <c r="E27" s="219">
        <v>18.238967613946034</v>
      </c>
      <c r="F27" s="210"/>
      <c r="G27" s="219">
        <v>1.1547772933176865</v>
      </c>
      <c r="H27" s="219">
        <v>16.511337305770482</v>
      </c>
      <c r="I27" s="210"/>
      <c r="J27" s="210">
        <v>2.564657059864436</v>
      </c>
      <c r="K27" s="210">
        <v>19.679967129336557</v>
      </c>
      <c r="L27" s="210"/>
      <c r="M27" s="210">
        <v>5.372444284054857</v>
      </c>
      <c r="N27" s="210">
        <v>27.772452838752</v>
      </c>
      <c r="O27" s="210"/>
      <c r="P27" s="210">
        <v>3.5456693742286047</v>
      </c>
      <c r="Q27" s="210">
        <v>22.75211533658153</v>
      </c>
    </row>
    <row r="28" spans="2:17" ht="16.5" customHeight="1">
      <c r="B28" s="209" t="s">
        <v>43</v>
      </c>
      <c r="C28" s="194"/>
      <c r="D28" s="219">
        <v>8.839587338938177</v>
      </c>
      <c r="E28" s="219">
        <v>26.032310394426894</v>
      </c>
      <c r="F28" s="210"/>
      <c r="G28" s="219">
        <v>5.816784434333249</v>
      </c>
      <c r="H28" s="219">
        <v>28.938111458109244</v>
      </c>
      <c r="I28" s="210"/>
      <c r="J28" s="210">
        <v>13.436053055828289</v>
      </c>
      <c r="K28" s="210">
        <v>37.64727268019083</v>
      </c>
      <c r="L28" s="210"/>
      <c r="M28" s="210">
        <v>6.807777733657081</v>
      </c>
      <c r="N28" s="210">
        <v>29.859887237205314</v>
      </c>
      <c r="O28" s="210"/>
      <c r="P28" s="210">
        <v>8.19455083505966</v>
      </c>
      <c r="Q28" s="210">
        <v>30.912533586221947</v>
      </c>
    </row>
    <row r="29" spans="2:17" ht="16.5" customHeight="1">
      <c r="B29" s="209" t="s">
        <v>44</v>
      </c>
      <c r="C29" s="194"/>
      <c r="D29" s="219">
        <v>2.3367837814632604</v>
      </c>
      <c r="E29" s="219">
        <v>20.15880457108197</v>
      </c>
      <c r="F29" s="210"/>
      <c r="G29" s="219">
        <v>3.6345175631081577</v>
      </c>
      <c r="H29" s="219">
        <v>24.761923218759808</v>
      </c>
      <c r="I29" s="210"/>
      <c r="J29" s="210">
        <v>4.450686561297109</v>
      </c>
      <c r="K29" s="210">
        <v>25.07449832864183</v>
      </c>
      <c r="L29" s="210"/>
      <c r="M29" s="210">
        <v>5.572344829831007</v>
      </c>
      <c r="N29" s="210">
        <v>30.705808490081832</v>
      </c>
      <c r="O29" s="210"/>
      <c r="P29" s="210">
        <v>4.867602445980537</v>
      </c>
      <c r="Q29" s="210">
        <v>28.135424523753017</v>
      </c>
    </row>
    <row r="30" spans="2:17" ht="16.5" customHeight="1">
      <c r="B30" s="209" t="s">
        <v>45</v>
      </c>
      <c r="C30" s="194"/>
      <c r="D30" s="219">
        <v>2.1317950598818105</v>
      </c>
      <c r="E30" s="219">
        <v>15.885197547644308</v>
      </c>
      <c r="F30" s="210"/>
      <c r="G30" s="219">
        <v>2.3818295198780435</v>
      </c>
      <c r="H30" s="219">
        <v>16.687235094523768</v>
      </c>
      <c r="I30" s="210"/>
      <c r="J30" s="210">
        <v>2.0728527585978367</v>
      </c>
      <c r="K30" s="210">
        <v>12.34200164266217</v>
      </c>
      <c r="L30" s="210"/>
      <c r="M30" s="210">
        <v>4.441088623640675</v>
      </c>
      <c r="N30" s="210">
        <v>21.435992897540963</v>
      </c>
      <c r="O30" s="210"/>
      <c r="P30" s="210">
        <v>3.2452290025345873</v>
      </c>
      <c r="Q30" s="210">
        <v>18.048445077485063</v>
      </c>
    </row>
    <row r="31" spans="2:17" ht="16.5" customHeight="1">
      <c r="B31" s="209" t="s">
        <v>46</v>
      </c>
      <c r="C31" s="194"/>
      <c r="D31" s="219">
        <v>6.80560502389066</v>
      </c>
      <c r="E31" s="219">
        <v>31.307194550545255</v>
      </c>
      <c r="F31" s="210"/>
      <c r="G31" s="219">
        <v>4.691418544695253</v>
      </c>
      <c r="H31" s="219">
        <v>30.039561352442202</v>
      </c>
      <c r="I31" s="210"/>
      <c r="J31" s="210">
        <v>6.478406567647046</v>
      </c>
      <c r="K31" s="210">
        <v>27.865835021977315</v>
      </c>
      <c r="L31" s="210"/>
      <c r="M31" s="210">
        <v>7.391718122223933</v>
      </c>
      <c r="N31" s="210">
        <v>27.317271634493583</v>
      </c>
      <c r="O31" s="210"/>
      <c r="P31" s="210">
        <v>6.638736256249592</v>
      </c>
      <c r="Q31" s="210">
        <v>28.58655967064617</v>
      </c>
    </row>
    <row r="32" spans="2:17" ht="16.5" customHeight="1">
      <c r="B32" s="209" t="s">
        <v>47</v>
      </c>
      <c r="C32" s="194"/>
      <c r="D32" s="219">
        <v>3.6606068984047244</v>
      </c>
      <c r="E32" s="219">
        <v>22.6802319701514</v>
      </c>
      <c r="F32" s="210"/>
      <c r="G32" s="219">
        <v>4.836516310247095</v>
      </c>
      <c r="H32" s="219">
        <v>24.709476055689407</v>
      </c>
      <c r="I32" s="210"/>
      <c r="J32" s="210">
        <v>12.321006845962213</v>
      </c>
      <c r="K32" s="210">
        <v>27.17221531517889</v>
      </c>
      <c r="L32" s="210"/>
      <c r="M32" s="210">
        <v>8.115717061432619</v>
      </c>
      <c r="N32" s="210">
        <v>31.190445582354005</v>
      </c>
      <c r="O32" s="210"/>
      <c r="P32" s="210">
        <v>8.233102331643211</v>
      </c>
      <c r="Q32" s="210">
        <v>29.308527838292452</v>
      </c>
    </row>
    <row r="33" spans="2:17" ht="16.5" customHeight="1">
      <c r="B33" s="209" t="s">
        <v>27</v>
      </c>
      <c r="C33" s="194"/>
      <c r="D33" s="219">
        <v>3.8151813740184073</v>
      </c>
      <c r="E33" s="219">
        <v>26.651877710215267</v>
      </c>
      <c r="F33" s="210"/>
      <c r="G33" s="219">
        <v>5.761345359303234</v>
      </c>
      <c r="H33" s="219">
        <v>33.436147217848074</v>
      </c>
      <c r="I33" s="210"/>
      <c r="J33" s="210">
        <v>7.703715737607103</v>
      </c>
      <c r="K33" s="210">
        <v>34.46007138261085</v>
      </c>
      <c r="L33" s="210"/>
      <c r="M33" s="210">
        <v>15.61745699876309</v>
      </c>
      <c r="N33" s="210">
        <v>41.638038910493044</v>
      </c>
      <c r="O33" s="210"/>
      <c r="P33" s="210">
        <v>9.724817671453335</v>
      </c>
      <c r="Q33" s="210">
        <v>35.77822074860193</v>
      </c>
    </row>
    <row r="34" spans="2:17" ht="16.5" customHeight="1">
      <c r="B34" s="209" t="s">
        <v>48</v>
      </c>
      <c r="C34" s="194"/>
      <c r="D34" s="219">
        <v>2.0927395431848397</v>
      </c>
      <c r="E34" s="219">
        <v>19.155026379426666</v>
      </c>
      <c r="F34" s="210"/>
      <c r="G34" s="219">
        <v>10.011678488339895</v>
      </c>
      <c r="H34" s="219">
        <v>29.2866125429322</v>
      </c>
      <c r="I34" s="210"/>
      <c r="J34" s="210">
        <v>7.002117828849768</v>
      </c>
      <c r="K34" s="210">
        <v>31.10251221984</v>
      </c>
      <c r="L34" s="210"/>
      <c r="M34" s="210">
        <v>17.803978530149525</v>
      </c>
      <c r="N34" s="210">
        <v>36.77200975912101</v>
      </c>
      <c r="O34" s="210"/>
      <c r="P34" s="210">
        <v>11.163207346185098</v>
      </c>
      <c r="Q34" s="210">
        <v>30.744679368418808</v>
      </c>
    </row>
    <row r="35" spans="2:17" ht="16.5" customHeight="1">
      <c r="B35" s="209" t="s">
        <v>49</v>
      </c>
      <c r="C35" s="194"/>
      <c r="D35" s="219">
        <v>8.210562469849334</v>
      </c>
      <c r="E35" s="219">
        <v>34.03411561078132</v>
      </c>
      <c r="F35" s="210"/>
      <c r="G35" s="219">
        <v>11.226246197216277</v>
      </c>
      <c r="H35" s="219">
        <v>39.14439955644469</v>
      </c>
      <c r="I35" s="210"/>
      <c r="J35" s="210">
        <v>14.568760484267528</v>
      </c>
      <c r="K35" s="210">
        <v>34.971357273391654</v>
      </c>
      <c r="L35" s="210"/>
      <c r="M35" s="210">
        <v>9.805400971723005</v>
      </c>
      <c r="N35" s="210">
        <v>32.16301181362072</v>
      </c>
      <c r="O35" s="210"/>
      <c r="P35" s="210">
        <v>10.841079692291437</v>
      </c>
      <c r="Q35" s="210">
        <v>34.13927335945609</v>
      </c>
    </row>
    <row r="36" spans="2:18" ht="16.5" customHeight="1">
      <c r="B36" s="211" t="s">
        <v>50</v>
      </c>
      <c r="C36" s="194"/>
      <c r="D36" s="219">
        <v>2.260517055727349</v>
      </c>
      <c r="E36" s="219">
        <v>18.69640804744427</v>
      </c>
      <c r="F36" s="210"/>
      <c r="G36" s="219">
        <v>2.4782626380036175</v>
      </c>
      <c r="H36" s="219">
        <v>20.25187399307973</v>
      </c>
      <c r="I36" s="210"/>
      <c r="J36" s="210">
        <v>6.9883319257059</v>
      </c>
      <c r="K36" s="210">
        <v>31.911875640221766</v>
      </c>
      <c r="L36" s="210"/>
      <c r="M36" s="210">
        <v>7.8433195106203755</v>
      </c>
      <c r="N36" s="210">
        <v>29.180054348971424</v>
      </c>
      <c r="O36" s="210"/>
      <c r="P36" s="210">
        <v>6.399309951279338</v>
      </c>
      <c r="Q36" s="210">
        <v>27.36423816463783</v>
      </c>
      <c r="R36" s="176" t="s">
        <v>119</v>
      </c>
    </row>
    <row r="37" spans="2:17" ht="16.5" customHeight="1">
      <c r="B37" s="209" t="s">
        <v>51</v>
      </c>
      <c r="C37" s="194"/>
      <c r="D37" s="219">
        <v>4.563521570355492</v>
      </c>
      <c r="E37" s="219">
        <v>25.539059362876877</v>
      </c>
      <c r="F37" s="210"/>
      <c r="G37" s="219">
        <v>7.92608537883496</v>
      </c>
      <c r="H37" s="219">
        <v>33.01067032241491</v>
      </c>
      <c r="I37" s="210"/>
      <c r="J37" s="210">
        <v>11.052232438109112</v>
      </c>
      <c r="K37" s="210">
        <v>33.29045626061236</v>
      </c>
      <c r="L37" s="210"/>
      <c r="M37" s="210">
        <v>14.739449306562518</v>
      </c>
      <c r="N37" s="210">
        <v>34.52791692898972</v>
      </c>
      <c r="O37" s="210"/>
      <c r="P37" s="210">
        <v>10.890728233089172</v>
      </c>
      <c r="Q37" s="210">
        <v>32.18691044341296</v>
      </c>
    </row>
    <row r="38" spans="2:17" ht="16.5" customHeight="1">
      <c r="B38" s="209" t="s">
        <v>52</v>
      </c>
      <c r="C38" s="194"/>
      <c r="D38" s="219">
        <v>3.4154313977688604</v>
      </c>
      <c r="E38" s="219">
        <v>22.09031981839739</v>
      </c>
      <c r="F38" s="210"/>
      <c r="G38" s="219">
        <v>4.45821185617104</v>
      </c>
      <c r="H38" s="219">
        <v>23.15354713313897</v>
      </c>
      <c r="I38" s="210"/>
      <c r="J38" s="210">
        <v>14.276846150383829</v>
      </c>
      <c r="K38" s="210">
        <v>28.20881136764804</v>
      </c>
      <c r="L38" s="210"/>
      <c r="M38" s="210">
        <v>6.177453695293725</v>
      </c>
      <c r="N38" s="210">
        <v>29.777228749493823</v>
      </c>
      <c r="O38" s="210"/>
      <c r="P38" s="210">
        <v>6.35027984103146</v>
      </c>
      <c r="Q38" s="210">
        <v>28.27570159334653</v>
      </c>
    </row>
    <row r="39" spans="2:17" ht="16.5" customHeight="1">
      <c r="B39" s="209" t="s">
        <v>53</v>
      </c>
      <c r="C39" s="194"/>
      <c r="D39" s="219">
        <v>1.39802339103578</v>
      </c>
      <c r="E39" s="219">
        <v>15.17194946827764</v>
      </c>
      <c r="F39" s="210"/>
      <c r="G39" s="219">
        <v>3.9174735007289465</v>
      </c>
      <c r="H39" s="219">
        <v>22.12864450271984</v>
      </c>
      <c r="I39" s="210"/>
      <c r="J39" s="210">
        <v>8.47220997378655</v>
      </c>
      <c r="K39" s="210">
        <v>34.99976513599315</v>
      </c>
      <c r="L39" s="210"/>
      <c r="M39" s="210">
        <v>2.7199576182825873</v>
      </c>
      <c r="N39" s="210">
        <v>21.360120009531215</v>
      </c>
      <c r="O39" s="210"/>
      <c r="P39" s="210">
        <v>3.3292983208316813</v>
      </c>
      <c r="Q39" s="210">
        <v>22.09807074137728</v>
      </c>
    </row>
    <row r="40" spans="2:17" ht="16.5" customHeight="1">
      <c r="B40" s="212" t="s">
        <v>105</v>
      </c>
      <c r="C40" s="194"/>
      <c r="D40" s="219">
        <v>4.605461484425827</v>
      </c>
      <c r="E40" s="219">
        <v>24.422230204024395</v>
      </c>
      <c r="F40" s="210"/>
      <c r="G40" s="219">
        <v>7.202424945633585</v>
      </c>
      <c r="H40" s="219">
        <v>28.896903086993593</v>
      </c>
      <c r="I40" s="210"/>
      <c r="J40" s="210">
        <v>8.580293369117745</v>
      </c>
      <c r="K40" s="210">
        <v>28.76625258517705</v>
      </c>
      <c r="L40" s="210"/>
      <c r="M40" s="210">
        <v>9.011783431158559</v>
      </c>
      <c r="N40" s="210">
        <v>30.302318072517714</v>
      </c>
      <c r="O40" s="210"/>
      <c r="P40" s="210">
        <v>8.023123958886682</v>
      </c>
      <c r="Q40" s="210">
        <v>28.931499102864787</v>
      </c>
    </row>
    <row r="41" spans="2:17" ht="10.5" customHeight="1">
      <c r="B41" s="212"/>
      <c r="C41" s="194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</row>
    <row r="42" spans="2:17" ht="21" customHeight="1">
      <c r="B42" s="214" t="s">
        <v>111</v>
      </c>
      <c r="C42" s="206" t="s">
        <v>209</v>
      </c>
      <c r="D42" s="215"/>
      <c r="E42" s="215"/>
      <c r="F42" s="215"/>
      <c r="G42" s="216"/>
      <c r="H42" s="216"/>
      <c r="I42" s="216"/>
      <c r="J42" s="216"/>
      <c r="K42" s="216"/>
      <c r="L42" s="217"/>
      <c r="M42" s="217"/>
      <c r="N42" s="217"/>
      <c r="O42" s="217"/>
      <c r="P42" s="217"/>
      <c r="Q42" s="217"/>
    </row>
    <row r="43" spans="2:17" ht="16.5" customHeight="1">
      <c r="B43" s="209"/>
      <c r="C43" s="194"/>
      <c r="D43" s="218"/>
      <c r="E43" s="218"/>
      <c r="F43" s="218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2:17" ht="19.5" customHeight="1">
      <c r="B44" s="209" t="s">
        <v>116</v>
      </c>
      <c r="C44" s="194"/>
      <c r="D44" s="218">
        <v>3.6958322680262308</v>
      </c>
      <c r="E44" s="218">
        <v>27.347873393602235</v>
      </c>
      <c r="F44" s="218"/>
      <c r="G44" s="218">
        <v>3.7711231939079837</v>
      </c>
      <c r="H44" s="218">
        <v>28.175980324798076</v>
      </c>
      <c r="I44" s="218"/>
      <c r="J44" s="218">
        <v>3.9122960361217927</v>
      </c>
      <c r="K44" s="218">
        <v>31.361848548824735</v>
      </c>
      <c r="L44" s="218"/>
      <c r="M44" s="218" t="s">
        <v>60</v>
      </c>
      <c r="N44" s="218" t="s">
        <v>60</v>
      </c>
      <c r="O44" s="218"/>
      <c r="P44" s="218" t="s">
        <v>60</v>
      </c>
      <c r="Q44" s="218" t="s">
        <v>60</v>
      </c>
    </row>
    <row r="45" spans="2:17" ht="19.5" customHeight="1">
      <c r="B45" s="209" t="s">
        <v>120</v>
      </c>
      <c r="C45" s="194"/>
      <c r="D45" s="218">
        <v>4.2</v>
      </c>
      <c r="E45" s="218">
        <v>28.6</v>
      </c>
      <c r="F45" s="218"/>
      <c r="G45" s="218">
        <v>4.3</v>
      </c>
      <c r="H45" s="218">
        <v>29</v>
      </c>
      <c r="I45" s="218"/>
      <c r="J45" s="218">
        <v>4.3</v>
      </c>
      <c r="K45" s="218">
        <v>32.3</v>
      </c>
      <c r="L45" s="218"/>
      <c r="M45" s="218" t="s">
        <v>60</v>
      </c>
      <c r="N45" s="218" t="s">
        <v>60</v>
      </c>
      <c r="O45" s="218"/>
      <c r="P45" s="218" t="s">
        <v>60</v>
      </c>
      <c r="Q45" s="218" t="s">
        <v>60</v>
      </c>
    </row>
    <row r="46" spans="2:17" ht="19.5" customHeight="1">
      <c r="B46" s="209" t="s">
        <v>126</v>
      </c>
      <c r="C46" s="194"/>
      <c r="D46" s="210">
        <v>4.743396028415189</v>
      </c>
      <c r="E46" s="210">
        <v>29.187441666368137</v>
      </c>
      <c r="F46" s="210"/>
      <c r="G46" s="210">
        <v>5.54</v>
      </c>
      <c r="H46" s="210">
        <v>34.23</v>
      </c>
      <c r="I46" s="210"/>
      <c r="J46" s="210">
        <v>5.25</v>
      </c>
      <c r="K46" s="210">
        <v>33.4</v>
      </c>
      <c r="L46" s="210"/>
      <c r="M46" s="218" t="s">
        <v>60</v>
      </c>
      <c r="N46" s="218" t="s">
        <v>60</v>
      </c>
      <c r="O46" s="210"/>
      <c r="P46" s="218" t="s">
        <v>60</v>
      </c>
      <c r="Q46" s="218" t="s">
        <v>60</v>
      </c>
    </row>
    <row r="47" spans="2:17" ht="19.5" customHeight="1">
      <c r="B47" s="209" t="s">
        <v>139</v>
      </c>
      <c r="C47" s="194"/>
      <c r="D47" s="210">
        <v>4.923864124717526</v>
      </c>
      <c r="E47" s="210">
        <v>28.49654999626058</v>
      </c>
      <c r="F47" s="210"/>
      <c r="G47" s="210">
        <v>5.452425744673191</v>
      </c>
      <c r="H47" s="210">
        <v>33.62567709878222</v>
      </c>
      <c r="I47" s="210"/>
      <c r="J47" s="210">
        <v>5.358673069698726</v>
      </c>
      <c r="K47" s="210">
        <v>32.7034943265887</v>
      </c>
      <c r="L47" s="210"/>
      <c r="M47" s="210">
        <v>7.174110057226804</v>
      </c>
      <c r="N47" s="210">
        <v>36.63351054032096</v>
      </c>
      <c r="O47" s="210"/>
      <c r="P47" s="210">
        <v>6.230116250396349</v>
      </c>
      <c r="Q47" s="210">
        <v>34.2318982602407</v>
      </c>
    </row>
    <row r="48" spans="2:17" ht="19.5" customHeight="1">
      <c r="B48" s="209" t="s">
        <v>149</v>
      </c>
      <c r="C48" s="194"/>
      <c r="D48" s="210">
        <v>5.635693229022834</v>
      </c>
      <c r="E48" s="210">
        <v>29.625451914682813</v>
      </c>
      <c r="F48" s="210"/>
      <c r="G48" s="210">
        <v>6.2234621661669065</v>
      </c>
      <c r="H48" s="210">
        <v>34.937388110670426</v>
      </c>
      <c r="I48" s="210"/>
      <c r="J48" s="210">
        <v>5.424377094141785</v>
      </c>
      <c r="K48" s="210">
        <v>33.19468006035336</v>
      </c>
      <c r="L48" s="210"/>
      <c r="M48" s="210">
        <v>8.44721661854727</v>
      </c>
      <c r="N48" s="210">
        <v>39.363907688396125</v>
      </c>
      <c r="O48" s="210"/>
      <c r="P48" s="210">
        <v>7.1</v>
      </c>
      <c r="Q48" s="210">
        <v>36.05</v>
      </c>
    </row>
    <row r="49" spans="2:17" ht="19.5" customHeight="1">
      <c r="B49" s="209" t="s">
        <v>156</v>
      </c>
      <c r="C49" s="194"/>
      <c r="D49" s="210">
        <v>6.074081221262234</v>
      </c>
      <c r="E49" s="210">
        <v>30.284670632909577</v>
      </c>
      <c r="F49" s="210"/>
      <c r="G49" s="210">
        <v>7.1870491178123705</v>
      </c>
      <c r="H49" s="210">
        <v>35.775825365671295</v>
      </c>
      <c r="I49" s="210"/>
      <c r="J49" s="210">
        <v>6.817524408026725</v>
      </c>
      <c r="K49" s="210">
        <v>34.953682696795575</v>
      </c>
      <c r="L49" s="210"/>
      <c r="M49" s="210">
        <v>10.224255524249138</v>
      </c>
      <c r="N49" s="210">
        <v>41.8753285041701</v>
      </c>
      <c r="O49" s="210"/>
      <c r="P49" s="210">
        <v>8.479197566449788</v>
      </c>
      <c r="Q49" s="210">
        <v>37.878218707640634</v>
      </c>
    </row>
    <row r="50" spans="2:17" ht="19.5" customHeight="1">
      <c r="B50" s="209" t="s">
        <v>161</v>
      </c>
      <c r="C50" s="194"/>
      <c r="D50" s="219">
        <v>6.057301905967269</v>
      </c>
      <c r="E50" s="219">
        <v>30.48062291105456</v>
      </c>
      <c r="F50" s="210"/>
      <c r="G50" s="219">
        <v>7.787967398797204</v>
      </c>
      <c r="H50" s="219">
        <v>36.26912573674284</v>
      </c>
      <c r="I50" s="210"/>
      <c r="J50" s="210">
        <v>7.726630482896262</v>
      </c>
      <c r="K50" s="210">
        <v>35.99031065040104</v>
      </c>
      <c r="L50" s="210"/>
      <c r="M50" s="210">
        <v>8.42</v>
      </c>
      <c r="N50" s="210">
        <v>38.38</v>
      </c>
      <c r="O50" s="210"/>
      <c r="P50" s="210">
        <v>7.85</v>
      </c>
      <c r="Q50" s="210">
        <v>36.44</v>
      </c>
    </row>
    <row r="51" spans="2:17" ht="19.5" customHeight="1">
      <c r="B51" s="209" t="s">
        <v>175</v>
      </c>
      <c r="C51" s="194"/>
      <c r="D51" s="219">
        <v>5.062479949448476</v>
      </c>
      <c r="E51" s="219">
        <v>24.37637642435292</v>
      </c>
      <c r="F51" s="210"/>
      <c r="G51" s="219">
        <v>6.625252503248279</v>
      </c>
      <c r="H51" s="219">
        <v>28.41304300976571</v>
      </c>
      <c r="I51" s="210"/>
      <c r="J51" s="210">
        <v>6.813941137391545</v>
      </c>
      <c r="K51" s="210">
        <v>28.029707143954806</v>
      </c>
      <c r="L51" s="210"/>
      <c r="M51" s="210">
        <v>8.688325824917442</v>
      </c>
      <c r="N51" s="210">
        <v>30.317370679449343</v>
      </c>
      <c r="O51" s="210"/>
      <c r="P51" s="210">
        <v>7.479747118042478</v>
      </c>
      <c r="Q51" s="210">
        <v>28.710696246718133</v>
      </c>
    </row>
    <row r="52" spans="2:17" ht="19.5" customHeight="1">
      <c r="B52" s="209" t="s">
        <v>203</v>
      </c>
      <c r="C52" s="194"/>
      <c r="D52" s="219">
        <v>4.528903231196125</v>
      </c>
      <c r="E52" s="219">
        <v>24.126104930755346</v>
      </c>
      <c r="F52" s="210"/>
      <c r="G52" s="219">
        <v>6.998246935510842</v>
      </c>
      <c r="H52" s="219">
        <v>28.171638815609263</v>
      </c>
      <c r="I52" s="210"/>
      <c r="J52" s="210">
        <v>8.364340700160797</v>
      </c>
      <c r="K52" s="210">
        <v>28.24492281845721</v>
      </c>
      <c r="L52" s="210"/>
      <c r="M52" s="210">
        <v>9.432802138177482</v>
      </c>
      <c r="N52" s="210">
        <v>30.009907296958087</v>
      </c>
      <c r="O52" s="210"/>
      <c r="P52" s="210">
        <v>8.146330594723803</v>
      </c>
      <c r="Q52" s="210">
        <v>28.523479873239957</v>
      </c>
    </row>
    <row r="53" spans="2:17" ht="19.5" customHeight="1">
      <c r="B53" s="209" t="s">
        <v>202</v>
      </c>
      <c r="C53" s="194"/>
      <c r="D53" s="219">
        <v>4.605461484425827</v>
      </c>
      <c r="E53" s="219">
        <v>24.422230204024395</v>
      </c>
      <c r="F53" s="210"/>
      <c r="G53" s="219">
        <v>7.202424945633585</v>
      </c>
      <c r="H53" s="219">
        <v>28.896903086993593</v>
      </c>
      <c r="I53" s="210"/>
      <c r="J53" s="210">
        <v>8.580293369117745</v>
      </c>
      <c r="K53" s="210">
        <v>28.76625258517705</v>
      </c>
      <c r="L53" s="210"/>
      <c r="M53" s="210">
        <v>9.011783431158559</v>
      </c>
      <c r="N53" s="210">
        <v>30.302318072517714</v>
      </c>
      <c r="O53" s="210"/>
      <c r="P53" s="210">
        <v>8.023123958886682</v>
      </c>
      <c r="Q53" s="210">
        <v>28.931499102864787</v>
      </c>
    </row>
    <row r="54" spans="2:17" ht="8.25" customHeight="1">
      <c r="B54" s="209"/>
      <c r="C54" s="194"/>
      <c r="D54" s="218"/>
      <c r="E54" s="218"/>
      <c r="F54" s="21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</row>
    <row r="55" spans="2:17" ht="22.5" customHeight="1">
      <c r="B55" s="214" t="s">
        <v>111</v>
      </c>
      <c r="C55" s="206" t="s">
        <v>205</v>
      </c>
      <c r="D55" s="220"/>
      <c r="E55" s="220"/>
      <c r="F55" s="220"/>
      <c r="G55" s="221"/>
      <c r="H55" s="221"/>
      <c r="I55" s="221"/>
      <c r="J55" s="221"/>
      <c r="K55" s="221"/>
      <c r="L55" s="217"/>
      <c r="M55" s="217"/>
      <c r="N55" s="217"/>
      <c r="O55" s="217"/>
      <c r="P55" s="217"/>
      <c r="Q55" s="217"/>
    </row>
    <row r="56" spans="2:17" ht="6" customHeight="1">
      <c r="B56" s="209"/>
      <c r="C56" s="194"/>
      <c r="D56" s="218"/>
      <c r="E56" s="218"/>
      <c r="F56" s="218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2:17" ht="23.25" customHeight="1">
      <c r="B57" s="209" t="s">
        <v>206</v>
      </c>
      <c r="C57" s="194"/>
      <c r="D57" s="218">
        <v>8.65</v>
      </c>
      <c r="E57" s="218">
        <v>37.38</v>
      </c>
      <c r="F57" s="218"/>
      <c r="G57" s="218" t="s">
        <v>60</v>
      </c>
      <c r="H57" s="218" t="s">
        <v>60</v>
      </c>
      <c r="I57" s="217"/>
      <c r="J57" s="218" t="s">
        <v>60</v>
      </c>
      <c r="K57" s="218" t="s">
        <v>60</v>
      </c>
      <c r="L57" s="217"/>
      <c r="M57" s="218" t="s">
        <v>60</v>
      </c>
      <c r="N57" s="218" t="s">
        <v>60</v>
      </c>
      <c r="O57" s="217"/>
      <c r="P57" s="210" t="s">
        <v>60</v>
      </c>
      <c r="Q57" s="210" t="s">
        <v>60</v>
      </c>
    </row>
    <row r="58" spans="2:17" ht="20.25">
      <c r="B58" s="209" t="s">
        <v>100</v>
      </c>
      <c r="C58" s="194"/>
      <c r="D58" s="218">
        <v>6.72</v>
      </c>
      <c r="E58" s="218">
        <v>33.24</v>
      </c>
      <c r="F58" s="218"/>
      <c r="G58" s="217">
        <v>11.58</v>
      </c>
      <c r="H58" s="217">
        <v>45.42</v>
      </c>
      <c r="I58" s="217"/>
      <c r="J58" s="217">
        <v>8.19</v>
      </c>
      <c r="K58" s="217">
        <v>36.57</v>
      </c>
      <c r="L58" s="217"/>
      <c r="M58" s="217">
        <v>17.57</v>
      </c>
      <c r="N58" s="217">
        <v>51.57</v>
      </c>
      <c r="O58" s="217"/>
      <c r="P58" s="217">
        <v>13.2</v>
      </c>
      <c r="Q58" s="217">
        <v>44.93</v>
      </c>
    </row>
    <row r="59" spans="2:17" ht="23.25">
      <c r="B59" s="209" t="s">
        <v>207</v>
      </c>
      <c r="C59" s="194"/>
      <c r="D59" s="218">
        <v>6.168810750121486</v>
      </c>
      <c r="E59" s="218">
        <v>30.514078154787647</v>
      </c>
      <c r="F59" s="218"/>
      <c r="G59" s="217">
        <v>10.161597771324372</v>
      </c>
      <c r="H59" s="217">
        <v>43.159700182346185</v>
      </c>
      <c r="I59" s="217"/>
      <c r="J59" s="217">
        <v>4.905875630317169</v>
      </c>
      <c r="K59" s="217">
        <v>30.967059339340523</v>
      </c>
      <c r="L59" s="217"/>
      <c r="M59" s="217">
        <v>15.220443272558459</v>
      </c>
      <c r="N59" s="217">
        <v>49.70577476700783</v>
      </c>
      <c r="O59" s="217"/>
      <c r="P59" s="217">
        <v>10.954556486710635</v>
      </c>
      <c r="Q59" s="217">
        <v>41.98094967211089</v>
      </c>
    </row>
    <row r="60" spans="2:17" ht="20.25">
      <c r="B60" s="209" t="s">
        <v>116</v>
      </c>
      <c r="C60" s="194"/>
      <c r="D60" s="218">
        <v>5.862348879964011</v>
      </c>
      <c r="E60" s="218">
        <v>31.05936472027306</v>
      </c>
      <c r="F60" s="218"/>
      <c r="G60" s="217">
        <v>8.521244854408186</v>
      </c>
      <c r="H60" s="217">
        <v>39.856305905759285</v>
      </c>
      <c r="I60" s="217"/>
      <c r="J60" s="217">
        <v>4.215685250825982</v>
      </c>
      <c r="K60" s="217">
        <v>28.701632470180453</v>
      </c>
      <c r="L60" s="217"/>
      <c r="M60" s="217">
        <v>14.485860591722147</v>
      </c>
      <c r="N60" s="217">
        <v>50.65020229637388</v>
      </c>
      <c r="O60" s="217"/>
      <c r="P60" s="217">
        <v>10.268609211242955</v>
      </c>
      <c r="Q60" s="217">
        <v>41.74871893977816</v>
      </c>
    </row>
    <row r="61" spans="2:17" ht="20.25">
      <c r="B61" s="209" t="s">
        <v>120</v>
      </c>
      <c r="C61" s="194"/>
      <c r="D61" s="218">
        <v>6.368282806375591</v>
      </c>
      <c r="E61" s="218">
        <v>33.75777475458491</v>
      </c>
      <c r="F61" s="218"/>
      <c r="G61" s="217">
        <v>11.309212263808433</v>
      </c>
      <c r="H61" s="217">
        <v>35.344544234257555</v>
      </c>
      <c r="I61" s="217" t="s">
        <v>119</v>
      </c>
      <c r="J61" s="217">
        <v>5.490737963217009</v>
      </c>
      <c r="K61" s="217">
        <v>28.85249815445113</v>
      </c>
      <c r="L61" s="217"/>
      <c r="M61" s="217">
        <v>18.452500255371962</v>
      </c>
      <c r="N61" s="217">
        <v>56.65323406720138</v>
      </c>
      <c r="O61" s="217"/>
      <c r="P61" s="217">
        <v>12.936862050859943</v>
      </c>
      <c r="Q61" s="217">
        <v>47.42982213004355</v>
      </c>
    </row>
    <row r="62" spans="2:17" ht="20.25">
      <c r="B62" s="209" t="s">
        <v>126</v>
      </c>
      <c r="C62" s="194"/>
      <c r="D62" s="210">
        <v>6</v>
      </c>
      <c r="E62" s="210">
        <v>34</v>
      </c>
      <c r="F62" s="210"/>
      <c r="G62" s="222">
        <v>10</v>
      </c>
      <c r="H62" s="222">
        <v>46</v>
      </c>
      <c r="I62" s="222"/>
      <c r="J62" s="222">
        <v>6</v>
      </c>
      <c r="K62" s="222">
        <v>36</v>
      </c>
      <c r="L62" s="222"/>
      <c r="M62" s="222">
        <v>16</v>
      </c>
      <c r="N62" s="222">
        <v>53</v>
      </c>
      <c r="O62" s="222"/>
      <c r="P62" s="222">
        <v>12</v>
      </c>
      <c r="Q62" s="222">
        <v>46</v>
      </c>
    </row>
    <row r="63" spans="1:17" ht="8.25" customHeight="1" thickBot="1">
      <c r="A63" s="180"/>
      <c r="B63" s="181"/>
      <c r="C63" s="180"/>
      <c r="D63" s="76"/>
      <c r="E63" s="76"/>
      <c r="F63" s="76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ht="15.75" customHeight="1">
      <c r="A64" s="179"/>
      <c r="B64" s="223" t="s">
        <v>131</v>
      </c>
      <c r="C64" s="224"/>
      <c r="D64" s="225"/>
      <c r="E64" s="225"/>
      <c r="F64" s="225"/>
      <c r="G64" s="226"/>
      <c r="H64" s="226"/>
      <c r="I64" s="226"/>
      <c r="J64" s="226"/>
      <c r="K64" s="226"/>
      <c r="L64" s="226"/>
      <c r="M64" s="226"/>
      <c r="N64" s="182"/>
      <c r="O64" s="182"/>
      <c r="P64" s="182"/>
      <c r="Q64" s="182"/>
    </row>
    <row r="65" spans="2:13" ht="16.5" customHeight="1">
      <c r="B65" s="227" t="s">
        <v>106</v>
      </c>
      <c r="C65" s="223" t="s">
        <v>127</v>
      </c>
      <c r="D65" s="228"/>
      <c r="E65" s="228"/>
      <c r="F65" s="223"/>
      <c r="G65" s="223"/>
      <c r="H65" s="223"/>
      <c r="I65" s="223"/>
      <c r="J65" s="223"/>
      <c r="K65" s="223"/>
      <c r="L65" s="223"/>
      <c r="M65" s="223"/>
    </row>
    <row r="66" spans="2:13" ht="14.25" customHeight="1">
      <c r="B66" s="227" t="s">
        <v>108</v>
      </c>
      <c r="C66" s="223" t="s">
        <v>140</v>
      </c>
      <c r="D66" s="228"/>
      <c r="E66" s="228"/>
      <c r="F66" s="223"/>
      <c r="G66" s="223"/>
      <c r="H66" s="223"/>
      <c r="I66" s="223"/>
      <c r="J66" s="223"/>
      <c r="K66" s="223"/>
      <c r="L66" s="223"/>
      <c r="M66" s="223"/>
    </row>
    <row r="67" spans="2:13" ht="12.75" customHeight="1">
      <c r="B67" s="223"/>
      <c r="C67" s="223" t="s">
        <v>141</v>
      </c>
      <c r="D67" s="228"/>
      <c r="E67" s="228"/>
      <c r="F67" s="223"/>
      <c r="G67" s="223"/>
      <c r="H67" s="223"/>
      <c r="I67" s="223"/>
      <c r="J67" s="223"/>
      <c r="K67" s="223"/>
      <c r="L67" s="223"/>
      <c r="M67" s="223"/>
    </row>
    <row r="68" spans="2:13" ht="16.5">
      <c r="B68" s="223"/>
      <c r="C68" s="223" t="s">
        <v>142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</row>
    <row r="69" spans="2:13" ht="16.5">
      <c r="B69" s="229"/>
      <c r="C69" s="223" t="s">
        <v>143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</row>
    <row r="70" spans="2:13" ht="16.5">
      <c r="B70" s="227" t="s">
        <v>121</v>
      </c>
      <c r="C70" s="230" t="s">
        <v>226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</row>
    <row r="71" spans="2:13" ht="16.5">
      <c r="B71" s="229"/>
      <c r="C71" s="230" t="s">
        <v>136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</row>
    <row r="72" spans="2:13" ht="14.25" customHeight="1">
      <c r="B72" s="223"/>
      <c r="C72" s="223" t="s">
        <v>137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</row>
    <row r="73" spans="2:13" ht="13.5" customHeight="1">
      <c r="B73" s="227" t="s">
        <v>123</v>
      </c>
      <c r="C73" s="223" t="s">
        <v>227</v>
      </c>
      <c r="D73" s="223"/>
      <c r="E73" s="223"/>
      <c r="F73" s="223"/>
      <c r="G73" s="223"/>
      <c r="H73" s="223"/>
      <c r="I73" s="223"/>
      <c r="J73" s="223"/>
      <c r="K73" s="223"/>
      <c r="L73" s="223"/>
      <c r="M73" s="223"/>
    </row>
    <row r="74" spans="2:13" ht="16.5">
      <c r="B74" s="223" t="s">
        <v>144</v>
      </c>
      <c r="C74" s="223" t="s">
        <v>129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</row>
    <row r="75" spans="2:13" ht="16.5">
      <c r="B75" s="223"/>
      <c r="C75" s="223" t="s">
        <v>117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</row>
  </sheetData>
  <sheetProtection/>
  <hyperlinks>
    <hyperlink ref="C67" r:id="rId1" tooltip="http://scots.sharepoint.apptix.net/srmcs/General%20Publications/SCANNER%20RCI%20Explanatory%20Notes.pdf" display="http://scots.sharepoint.apptix.net/srmcs/General Publications/SCANNER RCI Explanatory Notes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2015-08-11T09:13:07Z</cp:lastPrinted>
  <dcterms:created xsi:type="dcterms:W3CDTF">1998-12-23T10:42:03Z</dcterms:created>
  <dcterms:modified xsi:type="dcterms:W3CDTF">2015-11-09T10:26:41Z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A10754252</vt:lpwstr>
  </property>
  <property fmtid="{D5CDD505-2E9C-101B-9397-08002B2CF9AE}" pid="3" name="Objective-Comment">
    <vt:lpwstr/>
  </property>
  <property fmtid="{D5CDD505-2E9C-101B-9397-08002B2CF9AE}" pid="4" name="Objective-CreationStamp">
    <vt:filetime>2015-03-30T09:54:03Z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2015-11-09T10:27:06Z</vt:filetime>
  </property>
  <property fmtid="{D5CDD505-2E9C-101B-9397-08002B2CF9AE}" pid="8" name="Objective-ModificationStamp">
    <vt:filetime>2015-11-09T10:27:11Z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i4>16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