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charts'!$C$4:$L$57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2'!$A$1:$S$81</definedName>
    <definedName name="_xlnm.Print_Area" localSheetId="1">'Tables 3 to 5'!$A$1:$O$74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<sst xmlns="http://schemas.openxmlformats.org/spreadsheetml/2006/main" count="427" uniqueCount="167">
  <si>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</si>
  <si>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</si>
  <si>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</si>
  <si>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</si>
  <si>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</si>
  <si>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</si>
  <si>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</si>
  <si>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</si>
  <si>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</si>
  <si>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</si>
  <si>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</si>
  <si>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</si>
  <si>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</si>
  <si>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</si>
  <si>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</si>
  <si>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</si>
  <si>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</si>
  <si>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</si>
  <si>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</si>
  <si>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</si>
  <si>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</si>
  <si>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</si>
  <si>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</si>
  <si>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</si>
  <si>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</si>
  <si>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</si>
  <si>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</si>
  <si>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</si>
  <si>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</si>
  <si>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</si>
  <si>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</si>
  <si>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</si>
  <si>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</si>
  <si>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</si>
  <si>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</si>
  <si>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</si>
  <si>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</si>
  <si>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</si>
  <si>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</si>
  <si>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</si>
  <si>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</si>
  <si>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</si>
  <si>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</si>
  <si>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</si>
  <si>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</si>
  <si>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</si>
  <si>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</si>
  <si>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</si>
  <si>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</si>
  <si>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</si>
  <si>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</si>
  <si>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</si>
  <si>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</si>
  <si>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</si>
  <si>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</si>
  <si>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</si>
  <si>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</si>
  <si>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</si>
  <si>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</si>
  <si>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</si>
  <si>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</si>
  <si>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</si>
  <si>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</si>
  <si>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</si>
  <si>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</si>
  <si>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</si>
  <si>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</si>
  <si>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</si>
  <si>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</si>
  <si>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</si>
  <si>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</si>
  <si>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</si>
  <si>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</si>
  <si>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</si>
  <si>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</si>
  <si>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</si>
  <si>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</si>
  <si>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</si>
  <si>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</si>
  <si>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</si>
  <si>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</si>
  <si>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</si>
  <si>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</si>
  <si>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</si>
  <si>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</si>
  <si>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</si>
  <si>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</si>
  <si>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</si>
  <si>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</si>
  <si>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</si>
  <si>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</si>
  <si>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</si>
  <si>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</si>
  <si>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</si>
  <si>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</si>
  <si>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</si>
  <si>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</si>
  <si>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</si>
  <si>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</si>
  <si>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</si>
  <si>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</si>
  <si>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</si>
  <si>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</si>
  <si>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2003  (provisional)</t>
  </si>
  <si>
    <t>1999-2003 average (provisional)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</si>
  <si>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</si>
  <si>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</si>
  <si>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</si>
  <si>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</si>
  <si>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</si>
  <si>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</si>
  <si>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</si>
  <si>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</si>
  <si>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</si>
  <si>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</si>
  <si>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</si>
  <si>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</si>
  <si>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</si>
  <si>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</si>
  <si>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</si>
  <si>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</si>
  <si>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</si>
  <si>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</si>
  <si>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</si>
  <si>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</si>
  <si>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</si>
  <si>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</si>
  <si>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</si>
  <si>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</si>
  <si>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</si>
  <si>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</si>
  <si>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</si>
  <si>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</si>
  <si>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</si>
  <si>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</si>
  <si>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</si>
  <si>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</si>
  <si>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</si>
  <si>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</si>
  <si>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</si>
  <si>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</si>
  <si>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</si>
  <si>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</si>
  <si>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</si>
  <si>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</si>
  <si>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</si>
  <si>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</si>
  <si>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</si>
  <si>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</si>
  <si>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2003 percentage change:</t>
  </si>
  <si>
    <t>on 2002</t>
  </si>
  <si>
    <r>
      <t xml:space="preserve">1.  </t>
    </r>
    <r>
      <rPr>
        <sz val="8"/>
        <rFont val="Arial"/>
        <family val="2"/>
      </rPr>
      <t>Some figures for 2002 and earlier years may have been revised slightly from those published previously</t>
    </r>
  </si>
  <si>
    <r>
      <t xml:space="preserve">2003 </t>
    </r>
    <r>
      <rPr>
        <i/>
        <sz val="12"/>
        <rFont val="Arial"/>
        <family val="2"/>
      </rPr>
      <t>prov.</t>
    </r>
  </si>
  <si>
    <t>% change on 2002</t>
  </si>
  <si>
    <r>
      <t xml:space="preserve">NB:  </t>
    </r>
    <r>
      <rPr>
        <sz val="11"/>
        <rFont val="Arial"/>
        <family val="2"/>
      </rPr>
      <t>Some figures for 2002 and earlier years may have been revised slightly from those published previously</t>
    </r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</si>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</sst>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0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 quotePrefix="1">
      <alignment horizontal="left"/>
    </xf>
    <xf numFmtId="165" fontId="30" fillId="0" borderId="0" xfId="19" applyFont="1" applyBorder="1">
      <alignment/>
      <protection/>
    </xf>
    <xf numFmtId="164" fontId="30" fillId="0" borderId="0" xfId="19" applyNumberFormat="1" applyFont="1" applyBorder="1" applyProtection="1">
      <alignment/>
      <protection/>
    </xf>
    <xf numFmtId="0" fontId="30" fillId="0" borderId="0" xfId="0" applyFont="1" applyAlignment="1" quotePrefix="1">
      <alignment horizontal="left"/>
    </xf>
    <xf numFmtId="165" fontId="30" fillId="0" borderId="0" xfId="19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31" fillId="0" borderId="0" xfId="15" applyNumberFormat="1" applyFont="1" applyBorder="1" applyAlignment="1">
      <alignment/>
    </xf>
    <xf numFmtId="171" fontId="31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9" fillId="0" borderId="0" xfId="19" applyFont="1" applyAlignment="1">
      <alignment horizontal="left"/>
      <protection/>
    </xf>
    <xf numFmtId="165" fontId="32" fillId="0" borderId="0" xfId="19" applyFont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charts'!$D$5:$D$58</c:f>
              <c:numCache>
                <c:ptCount val="54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332</c:v>
                </c:pt>
              </c:numCache>
            </c:numRef>
          </c:val>
          <c:smooth val="0"/>
        </c:ser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charts'!$G$5:$G$58</c:f>
              <c:numCache>
                <c:ptCount val="5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3525</c:v>
                </c:pt>
                <c:pt idx="53">
                  <c:v>3263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charts'!$H$5:$H$58</c:f>
              <c:numCache>
                <c:ptCount val="54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3221</c:v>
                </c:pt>
                <c:pt idx="53">
                  <c:v>2931</c:v>
                </c:pt>
              </c:numCache>
            </c:numRef>
          </c:val>
          <c:smooth val="0"/>
        </c:ser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charts'!$K$5:$K$58</c:f>
              <c:numCache>
                <c:ptCount val="5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20509</c:v>
                </c:pt>
                <c:pt idx="51">
                  <c:v>19910</c:v>
                </c:pt>
                <c:pt idx="52">
                  <c:v>19260</c:v>
                </c:pt>
                <c:pt idx="53">
                  <c:v>18669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charts'!$L$5:$L$58</c:f>
              <c:numCache>
                <c:ptCount val="5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16616</c:v>
                </c:pt>
                <c:pt idx="51">
                  <c:v>16152</c:v>
                </c:pt>
                <c:pt idx="52">
                  <c:v>15735</c:v>
                </c:pt>
                <c:pt idx="53">
                  <c:v>15406</c:v>
                </c:pt>
              </c:numCache>
            </c:numRef>
          </c:val>
          <c:smooth val="0"/>
        </c:ser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99"/>
          <c:h val="0.951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4951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8825"/>
          <c:h val="0.94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1698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817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45205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0.08475</cdr:y>
    </cdr:from>
    <cdr:to>
      <cdr:x>0.859</cdr:x>
      <cdr:y>0.20825</cdr:y>
    </cdr:to>
    <cdr:grpSp>
      <cdr:nvGrpSpPr>
        <cdr:cNvPr id="1" name="Group 1"/>
        <cdr:cNvGrpSpPr>
          <a:grpSpLocks/>
        </cdr:cNvGrpSpPr>
      </cdr:nvGrpSpPr>
      <cdr:grpSpPr>
        <a:xfrm>
          <a:off x="6276975" y="419100"/>
          <a:ext cx="200025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0.54625</cdr:x>
      <cdr:y>0.5045</cdr:y>
    </cdr:from>
    <cdr:to>
      <cdr:x>0.859</cdr:x>
      <cdr:y>0.705</cdr:y>
    </cdr:to>
    <cdr:grpSp>
      <cdr:nvGrpSpPr>
        <cdr:cNvPr id="4" name="Group 4"/>
        <cdr:cNvGrpSpPr>
          <a:grpSpLocks/>
        </cdr:cNvGrpSpPr>
      </cdr:nvGrpSpPr>
      <cdr:grpSpPr>
        <a:xfrm>
          <a:off x="5257800" y="2505075"/>
          <a:ext cx="301942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0.4975</cdr:y>
    </cdr:from>
    <cdr:to>
      <cdr:x>0.4345</cdr:x>
      <cdr:y>0.67075</cdr:y>
    </cdr:to>
    <cdr:grpSp>
      <cdr:nvGrpSpPr>
        <cdr:cNvPr id="1" name="Group 1"/>
        <cdr:cNvGrpSpPr>
          <a:grpSpLocks/>
        </cdr:cNvGrpSpPr>
      </cdr:nvGrpSpPr>
      <cdr:grpSpPr>
        <a:xfrm>
          <a:off x="2514600" y="2486025"/>
          <a:ext cx="167640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0.57625</cdr:x>
      <cdr:y>0.6165</cdr:y>
    </cdr:from>
    <cdr:to>
      <cdr:x>0.868</cdr:x>
      <cdr:y>0.84075</cdr:y>
    </cdr:to>
    <cdr:grpSp>
      <cdr:nvGrpSpPr>
        <cdr:cNvPr id="4" name="Group 4"/>
        <cdr:cNvGrpSpPr>
          <a:grpSpLocks/>
        </cdr:cNvGrpSpPr>
      </cdr:nvGrpSpPr>
      <cdr:grpSpPr>
        <a:xfrm>
          <a:off x="5553075" y="3076575"/>
          <a:ext cx="2809875" cy="11239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0.569</cdr:x>
      <cdr:y>0.10525</cdr:y>
    </cdr:from>
    <cdr:to>
      <cdr:x>0.7915</cdr:x>
      <cdr:y>0.2975</cdr:y>
    </cdr:to>
    <cdr:grpSp>
      <cdr:nvGrpSpPr>
        <cdr:cNvPr id="7" name="Group 7"/>
        <cdr:cNvGrpSpPr>
          <a:grpSpLocks/>
        </cdr:cNvGrpSpPr>
      </cdr:nvGrpSpPr>
      <cdr:grpSpPr>
        <a:xfrm>
          <a:off x="5476875" y="523875"/>
          <a:ext cx="21431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0.16625</cdr:y>
    </cdr:from>
    <cdr:to>
      <cdr:x>0.9495</cdr:x>
      <cdr:y>0.385</cdr:y>
    </cdr:to>
    <cdr:grpSp>
      <cdr:nvGrpSpPr>
        <cdr:cNvPr id="1" name="Group 1"/>
        <cdr:cNvGrpSpPr>
          <a:grpSpLocks/>
        </cdr:cNvGrpSpPr>
      </cdr:nvGrpSpPr>
      <cdr:grpSpPr>
        <a:xfrm>
          <a:off x="7696200" y="828675"/>
          <a:ext cx="1466850" cy="109537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0.44475</cdr:x>
      <cdr:y>0.2145</cdr:y>
    </cdr:from>
    <cdr:to>
      <cdr:x>0.7485</cdr:x>
      <cdr:y>0.41175</cdr:y>
    </cdr:to>
    <cdr:grpSp>
      <cdr:nvGrpSpPr>
        <cdr:cNvPr id="4" name="Group 4"/>
        <cdr:cNvGrpSpPr>
          <a:grpSpLocks/>
        </cdr:cNvGrpSpPr>
      </cdr:nvGrpSpPr>
      <cdr:grpSpPr>
        <a:xfrm>
          <a:off x="4286250" y="1066800"/>
          <a:ext cx="2933700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0.14575</cdr:x>
      <cdr:y>0.2135</cdr:y>
    </cdr:from>
    <cdr:to>
      <cdr:x>0.34925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400175" y="1057275"/>
          <a:ext cx="19621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24325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24325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4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3">
        <f aca="true" t="shared" si="0" ref="L18:L26">I18+J18</f>
        <v>4432</v>
      </c>
      <c r="M18" s="10"/>
      <c r="N18" s="10">
        <v>12102</v>
      </c>
      <c r="O18" s="10"/>
      <c r="P18" s="33">
        <f aca="true" t="shared" si="1" ref="P18:P26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 s="10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 s="10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 s="10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 s="10">
        <v>297</v>
      </c>
      <c r="J23" s="10">
        <v>3006</v>
      </c>
      <c r="L23" s="33">
        <f t="shared" si="0"/>
        <v>3303</v>
      </c>
      <c r="N23" s="10">
        <v>11821</v>
      </c>
      <c r="P23" s="33">
        <f t="shared" si="1"/>
        <v>15124</v>
      </c>
      <c r="Q23" s="9"/>
    </row>
    <row r="24" spans="3:17" ht="12.75">
      <c r="C24" s="7"/>
      <c r="D24" s="8"/>
      <c r="E24" s="8"/>
      <c r="F24" s="8"/>
      <c r="G24">
        <v>2001</v>
      </c>
      <c r="I24" s="10">
        <v>309</v>
      </c>
      <c r="J24" s="10">
        <v>2840</v>
      </c>
      <c r="L24" s="33">
        <f t="shared" si="0"/>
        <v>3149</v>
      </c>
      <c r="N24" s="10">
        <v>11574</v>
      </c>
      <c r="P24" s="33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 s="10">
        <v>274</v>
      </c>
      <c r="J25" s="10">
        <v>2676</v>
      </c>
      <c r="L25" s="33">
        <f t="shared" si="0"/>
        <v>2950</v>
      </c>
      <c r="N25" s="10">
        <v>11378</v>
      </c>
      <c r="P25" s="33">
        <f t="shared" si="1"/>
        <v>14328</v>
      </c>
      <c r="Q25" s="9"/>
    </row>
    <row r="26" spans="3:17" ht="12.75">
      <c r="C26" s="7"/>
      <c r="D26" s="8"/>
      <c r="E26" s="8"/>
      <c r="F26" s="8"/>
      <c r="G26">
        <v>2003</v>
      </c>
      <c r="H26" s="31" t="s">
        <v>31</v>
      </c>
      <c r="I26" s="10">
        <v>299</v>
      </c>
      <c r="J26" s="10">
        <v>2473</v>
      </c>
      <c r="L26" s="33">
        <f t="shared" si="0"/>
        <v>2772</v>
      </c>
      <c r="N26" s="10">
        <v>11082</v>
      </c>
      <c r="P26" s="33">
        <f t="shared" si="1"/>
        <v>13854</v>
      </c>
      <c r="Q26" s="9"/>
    </row>
    <row r="27" spans="3:17" ht="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9"/>
    </row>
    <row r="29" ht="3.75" customHeight="1"/>
    <row r="30" spans="3:7" ht="12.75">
      <c r="C30" s="3" t="s">
        <v>8</v>
      </c>
      <c r="D30" s="3"/>
      <c r="E30" s="2"/>
      <c r="F30" s="2"/>
      <c r="G30" s="3" t="s">
        <v>9</v>
      </c>
    </row>
    <row r="31" spans="9:16" ht="6" customHeight="1">
      <c r="I31" s="2"/>
      <c r="J31" s="2"/>
      <c r="K31" s="2"/>
      <c r="L31" s="2"/>
      <c r="M31" s="2"/>
      <c r="N31" s="2"/>
      <c r="O31" s="2"/>
      <c r="P31" s="2"/>
    </row>
    <row r="32" spans="3:17" ht="12.75">
      <c r="C32" s="4"/>
      <c r="D32" s="5"/>
      <c r="E32" s="5"/>
      <c r="F32" s="5"/>
      <c r="G32" s="5"/>
      <c r="H32" s="5"/>
      <c r="I32" s="24" t="s">
        <v>158</v>
      </c>
      <c r="J32" s="24" t="s">
        <v>3</v>
      </c>
      <c r="K32" s="6"/>
      <c r="L32" s="24" t="s">
        <v>163</v>
      </c>
      <c r="M32" s="6"/>
      <c r="N32" s="24" t="s">
        <v>5</v>
      </c>
      <c r="O32" s="6"/>
      <c r="P32" s="24" t="s">
        <v>6</v>
      </c>
      <c r="Q32" s="20"/>
    </row>
    <row r="33" spans="3:17" ht="12.75">
      <c r="C33" s="11"/>
      <c r="D33" s="12"/>
      <c r="E33" s="12"/>
      <c r="F33" s="12"/>
      <c r="G33" s="12"/>
      <c r="H33" s="12"/>
      <c r="I33" s="30"/>
      <c r="J33" s="25" t="s">
        <v>162</v>
      </c>
      <c r="K33" s="13"/>
      <c r="L33" s="25" t="s">
        <v>3</v>
      </c>
      <c r="M33" s="13"/>
      <c r="N33" s="25" t="s">
        <v>162</v>
      </c>
      <c r="O33" s="13"/>
      <c r="P33" s="25" t="s">
        <v>7</v>
      </c>
      <c r="Q33" s="19"/>
    </row>
    <row r="34" spans="3:17" ht="6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3:17" ht="12.75">
      <c r="C35" s="7"/>
      <c r="D35" s="8"/>
      <c r="E35" s="8"/>
      <c r="F35" s="8"/>
      <c r="G35" s="17">
        <v>1950</v>
      </c>
      <c r="H35" s="8"/>
      <c r="I35" s="10">
        <v>529</v>
      </c>
      <c r="J35" s="10">
        <v>4553</v>
      </c>
      <c r="K35" s="10"/>
      <c r="L35" s="32">
        <f>SUM(I35:J35)</f>
        <v>5082</v>
      </c>
      <c r="M35" s="10"/>
      <c r="N35" s="10">
        <v>10774</v>
      </c>
      <c r="O35" s="10"/>
      <c r="P35" s="33">
        <f>L35+N35</f>
        <v>15856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3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1955</v>
      </c>
      <c r="H37" s="8"/>
      <c r="I37" s="10">
        <v>610</v>
      </c>
      <c r="J37" s="10">
        <v>5096</v>
      </c>
      <c r="K37" s="10"/>
      <c r="L37" s="32">
        <f>SUM(I37:J37)</f>
        <v>5706</v>
      </c>
      <c r="M37" s="10"/>
      <c r="N37" s="10">
        <v>15193</v>
      </c>
      <c r="O37" s="10"/>
      <c r="P37" s="33">
        <f>L37+N37</f>
        <v>20899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1960</v>
      </c>
      <c r="H39" s="8"/>
      <c r="I39" s="10">
        <v>648</v>
      </c>
      <c r="J39" s="10">
        <v>6632</v>
      </c>
      <c r="K39" s="10"/>
      <c r="L39" s="32">
        <f>SUM(I39:J39)</f>
        <v>7280</v>
      </c>
      <c r="M39" s="10"/>
      <c r="N39" s="10">
        <v>19035</v>
      </c>
      <c r="O39" s="10"/>
      <c r="P39" s="33">
        <f>L39+N39</f>
        <v>26315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1965</v>
      </c>
      <c r="H41" s="8"/>
      <c r="I41" s="10">
        <v>743</v>
      </c>
      <c r="J41" s="10">
        <v>8744</v>
      </c>
      <c r="K41" s="10"/>
      <c r="L41" s="32">
        <f>SUM(I41:J41)</f>
        <v>9487</v>
      </c>
      <c r="M41" s="10"/>
      <c r="N41" s="10">
        <v>22340</v>
      </c>
      <c r="O41" s="10"/>
      <c r="P41" s="33">
        <f>L41+N41</f>
        <v>31827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1970</v>
      </c>
      <c r="H43" s="8"/>
      <c r="I43" s="10">
        <v>815</v>
      </c>
      <c r="J43" s="10">
        <v>10027</v>
      </c>
      <c r="K43" s="10"/>
      <c r="L43" s="32">
        <f>SUM(I43:J43)</f>
        <v>10842</v>
      </c>
      <c r="M43" s="10"/>
      <c r="N43" s="10">
        <v>20398</v>
      </c>
      <c r="O43" s="10"/>
      <c r="P43" s="33">
        <f>L43+N43</f>
        <v>31240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1975</v>
      </c>
      <c r="H45" s="8"/>
      <c r="I45" s="10">
        <v>769</v>
      </c>
      <c r="J45" s="10">
        <v>8779</v>
      </c>
      <c r="K45" s="10"/>
      <c r="L45" s="32">
        <f>SUM(I45:J45)</f>
        <v>9548</v>
      </c>
      <c r="M45" s="10"/>
      <c r="N45" s="10">
        <v>19073</v>
      </c>
      <c r="O45" s="10"/>
      <c r="P45" s="33">
        <f>L45+N45</f>
        <v>28621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1980</v>
      </c>
      <c r="H47" s="8"/>
      <c r="I47" s="10">
        <v>700</v>
      </c>
      <c r="J47" s="10">
        <v>8839</v>
      </c>
      <c r="K47" s="10"/>
      <c r="L47" s="32">
        <f>SUM(I47:J47)</f>
        <v>9539</v>
      </c>
      <c r="M47" s="10"/>
      <c r="N47" s="10">
        <v>19747</v>
      </c>
      <c r="O47" s="10"/>
      <c r="P47" s="33">
        <f>L47+N47</f>
        <v>29286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1985</v>
      </c>
      <c r="H49" s="8"/>
      <c r="I49" s="10">
        <v>602</v>
      </c>
      <c r="J49" s="10">
        <v>7786</v>
      </c>
      <c r="K49" s="10"/>
      <c r="L49" s="32">
        <f aca="true" t="shared" si="2" ref="L49:L67">SUM(I49:J49)</f>
        <v>8388</v>
      </c>
      <c r="M49" s="10"/>
      <c r="N49" s="10">
        <v>18899</v>
      </c>
      <c r="O49" s="10"/>
      <c r="P49" s="33">
        <f aca="true" t="shared" si="3" ref="P49:P65">L49+N49</f>
        <v>27287</v>
      </c>
      <c r="Q49" s="9"/>
    </row>
    <row r="50" spans="3:17" ht="12.75">
      <c r="C50" s="7"/>
      <c r="D50" s="8"/>
      <c r="E50" s="8"/>
      <c r="F50" s="8"/>
      <c r="G50" s="17">
        <v>1986</v>
      </c>
      <c r="H50" s="8"/>
      <c r="I50" s="10">
        <v>601</v>
      </c>
      <c r="J50" s="10">
        <v>7422</v>
      </c>
      <c r="K50" s="10"/>
      <c r="L50" s="32">
        <f t="shared" si="2"/>
        <v>8023</v>
      </c>
      <c r="M50" s="10"/>
      <c r="N50" s="10">
        <v>18094</v>
      </c>
      <c r="O50" s="10"/>
      <c r="P50" s="33">
        <f t="shared" si="3"/>
        <v>26117</v>
      </c>
      <c r="Q50" s="9"/>
    </row>
    <row r="51" spans="3:17" ht="12.75">
      <c r="C51" s="7"/>
      <c r="D51" s="8"/>
      <c r="E51" s="8"/>
      <c r="F51" s="8"/>
      <c r="G51" s="17">
        <v>1987</v>
      </c>
      <c r="H51" s="8"/>
      <c r="I51" s="10">
        <v>556</v>
      </c>
      <c r="J51" s="10">
        <v>6707</v>
      </c>
      <c r="K51" s="10"/>
      <c r="L51" s="32">
        <f t="shared" si="2"/>
        <v>7263</v>
      </c>
      <c r="M51" s="10"/>
      <c r="N51" s="10">
        <v>17485</v>
      </c>
      <c r="O51" s="10"/>
      <c r="P51" s="33">
        <f t="shared" si="3"/>
        <v>24748</v>
      </c>
      <c r="Q51" s="9"/>
    </row>
    <row r="52" spans="3:17" ht="12.75">
      <c r="C52" s="7"/>
      <c r="D52" s="8"/>
      <c r="E52" s="8"/>
      <c r="F52" s="8"/>
      <c r="G52" s="17">
        <v>1988</v>
      </c>
      <c r="H52" s="8"/>
      <c r="I52" s="10">
        <v>554</v>
      </c>
      <c r="J52" s="10">
        <v>6732</v>
      </c>
      <c r="K52" s="10"/>
      <c r="L52" s="32">
        <f t="shared" si="2"/>
        <v>7286</v>
      </c>
      <c r="M52" s="10"/>
      <c r="N52" s="10">
        <v>18139</v>
      </c>
      <c r="O52" s="10"/>
      <c r="P52" s="33">
        <f t="shared" si="3"/>
        <v>25425</v>
      </c>
      <c r="Q52" s="9"/>
    </row>
    <row r="53" spans="3:17" ht="12.75">
      <c r="C53" s="7"/>
      <c r="D53" s="8"/>
      <c r="E53" s="8"/>
      <c r="F53" s="8"/>
      <c r="G53" s="17">
        <v>1989</v>
      </c>
      <c r="H53" s="8"/>
      <c r="I53" s="10">
        <v>553</v>
      </c>
      <c r="J53" s="10">
        <v>6998</v>
      </c>
      <c r="K53" s="10"/>
      <c r="L53" s="32">
        <f t="shared" si="2"/>
        <v>7551</v>
      </c>
      <c r="M53" s="10"/>
      <c r="N53" s="10">
        <v>19981</v>
      </c>
      <c r="O53" s="10"/>
      <c r="P53" s="33">
        <f t="shared" si="3"/>
        <v>27532</v>
      </c>
      <c r="Q53" s="9"/>
    </row>
    <row r="54" spans="3:17" ht="12.75">
      <c r="C54" s="7"/>
      <c r="D54" s="8"/>
      <c r="E54" s="8"/>
      <c r="F54" s="8"/>
      <c r="G54" s="17">
        <v>1990</v>
      </c>
      <c r="H54" s="8"/>
      <c r="I54" s="10">
        <v>546</v>
      </c>
      <c r="J54" s="10">
        <v>6252</v>
      </c>
      <c r="K54" s="10"/>
      <c r="L54" s="32">
        <f t="shared" si="2"/>
        <v>6798</v>
      </c>
      <c r="M54" s="10"/>
      <c r="N54" s="10">
        <v>20430</v>
      </c>
      <c r="O54" s="10"/>
      <c r="P54" s="33">
        <f t="shared" si="3"/>
        <v>27228</v>
      </c>
      <c r="Q54" s="9"/>
    </row>
    <row r="55" spans="3:17" ht="12.75">
      <c r="C55" s="7"/>
      <c r="D55" s="8"/>
      <c r="E55" s="8"/>
      <c r="F55" s="8"/>
      <c r="G55" s="17">
        <v>1991</v>
      </c>
      <c r="H55" s="8"/>
      <c r="I55" s="10">
        <v>491</v>
      </c>
      <c r="J55" s="10">
        <v>5638</v>
      </c>
      <c r="K55" s="10"/>
      <c r="L55" s="32">
        <f t="shared" si="2"/>
        <v>6129</v>
      </c>
      <c r="M55" s="10"/>
      <c r="N55" s="10">
        <v>19217</v>
      </c>
      <c r="O55" s="10"/>
      <c r="P55" s="33">
        <f t="shared" si="3"/>
        <v>25346</v>
      </c>
      <c r="Q55" s="9"/>
    </row>
    <row r="56" spans="3:17" ht="12.75">
      <c r="C56" s="7"/>
      <c r="D56" s="8"/>
      <c r="E56" s="8"/>
      <c r="F56" s="8"/>
      <c r="G56" s="17">
        <v>1992</v>
      </c>
      <c r="H56" s="8"/>
      <c r="I56" s="10">
        <v>463</v>
      </c>
      <c r="J56" s="10">
        <v>5176</v>
      </c>
      <c r="K56" s="10"/>
      <c r="L56" s="32">
        <f t="shared" si="2"/>
        <v>5639</v>
      </c>
      <c r="M56" s="10"/>
      <c r="N56" s="10">
        <v>18534</v>
      </c>
      <c r="O56" s="10"/>
      <c r="P56" s="33">
        <f t="shared" si="3"/>
        <v>24173</v>
      </c>
      <c r="Q56" s="9"/>
    </row>
    <row r="57" spans="3:17" ht="12.75">
      <c r="C57" s="7"/>
      <c r="D57" s="8"/>
      <c r="E57" s="8"/>
      <c r="F57" s="8"/>
      <c r="G57" s="17">
        <v>1993</v>
      </c>
      <c r="H57" s="8"/>
      <c r="I57" s="10">
        <v>399</v>
      </c>
      <c r="J57" s="10">
        <v>4454</v>
      </c>
      <c r="K57" s="10"/>
      <c r="L57" s="32">
        <f t="shared" si="2"/>
        <v>4853</v>
      </c>
      <c r="M57" s="10"/>
      <c r="N57" s="10">
        <v>17561</v>
      </c>
      <c r="O57" s="10"/>
      <c r="P57" s="33">
        <f t="shared" si="3"/>
        <v>22414</v>
      </c>
      <c r="Q57" s="9"/>
    </row>
    <row r="58" spans="3:17" ht="12.75">
      <c r="C58" s="7"/>
      <c r="D58" s="8"/>
      <c r="E58" s="8"/>
      <c r="F58" s="8"/>
      <c r="G58" s="17">
        <v>1994</v>
      </c>
      <c r="H58" s="8"/>
      <c r="I58" s="10">
        <v>363</v>
      </c>
      <c r="J58" s="10">
        <v>5208</v>
      </c>
      <c r="K58" s="10"/>
      <c r="L58" s="32">
        <f t="shared" si="2"/>
        <v>5571</v>
      </c>
      <c r="M58" s="10"/>
      <c r="N58" s="10">
        <v>17002</v>
      </c>
      <c r="O58" s="10"/>
      <c r="P58" s="33">
        <f t="shared" si="3"/>
        <v>22573</v>
      </c>
      <c r="Q58" s="9"/>
    </row>
    <row r="59" spans="3:17" ht="12.75">
      <c r="C59" s="7"/>
      <c r="D59" s="8"/>
      <c r="E59" s="8"/>
      <c r="F59" s="8"/>
      <c r="G59" s="17">
        <v>1995</v>
      </c>
      <c r="H59" s="8"/>
      <c r="I59" s="10">
        <v>409</v>
      </c>
      <c r="J59" s="10">
        <v>4930</v>
      </c>
      <c r="K59" s="10"/>
      <c r="L59" s="32">
        <f t="shared" si="2"/>
        <v>5339</v>
      </c>
      <c r="M59" s="10"/>
      <c r="N59" s="10">
        <v>16855</v>
      </c>
      <c r="O59" s="10"/>
      <c r="P59" s="33">
        <f t="shared" si="3"/>
        <v>22194</v>
      </c>
      <c r="Q59" s="9"/>
    </row>
    <row r="60" spans="3:17" ht="12.75">
      <c r="C60" s="7"/>
      <c r="D60" s="8"/>
      <c r="E60" s="8"/>
      <c r="F60" s="8"/>
      <c r="G60" s="17">
        <v>1996</v>
      </c>
      <c r="H60" s="8"/>
      <c r="I60" s="10">
        <v>357</v>
      </c>
      <c r="J60" s="10">
        <v>4041</v>
      </c>
      <c r="K60" s="10"/>
      <c r="L60" s="32">
        <f t="shared" si="2"/>
        <v>4398</v>
      </c>
      <c r="M60" s="10"/>
      <c r="N60" s="10">
        <v>17318</v>
      </c>
      <c r="O60" s="10"/>
      <c r="P60" s="33">
        <f t="shared" si="3"/>
        <v>21716</v>
      </c>
      <c r="Q60" s="9"/>
    </row>
    <row r="61" spans="3:17" ht="12.75">
      <c r="C61" s="7"/>
      <c r="D61" s="8"/>
      <c r="E61" s="8"/>
      <c r="F61" s="8"/>
      <c r="G61" s="17">
        <v>1997</v>
      </c>
      <c r="H61" s="8"/>
      <c r="I61" s="10">
        <v>377</v>
      </c>
      <c r="J61" s="10">
        <v>4047</v>
      </c>
      <c r="K61" s="10"/>
      <c r="L61" s="32">
        <f t="shared" si="2"/>
        <v>4424</v>
      </c>
      <c r="M61" s="10"/>
      <c r="N61" s="10">
        <v>18205</v>
      </c>
      <c r="O61" s="10"/>
      <c r="P61" s="33">
        <f t="shared" si="3"/>
        <v>22629</v>
      </c>
      <c r="Q61" s="9"/>
    </row>
    <row r="62" spans="3:17" ht="12.75">
      <c r="C62" s="7"/>
      <c r="D62" s="8"/>
      <c r="E62" s="8"/>
      <c r="F62" s="8"/>
      <c r="G62" s="17">
        <v>1998</v>
      </c>
      <c r="I62" s="10">
        <v>385</v>
      </c>
      <c r="J62" s="10">
        <v>4072</v>
      </c>
      <c r="K62" s="10"/>
      <c r="L62" s="32">
        <f t="shared" si="2"/>
        <v>4457</v>
      </c>
      <c r="M62" s="10"/>
      <c r="N62" s="10">
        <v>18010</v>
      </c>
      <c r="O62" s="10"/>
      <c r="P62" s="33">
        <f t="shared" si="3"/>
        <v>22467</v>
      </c>
      <c r="Q62" s="9"/>
    </row>
    <row r="63" spans="3:17" ht="12.75">
      <c r="C63" s="7"/>
      <c r="D63" s="8"/>
      <c r="E63" s="8"/>
      <c r="F63" s="8"/>
      <c r="G63">
        <v>1999</v>
      </c>
      <c r="I63" s="10">
        <v>310</v>
      </c>
      <c r="J63" s="10">
        <v>3765</v>
      </c>
      <c r="K63" s="27"/>
      <c r="L63" s="32">
        <f t="shared" si="2"/>
        <v>4075</v>
      </c>
      <c r="M63" s="27"/>
      <c r="N63" s="10">
        <v>16928</v>
      </c>
      <c r="O63" s="27"/>
      <c r="P63" s="33">
        <f t="shared" si="3"/>
        <v>21003</v>
      </c>
      <c r="Q63" s="9"/>
    </row>
    <row r="64" spans="3:17" ht="12.75">
      <c r="C64" s="7"/>
      <c r="D64" s="8"/>
      <c r="E64" s="8"/>
      <c r="F64" s="8"/>
      <c r="G64">
        <v>2000</v>
      </c>
      <c r="H64" s="31"/>
      <c r="I64" s="10">
        <v>326</v>
      </c>
      <c r="J64" s="10">
        <v>3567</v>
      </c>
      <c r="K64" s="27"/>
      <c r="L64" s="32">
        <f t="shared" si="2"/>
        <v>3893</v>
      </c>
      <c r="M64" s="27"/>
      <c r="N64" s="10">
        <v>16616</v>
      </c>
      <c r="O64" s="27"/>
      <c r="P64" s="33">
        <f t="shared" si="3"/>
        <v>20509</v>
      </c>
      <c r="Q64" s="9"/>
    </row>
    <row r="65" spans="3:17" ht="12.75">
      <c r="C65" s="7"/>
      <c r="D65" s="8"/>
      <c r="E65" s="8"/>
      <c r="F65" s="8"/>
      <c r="G65">
        <v>2001</v>
      </c>
      <c r="H65" s="31"/>
      <c r="I65" s="10">
        <v>348</v>
      </c>
      <c r="J65" s="10">
        <v>3410</v>
      </c>
      <c r="K65" s="27"/>
      <c r="L65" s="32">
        <f t="shared" si="2"/>
        <v>3758</v>
      </c>
      <c r="M65" s="27"/>
      <c r="N65" s="10">
        <v>16152</v>
      </c>
      <c r="O65" s="27"/>
      <c r="P65" s="33">
        <f t="shared" si="3"/>
        <v>19910</v>
      </c>
      <c r="Q65" s="9"/>
    </row>
    <row r="66" spans="3:17" ht="12.75">
      <c r="C66" s="7"/>
      <c r="D66" s="8"/>
      <c r="E66" s="8"/>
      <c r="F66" s="8"/>
      <c r="G66">
        <v>2002</v>
      </c>
      <c r="H66" s="31"/>
      <c r="I66" s="10">
        <v>304</v>
      </c>
      <c r="J66" s="10">
        <v>3221</v>
      </c>
      <c r="K66" s="27"/>
      <c r="L66" s="32">
        <f t="shared" si="2"/>
        <v>3525</v>
      </c>
      <c r="M66" s="27"/>
      <c r="N66" s="10">
        <v>15735</v>
      </c>
      <c r="O66" s="27"/>
      <c r="P66" s="33">
        <f>L66+N66</f>
        <v>19260</v>
      </c>
      <c r="Q66" s="9"/>
    </row>
    <row r="67" spans="3:17" ht="12.75">
      <c r="C67" s="7"/>
      <c r="D67" s="8"/>
      <c r="E67" s="8"/>
      <c r="F67" s="8"/>
      <c r="G67">
        <v>2003</v>
      </c>
      <c r="H67" s="31" t="s">
        <v>31</v>
      </c>
      <c r="I67" s="10">
        <v>332</v>
      </c>
      <c r="J67" s="10">
        <v>2931</v>
      </c>
      <c r="K67" s="27"/>
      <c r="L67" s="32">
        <f t="shared" si="2"/>
        <v>3263</v>
      </c>
      <c r="M67" s="27"/>
      <c r="N67" s="10">
        <v>15406</v>
      </c>
      <c r="O67" s="27"/>
      <c r="P67" s="33">
        <f>L67+N67</f>
        <v>18669</v>
      </c>
      <c r="Q67" s="9"/>
    </row>
    <row r="68" spans="3:17" ht="6" customHeight="1">
      <c r="C68" s="7"/>
      <c r="D68" s="8"/>
      <c r="E68" s="8"/>
      <c r="F68" s="8"/>
      <c r="G68" s="17"/>
      <c r="H68" s="8"/>
      <c r="I68" s="8"/>
      <c r="J68" s="8"/>
      <c r="K68" s="8"/>
      <c r="L68" s="8"/>
      <c r="M68" s="8"/>
      <c r="N68" s="8"/>
      <c r="O68" s="8"/>
      <c r="P68" s="33"/>
      <c r="Q68" s="9"/>
    </row>
    <row r="69" spans="3:17" ht="12.75">
      <c r="C69" s="14"/>
      <c r="D69" s="117" t="s">
        <v>32</v>
      </c>
      <c r="H69" s="15"/>
      <c r="I69" s="34">
        <f>(I58+I59+I60+I61+I62)/5</f>
        <v>378.2</v>
      </c>
      <c r="J69" s="34">
        <f>(J58+J59+J60+J61+J62)/5</f>
        <v>4459.6</v>
      </c>
      <c r="K69" s="15"/>
      <c r="L69" s="34">
        <f>(L58+L59+L60+L61+L62)/5</f>
        <v>4837.8</v>
      </c>
      <c r="M69" s="15"/>
      <c r="N69" s="34">
        <f>(N58+N59+N60+N61+N62)/5</f>
        <v>17478</v>
      </c>
      <c r="O69" s="15"/>
      <c r="P69" s="34">
        <f>(P58+P59+P60+P61+P62)/5</f>
        <v>22315.8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8"/>
      <c r="Q70" s="9"/>
    </row>
    <row r="71" spans="3:17" ht="12.75">
      <c r="C71" s="16"/>
      <c r="D71" s="18" t="s">
        <v>149</v>
      </c>
      <c r="H71" s="8"/>
      <c r="I71" s="8"/>
      <c r="J71" s="8"/>
      <c r="K71" s="8"/>
      <c r="L71" s="8"/>
      <c r="M71" s="8"/>
      <c r="N71" s="8"/>
      <c r="O71" s="8"/>
      <c r="P71" s="8"/>
      <c r="Q71" s="9"/>
    </row>
    <row r="72" spans="3:17" ht="12.75">
      <c r="C72" s="7"/>
      <c r="F72" s="8" t="s">
        <v>150</v>
      </c>
      <c r="H72" s="8"/>
      <c r="I72" s="35">
        <f>(I67-I66)/I66</f>
        <v>0.09210526315789473</v>
      </c>
      <c r="J72" s="35">
        <f aca="true" t="shared" si="4" ref="J72:P72">(J67-J66)/J66</f>
        <v>-0.09003415088481838</v>
      </c>
      <c r="K72" s="35"/>
      <c r="L72" s="35">
        <f t="shared" si="4"/>
        <v>-0.07432624113475177</v>
      </c>
      <c r="M72" s="35"/>
      <c r="N72" s="35">
        <f t="shared" si="4"/>
        <v>-0.020908802033682873</v>
      </c>
      <c r="O72" s="35"/>
      <c r="P72" s="35">
        <f t="shared" si="4"/>
        <v>-0.030685358255451715</v>
      </c>
      <c r="Q72" s="9"/>
    </row>
    <row r="73" spans="3:17" ht="12.75">
      <c r="C73" s="7"/>
      <c r="F73" s="23" t="s">
        <v>33</v>
      </c>
      <c r="H73" s="8"/>
      <c r="I73" s="35">
        <f>(I67-I69)/I69</f>
        <v>-0.1221575885774722</v>
      </c>
      <c r="J73" s="35">
        <f aca="true" t="shared" si="5" ref="J73:P73">(J67-J69)/J69</f>
        <v>-0.34276616736927085</v>
      </c>
      <c r="K73" s="35"/>
      <c r="L73" s="35">
        <f t="shared" si="5"/>
        <v>-0.3255198644011741</v>
      </c>
      <c r="M73" s="35"/>
      <c r="N73" s="35">
        <f t="shared" si="5"/>
        <v>-0.11854903307014533</v>
      </c>
      <c r="O73" s="35"/>
      <c r="P73" s="35">
        <f t="shared" si="5"/>
        <v>-0.16341784744441157</v>
      </c>
      <c r="Q73" s="9"/>
    </row>
    <row r="74" spans="3:17" ht="6" customHeight="1"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9"/>
    </row>
    <row r="75" ht="5.25" customHeight="1"/>
    <row r="76" spans="3:6" ht="12.75">
      <c r="C76" s="21" t="s">
        <v>10</v>
      </c>
      <c r="D76" s="21"/>
      <c r="F76" s="26" t="s">
        <v>151</v>
      </c>
    </row>
    <row r="77" spans="4:6" ht="12.75">
      <c r="D77" s="22"/>
      <c r="F77" s="22" t="s">
        <v>11</v>
      </c>
    </row>
    <row r="78" spans="3:6" ht="12.75">
      <c r="C78" s="22"/>
      <c r="D78" s="22"/>
      <c r="F78" s="26" t="s">
        <v>166</v>
      </c>
    </row>
    <row r="79" spans="4:6" ht="12.75">
      <c r="D79" s="22"/>
      <c r="F79" s="29" t="s">
        <v>12</v>
      </c>
    </row>
    <row r="80" spans="3:4" ht="3" customHeight="1">
      <c r="C80" s="1"/>
      <c r="D80" s="1"/>
    </row>
    <row r="81" spans="3:4" ht="3.75" customHeight="1">
      <c r="C81" s="1"/>
      <c r="D81" s="1"/>
    </row>
    <row r="82" spans="3:4" ht="37.5" customHeight="1">
      <c r="C82" s="1"/>
      <c r="D82" s="1"/>
    </row>
    <row r="83" spans="3:4" ht="35.25" customHeight="1">
      <c r="C83" s="1"/>
      <c r="D83" s="1"/>
    </row>
    <row r="84" spans="3:4" ht="33" customHeight="1">
      <c r="C84" s="1"/>
      <c r="D84" s="1"/>
    </row>
    <row r="8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102">
      <selection activeCell="S132" sqref="S132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40">
        <f>1-D5</f>
        <v>0.6</v>
      </c>
      <c r="I7" s="7" t="s">
        <v>79</v>
      </c>
      <c r="M7" s="41">
        <f>1-K5</f>
        <v>0.5</v>
      </c>
      <c r="P7" t="s">
        <v>79</v>
      </c>
      <c r="Q7" s="40"/>
      <c r="T7" s="67">
        <f>1-R5</f>
        <v>0.9</v>
      </c>
    </row>
    <row r="8" ht="12.75">
      <c r="I8" s="7"/>
    </row>
    <row r="9" spans="2:22" ht="12.75">
      <c r="B9" s="199" t="s">
        <v>52</v>
      </c>
      <c r="C9" s="199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69">
        <f>'Tables 3 to 5'!J6</f>
        <v>4837.8</v>
      </c>
      <c r="C12" s="69">
        <f>B12</f>
        <v>4837.8</v>
      </c>
      <c r="D12" s="51"/>
      <c r="E12" s="51"/>
      <c r="F12" s="51"/>
      <c r="G12" s="51"/>
      <c r="H12" s="51"/>
      <c r="I12" s="52">
        <f>'Tables 3 to 5'!J29</f>
        <v>842.4</v>
      </c>
      <c r="J12" s="69">
        <f>I12</f>
        <v>842.4</v>
      </c>
      <c r="K12" s="51"/>
      <c r="L12" s="51"/>
      <c r="M12" s="51"/>
      <c r="N12" s="51"/>
      <c r="O12" s="51"/>
      <c r="P12" s="53">
        <f>'Tables 3 to 5'!M53</f>
        <v>46.29443237802617</v>
      </c>
      <c r="Q12" s="54">
        <f>P12</f>
        <v>46.29443237802617</v>
      </c>
      <c r="R12" s="51"/>
      <c r="S12" s="51"/>
      <c r="T12" s="51"/>
      <c r="U12" s="51"/>
      <c r="V12" s="51"/>
      <c r="W12" s="55"/>
    </row>
    <row r="13" spans="1:23" ht="12.75">
      <c r="A13">
        <v>1994</v>
      </c>
      <c r="B13" s="27">
        <f>'Tables 3 to 5'!J8</f>
        <v>5571</v>
      </c>
      <c r="C13" s="69">
        <f>C12</f>
        <v>4837.8</v>
      </c>
      <c r="D13" s="51"/>
      <c r="E13" s="51"/>
      <c r="F13" s="51"/>
      <c r="G13" s="51"/>
      <c r="H13" s="51"/>
      <c r="I13" s="7">
        <f>'Tables 3 to 5'!J31</f>
        <v>1029</v>
      </c>
      <c r="J13" s="69">
        <f>J12</f>
        <v>842.4</v>
      </c>
      <c r="K13" s="51"/>
      <c r="L13" s="51"/>
      <c r="M13" s="51"/>
      <c r="N13" s="51"/>
      <c r="O13" s="51"/>
      <c r="P13" s="56">
        <f>'Tables 3 to 5'!M55</f>
        <v>46.87491384301508</v>
      </c>
      <c r="Q13" s="54">
        <f>Q12</f>
        <v>46.29443237802617</v>
      </c>
      <c r="R13" s="51"/>
      <c r="S13" s="51"/>
      <c r="T13" s="51"/>
      <c r="U13" s="51"/>
      <c r="V13" s="51"/>
      <c r="W13" s="55"/>
    </row>
    <row r="14" spans="1:23" ht="12.75">
      <c r="A14">
        <v>1995</v>
      </c>
      <c r="B14" s="27">
        <f>'Tables 3 to 5'!J9</f>
        <v>5339</v>
      </c>
      <c r="C14" s="69">
        <f aca="true" t="shared" si="0" ref="C14:C29">C13</f>
        <v>4837.8</v>
      </c>
      <c r="D14" s="51"/>
      <c r="E14" s="51"/>
      <c r="F14" s="51"/>
      <c r="G14" s="51"/>
      <c r="H14" s="51"/>
      <c r="I14" s="7">
        <f>'Tables 3 to 5'!J32</f>
        <v>950</v>
      </c>
      <c r="J14" s="69">
        <f aca="true" t="shared" si="1" ref="J14:J29">J13</f>
        <v>842.4</v>
      </c>
      <c r="K14" s="51"/>
      <c r="L14" s="51"/>
      <c r="M14" s="51"/>
      <c r="N14" s="51"/>
      <c r="O14" s="51"/>
      <c r="P14" s="56">
        <f>'Tables 3 to 5'!M56</f>
        <v>45.63422228238798</v>
      </c>
      <c r="Q14" s="54">
        <f aca="true" t="shared" si="2" ref="Q14:Q29">Q13</f>
        <v>46.29443237802617</v>
      </c>
      <c r="R14" s="51"/>
      <c r="S14" s="51"/>
      <c r="T14" s="51"/>
      <c r="U14" s="51"/>
      <c r="V14" s="51"/>
      <c r="W14" s="55"/>
    </row>
    <row r="15" spans="1:21" ht="12.75">
      <c r="A15">
        <v>1996</v>
      </c>
      <c r="B15" s="27">
        <f>'Tables 3 to 5'!J10</f>
        <v>4398</v>
      </c>
      <c r="C15" s="69">
        <f t="shared" si="0"/>
        <v>4837.8</v>
      </c>
      <c r="D15" s="69">
        <f>C15</f>
        <v>4837.8</v>
      </c>
      <c r="E15" s="42">
        <v>1</v>
      </c>
      <c r="F15" s="41">
        <f>1</f>
        <v>1</v>
      </c>
      <c r="G15" s="27">
        <f>D15</f>
        <v>4837.8</v>
      </c>
      <c r="I15" s="7">
        <f>'Tables 3 to 5'!J33</f>
        <v>790</v>
      </c>
      <c r="J15" s="69">
        <f t="shared" si="1"/>
        <v>842.4</v>
      </c>
      <c r="K15" s="69">
        <v>842.4</v>
      </c>
      <c r="L15" s="41">
        <v>1</v>
      </c>
      <c r="M15" s="41">
        <f>1</f>
        <v>1</v>
      </c>
      <c r="N15" s="68">
        <f>K15</f>
        <v>842.4</v>
      </c>
      <c r="P15" s="56">
        <f>'Tables 3 to 5'!M57</f>
        <v>45.68428827688087</v>
      </c>
      <c r="Q15" s="54">
        <f t="shared" si="2"/>
        <v>46.29443237802617</v>
      </c>
      <c r="R15" s="58">
        <f>ROUND(P12,2)</f>
        <v>46.29</v>
      </c>
      <c r="S15" s="41">
        <v>1</v>
      </c>
      <c r="T15" s="41">
        <f>1</f>
        <v>1</v>
      </c>
      <c r="U15" s="57">
        <f>R15</f>
        <v>46.29</v>
      </c>
    </row>
    <row r="16" spans="1:22" ht="12.75">
      <c r="A16">
        <v>1997</v>
      </c>
      <c r="B16" s="27">
        <f>'Tables 3 to 5'!J11</f>
        <v>4424</v>
      </c>
      <c r="C16" s="69">
        <f t="shared" si="0"/>
        <v>4837.8</v>
      </c>
      <c r="F16" s="41">
        <f>F15*E$32</f>
        <v>0.9641701029894991</v>
      </c>
      <c r="G16" s="27">
        <f>G15*E$32</f>
        <v>4664.462124242599</v>
      </c>
      <c r="H16" s="59">
        <f>(G16-G15)/G15</f>
        <v>-0.03582989701050084</v>
      </c>
      <c r="I16" s="7">
        <f>'Tables 3 to 5'!J34</f>
        <v>745</v>
      </c>
      <c r="J16" s="69">
        <f t="shared" si="1"/>
        <v>842.4</v>
      </c>
      <c r="M16" s="41">
        <f>M15*L$32</f>
        <v>0.9516951530106196</v>
      </c>
      <c r="N16" s="68">
        <f>N15*L$32</f>
        <v>801.7079968961459</v>
      </c>
      <c r="O16" s="66">
        <f>(N16-N15)/N15</f>
        <v>-0.048304846989380416</v>
      </c>
      <c r="P16" s="56">
        <f>'Tables 3 to 5'!M58</f>
        <v>47.27466306577683</v>
      </c>
      <c r="Q16" s="54">
        <f t="shared" si="2"/>
        <v>46.29443237802617</v>
      </c>
      <c r="R16" s="41"/>
      <c r="T16" s="41">
        <f>T15*S$32</f>
        <v>0.9925024964407473</v>
      </c>
      <c r="U16" s="57">
        <f>U15*S$32</f>
        <v>45.94294056024219</v>
      </c>
      <c r="V16" s="61">
        <f>(U16-U15)/U15</f>
        <v>-0.007497503559252687</v>
      </c>
    </row>
    <row r="17" spans="1:22" ht="12.75">
      <c r="A17">
        <v>1998</v>
      </c>
      <c r="B17" s="27">
        <f>'Tables 3 to 5'!J12</f>
        <v>4457</v>
      </c>
      <c r="C17" s="69">
        <f t="shared" si="0"/>
        <v>4837.8</v>
      </c>
      <c r="F17" s="41">
        <f aca="true" t="shared" si="3" ref="F17:F29">F16*E$32</f>
        <v>0.9296239874987814</v>
      </c>
      <c r="G17" s="27">
        <f>G16*E$32</f>
        <v>4497.3349267216045</v>
      </c>
      <c r="H17" s="59">
        <f aca="true" t="shared" si="4" ref="H17:H29">(G17-G16)/G16</f>
        <v>-0.03582989701050093</v>
      </c>
      <c r="I17" s="7">
        <f>'Tables 3 to 5'!J35</f>
        <v>698</v>
      </c>
      <c r="J17" s="69">
        <f t="shared" si="1"/>
        <v>842.4</v>
      </c>
      <c r="M17" s="41">
        <f aca="true" t="shared" si="5" ref="M17:M29">M16*L$32</f>
        <v>0.9057236642639066</v>
      </c>
      <c r="N17" s="68">
        <f aca="true" t="shared" si="6" ref="N17:N29">N16*L$32</f>
        <v>762.9816147759149</v>
      </c>
      <c r="O17" s="66">
        <f aca="true" t="shared" si="7" ref="O17:O29">(N17-N16)/N16</f>
        <v>-0.04830484698938048</v>
      </c>
      <c r="P17" s="56">
        <f>'Tables 3 to 5'!M59</f>
        <v>46.00843019542726</v>
      </c>
      <c r="Q17" s="54">
        <f t="shared" si="2"/>
        <v>46.29443237802617</v>
      </c>
      <c r="R17" s="41"/>
      <c r="T17" s="41">
        <f aca="true" t="shared" si="8" ref="T17:T29">T16*S$32</f>
        <v>0.9850612054411155</v>
      </c>
      <c r="U17" s="57">
        <f aca="true" t="shared" si="9" ref="U17:U29">U16*S$32</f>
        <v>45.59848319986924</v>
      </c>
      <c r="V17" s="61">
        <f aca="true" t="shared" si="10" ref="V17:V29">(U17-U16)/U16</f>
        <v>-0.007497503559252666</v>
      </c>
    </row>
    <row r="18" spans="1:22" ht="12.75">
      <c r="A18">
        <v>1999</v>
      </c>
      <c r="B18" s="27">
        <f>'Tables 3 to 5'!J13</f>
        <v>4075</v>
      </c>
      <c r="C18" s="69">
        <f t="shared" si="0"/>
        <v>4837.8</v>
      </c>
      <c r="F18" s="41">
        <f t="shared" si="3"/>
        <v>0.8963156557682089</v>
      </c>
      <c r="G18" s="27">
        <f aca="true" t="shared" si="11" ref="G18:G29">G17*E$32</f>
        <v>4336.195879475441</v>
      </c>
      <c r="H18" s="59">
        <f t="shared" si="4"/>
        <v>-0.03582989701050086</v>
      </c>
      <c r="I18" s="7">
        <f>'Tables 3 to 5'!J36</f>
        <v>625</v>
      </c>
      <c r="J18" s="69">
        <f t="shared" si="1"/>
        <v>842.4</v>
      </c>
      <c r="M18" s="41">
        <f t="shared" si="5"/>
        <v>0.8619728212469776</v>
      </c>
      <c r="N18" s="68">
        <f t="shared" si="6"/>
        <v>726.1259046184539</v>
      </c>
      <c r="O18" s="66">
        <f t="shared" si="7"/>
        <v>-0.04830484698938044</v>
      </c>
      <c r="P18" s="56">
        <f>'Tables 3 to 5'!M60</f>
        <v>42.75719229117729</v>
      </c>
      <c r="Q18" s="54">
        <f t="shared" si="2"/>
        <v>46.29443237802617</v>
      </c>
      <c r="R18" s="41"/>
      <c r="T18" s="41">
        <f t="shared" si="8"/>
        <v>0.977675705547239</v>
      </c>
      <c r="U18" s="57">
        <f t="shared" si="9"/>
        <v>45.2566084097817</v>
      </c>
      <c r="V18" s="61">
        <f t="shared" si="10"/>
        <v>-0.007497503559252709</v>
      </c>
    </row>
    <row r="19" spans="1:22" ht="12.75">
      <c r="A19">
        <v>2000</v>
      </c>
      <c r="B19" s="27">
        <f>'Tables 3 to 5'!J14</f>
        <v>3893</v>
      </c>
      <c r="C19" s="69">
        <f t="shared" si="0"/>
        <v>4837.8</v>
      </c>
      <c r="F19" s="41">
        <f t="shared" si="3"/>
        <v>0.8642007581331345</v>
      </c>
      <c r="G19" s="27">
        <f t="shared" si="11"/>
        <v>4180.830427696477</v>
      </c>
      <c r="H19" s="59">
        <f t="shared" si="4"/>
        <v>-0.03582989701050096</v>
      </c>
      <c r="I19" s="7">
        <f>'Tables 3 to 5'!J37</f>
        <v>561</v>
      </c>
      <c r="J19" s="69">
        <f t="shared" si="1"/>
        <v>842.4</v>
      </c>
      <c r="M19" s="41">
        <f t="shared" si="5"/>
        <v>0.8203353560076377</v>
      </c>
      <c r="N19" s="68">
        <f t="shared" si="6"/>
        <v>691.050503900834</v>
      </c>
      <c r="O19" s="66">
        <f t="shared" si="7"/>
        <v>-0.0483048469893805</v>
      </c>
      <c r="P19" s="56">
        <f>'Tables 3 to 5'!M61</f>
        <v>42.26806746203353</v>
      </c>
      <c r="Q19" s="54">
        <f t="shared" si="2"/>
        <v>46.29443237802617</v>
      </c>
      <c r="R19" s="41"/>
      <c r="T19" s="41">
        <f t="shared" si="8"/>
        <v>0.9703455784651037</v>
      </c>
      <c r="U19" s="57">
        <f t="shared" si="9"/>
        <v>44.917296827149656</v>
      </c>
      <c r="V19" s="61">
        <f t="shared" si="10"/>
        <v>-0.0074975035592526685</v>
      </c>
    </row>
    <row r="20" spans="1:22" ht="12.75">
      <c r="A20">
        <v>2001</v>
      </c>
      <c r="B20" s="27">
        <f>'Tables 3 to 5'!J15</f>
        <v>3758</v>
      </c>
      <c r="C20" s="69">
        <f t="shared" si="0"/>
        <v>4837.8</v>
      </c>
      <c r="F20" s="41">
        <f t="shared" si="3"/>
        <v>0.8332365339728275</v>
      </c>
      <c r="G20" s="27">
        <f t="shared" si="11"/>
        <v>4031.0317040537443</v>
      </c>
      <c r="H20" s="59">
        <f t="shared" si="4"/>
        <v>-0.03582989701050084</v>
      </c>
      <c r="I20" s="7">
        <f>'Tables 3 to 5'!J38</f>
        <v>544</v>
      </c>
      <c r="J20" s="69">
        <f t="shared" si="1"/>
        <v>842.4</v>
      </c>
      <c r="M20" s="41">
        <f t="shared" si="5"/>
        <v>0.7807091821557098</v>
      </c>
      <c r="N20" s="68">
        <f t="shared" si="6"/>
        <v>657.66941504797</v>
      </c>
      <c r="O20" s="66">
        <f t="shared" si="7"/>
        <v>-0.04830484698938034</v>
      </c>
      <c r="P20" s="56">
        <f>'Tables 3 to 5'!M62</f>
        <v>40.577816857178746</v>
      </c>
      <c r="Q20" s="54">
        <f t="shared" si="2"/>
        <v>46.29443237802617</v>
      </c>
      <c r="R20" s="41"/>
      <c r="T20" s="41">
        <f t="shared" si="8"/>
        <v>0.9630704090368565</v>
      </c>
      <c r="U20" s="57">
        <f t="shared" si="9"/>
        <v>44.58052923431609</v>
      </c>
      <c r="V20" s="61">
        <f t="shared" si="10"/>
        <v>-0.007497503559252758</v>
      </c>
    </row>
    <row r="21" spans="1:22" ht="12.75">
      <c r="A21">
        <v>2002</v>
      </c>
      <c r="B21" s="27">
        <f>'Tables 3 to 5'!J16</f>
        <v>3525</v>
      </c>
      <c r="C21" s="69">
        <f t="shared" si="0"/>
        <v>4837.8</v>
      </c>
      <c r="F21" s="41">
        <f t="shared" si="3"/>
        <v>0.8033817547751944</v>
      </c>
      <c r="G21" s="27">
        <f t="shared" si="11"/>
        <v>3886.600253251435</v>
      </c>
      <c r="H21" s="59">
        <f t="shared" si="4"/>
        <v>-0.03582989701050086</v>
      </c>
      <c r="I21" s="7">
        <f>'Tables 3 to 5'!J39</f>
        <v>527</v>
      </c>
      <c r="J21" s="69">
        <f t="shared" si="1"/>
        <v>842.4</v>
      </c>
      <c r="M21" s="41">
        <f t="shared" si="5"/>
        <v>0.742997144568474</v>
      </c>
      <c r="N21" s="68">
        <f t="shared" si="6"/>
        <v>625.9007945844825</v>
      </c>
      <c r="O21" s="66">
        <f t="shared" si="7"/>
        <v>-0.04830484698938045</v>
      </c>
      <c r="P21" s="56">
        <f>'Tables 3 to 5'!M63</f>
        <v>38.1186559751932</v>
      </c>
      <c r="Q21" s="54">
        <f t="shared" si="2"/>
        <v>46.29443237802617</v>
      </c>
      <c r="R21" s="41"/>
      <c r="T21" s="41">
        <f t="shared" si="8"/>
        <v>0.9558497852172917</v>
      </c>
      <c r="U21" s="57">
        <f t="shared" si="9"/>
        <v>44.24628655770844</v>
      </c>
      <c r="V21" s="61">
        <f t="shared" si="10"/>
        <v>-0.007497503559252643</v>
      </c>
    </row>
    <row r="22" spans="1:22" ht="12.75">
      <c r="A22">
        <v>2003</v>
      </c>
      <c r="B22" s="27">
        <f>'Tables 3 to 5'!J17</f>
        <v>3263</v>
      </c>
      <c r="C22" s="69">
        <f t="shared" si="0"/>
        <v>4837.8</v>
      </c>
      <c r="F22" s="41">
        <f t="shared" si="3"/>
        <v>0.7745966692414836</v>
      </c>
      <c r="G22" s="27">
        <f t="shared" si="11"/>
        <v>3747.3437664564494</v>
      </c>
      <c r="H22" s="59">
        <f t="shared" si="4"/>
        <v>-0.03582989701050086</v>
      </c>
      <c r="I22" s="7">
        <f>'Tables 3 to 5'!J40</f>
        <v>431</v>
      </c>
      <c r="J22" s="69">
        <f t="shared" si="1"/>
        <v>842.4</v>
      </c>
      <c r="M22" s="41">
        <f t="shared" si="5"/>
        <v>0.7071067811865472</v>
      </c>
      <c r="N22" s="68">
        <f t="shared" si="6"/>
        <v>595.6667524715474</v>
      </c>
      <c r="O22" s="66">
        <f t="shared" si="7"/>
        <v>-0.04830484698938045</v>
      </c>
      <c r="P22" s="7"/>
      <c r="Q22" s="54">
        <f t="shared" si="2"/>
        <v>46.29443237802617</v>
      </c>
      <c r="R22" s="41"/>
      <c r="T22" s="41">
        <f t="shared" si="8"/>
        <v>0.9486832980505141</v>
      </c>
      <c r="U22" s="57">
        <f t="shared" si="9"/>
        <v>43.9145498667583</v>
      </c>
      <c r="V22" s="61">
        <f t="shared" si="10"/>
        <v>-0.007497503559252778</v>
      </c>
    </row>
    <row r="23" spans="1:22" ht="12.75">
      <c r="A23">
        <v>2004</v>
      </c>
      <c r="B23" s="27"/>
      <c r="C23" s="69">
        <f t="shared" si="0"/>
        <v>4837.8</v>
      </c>
      <c r="F23" s="41">
        <f t="shared" si="3"/>
        <v>0.7468429503578843</v>
      </c>
      <c r="G23" s="27">
        <f t="shared" si="11"/>
        <v>3613.0768252413723</v>
      </c>
      <c r="H23" s="59">
        <f t="shared" si="4"/>
        <v>-0.03582989701050091</v>
      </c>
      <c r="I23" s="7"/>
      <c r="J23" s="69">
        <f t="shared" si="1"/>
        <v>842.4</v>
      </c>
      <c r="M23" s="41">
        <f t="shared" si="5"/>
        <v>0.6729500963161777</v>
      </c>
      <c r="N23" s="68">
        <f t="shared" si="6"/>
        <v>566.8931611367482</v>
      </c>
      <c r="O23" s="66">
        <f t="shared" si="7"/>
        <v>-0.04830484698938039</v>
      </c>
      <c r="P23" s="7"/>
      <c r="Q23" s="54">
        <f t="shared" si="2"/>
        <v>46.29443237802617</v>
      </c>
      <c r="R23" s="41"/>
      <c r="T23" s="41">
        <f t="shared" si="8"/>
        <v>0.9415705416467768</v>
      </c>
      <c r="U23" s="57">
        <f t="shared" si="9"/>
        <v>43.5853003728293</v>
      </c>
      <c r="V23" s="61">
        <f t="shared" si="10"/>
        <v>-0.007497503559252643</v>
      </c>
    </row>
    <row r="24" spans="1:22" ht="12.75">
      <c r="A24">
        <v>2005</v>
      </c>
      <c r="B24" s="27"/>
      <c r="C24" s="69">
        <f t="shared" si="0"/>
        <v>4837.8</v>
      </c>
      <c r="F24" s="41">
        <f t="shared" si="3"/>
        <v>0.7200836443635427</v>
      </c>
      <c r="G24" s="27">
        <f t="shared" si="11"/>
        <v>3483.6206547019465</v>
      </c>
      <c r="H24" s="59">
        <f t="shared" si="4"/>
        <v>-0.035829897010500864</v>
      </c>
      <c r="I24" s="7"/>
      <c r="J24" s="69">
        <f t="shared" si="1"/>
        <v>842.4</v>
      </c>
      <c r="M24" s="41">
        <f t="shared" si="5"/>
        <v>0.640443344882136</v>
      </c>
      <c r="N24" s="68">
        <f t="shared" si="6"/>
        <v>539.5094737287113</v>
      </c>
      <c r="O24" s="66">
        <f t="shared" si="7"/>
        <v>-0.04830484698938051</v>
      </c>
      <c r="P24" s="7"/>
      <c r="Q24" s="54">
        <f t="shared" si="2"/>
        <v>46.29443237802617</v>
      </c>
      <c r="R24" s="41"/>
      <c r="T24" s="41">
        <f t="shared" si="8"/>
        <v>0.9345111131594925</v>
      </c>
      <c r="U24" s="57">
        <f t="shared" si="9"/>
        <v>43.258519428152916</v>
      </c>
      <c r="V24" s="61">
        <f t="shared" si="10"/>
        <v>-0.0074975035592527136</v>
      </c>
    </row>
    <row r="25" spans="1:22" ht="12.75">
      <c r="A25">
        <v>2006</v>
      </c>
      <c r="B25" s="27"/>
      <c r="C25" s="69">
        <f t="shared" si="0"/>
        <v>4837.8</v>
      </c>
      <c r="F25" s="41">
        <f t="shared" si="3"/>
        <v>0.6942831215470507</v>
      </c>
      <c r="G25" s="27">
        <f t="shared" si="11"/>
        <v>3358.802885420322</v>
      </c>
      <c r="H25" s="59">
        <f t="shared" si="4"/>
        <v>-0.03582989701050087</v>
      </c>
      <c r="I25" s="7"/>
      <c r="J25" s="69">
        <f t="shared" si="1"/>
        <v>842.4</v>
      </c>
      <c r="M25" s="41">
        <f t="shared" si="5"/>
        <v>0.6095068271022374</v>
      </c>
      <c r="N25" s="68">
        <f t="shared" si="6"/>
        <v>513.4485511509248</v>
      </c>
      <c r="O25" s="66">
        <f t="shared" si="7"/>
        <v>-0.04830484698938037</v>
      </c>
      <c r="P25" s="7"/>
      <c r="Q25" s="54">
        <f t="shared" si="2"/>
        <v>46.29443237802617</v>
      </c>
      <c r="R25" s="41"/>
      <c r="T25" s="41">
        <f t="shared" si="8"/>
        <v>0.927504612762418</v>
      </c>
      <c r="U25" s="57">
        <f t="shared" si="9"/>
        <v>42.93418852477234</v>
      </c>
      <c r="V25" s="61">
        <f t="shared" si="10"/>
        <v>-0.007497503559252669</v>
      </c>
    </row>
    <row r="26" spans="1:22" ht="12.75">
      <c r="A26">
        <v>2007</v>
      </c>
      <c r="B26" s="27"/>
      <c r="C26" s="69">
        <f t="shared" si="0"/>
        <v>4837.8</v>
      </c>
      <c r="F26" s="41">
        <f t="shared" si="3"/>
        <v>0.6694070288058909</v>
      </c>
      <c r="G26" s="27">
        <f t="shared" si="11"/>
        <v>3238.4573239571387</v>
      </c>
      <c r="H26" s="59">
        <f t="shared" si="4"/>
        <v>-0.03582989701050092</v>
      </c>
      <c r="I26" s="7"/>
      <c r="J26" s="69">
        <f t="shared" si="1"/>
        <v>842.4</v>
      </c>
      <c r="M26" s="41">
        <f t="shared" si="5"/>
        <v>0.580064693080081</v>
      </c>
      <c r="N26" s="68">
        <f t="shared" si="6"/>
        <v>488.6464974506603</v>
      </c>
      <c r="O26" s="66">
        <f t="shared" si="7"/>
        <v>-0.0483048469893804</v>
      </c>
      <c r="P26" s="7"/>
      <c r="Q26" s="54">
        <f t="shared" si="2"/>
        <v>46.29443237802617</v>
      </c>
      <c r="R26" s="41"/>
      <c r="T26" s="41">
        <f t="shared" si="8"/>
        <v>0.9205506436270084</v>
      </c>
      <c r="U26" s="57">
        <f t="shared" si="9"/>
        <v>42.61228929349423</v>
      </c>
      <c r="V26" s="61">
        <f t="shared" si="10"/>
        <v>-0.007497503559252762</v>
      </c>
    </row>
    <row r="27" spans="1:22" ht="12.75">
      <c r="A27">
        <v>2008</v>
      </c>
      <c r="B27" s="27"/>
      <c r="C27" s="69">
        <f t="shared" si="0"/>
        <v>4837.8</v>
      </c>
      <c r="F27" s="41">
        <f t="shared" si="3"/>
        <v>0.6454222439056704</v>
      </c>
      <c r="G27" s="27">
        <f t="shared" si="11"/>
        <v>3122.423731566852</v>
      </c>
      <c r="H27" s="59">
        <f t="shared" si="4"/>
        <v>-0.03582989701050092</v>
      </c>
      <c r="I27" s="7"/>
      <c r="J27" s="69">
        <f t="shared" si="1"/>
        <v>842.4</v>
      </c>
      <c r="M27" s="41">
        <f t="shared" si="5"/>
        <v>0.5520447568369058</v>
      </c>
      <c r="N27" s="68">
        <f t="shared" si="6"/>
        <v>465.0425031594095</v>
      </c>
      <c r="O27" s="66">
        <f t="shared" si="7"/>
        <v>-0.04830484698938047</v>
      </c>
      <c r="P27" s="7"/>
      <c r="Q27" s="54">
        <f t="shared" si="2"/>
        <v>46.29443237802617</v>
      </c>
      <c r="R27" s="41"/>
      <c r="T27" s="41">
        <f t="shared" si="8"/>
        <v>0.9136488118999426</v>
      </c>
      <c r="U27" s="57">
        <f t="shared" si="9"/>
        <v>42.29280350284835</v>
      </c>
      <c r="V27" s="61">
        <f t="shared" si="10"/>
        <v>-0.0074975035592526815</v>
      </c>
    </row>
    <row r="28" spans="1:22" ht="12.75">
      <c r="A28">
        <v>2009</v>
      </c>
      <c r="B28" s="27"/>
      <c r="C28" s="69">
        <f t="shared" si="0"/>
        <v>4837.8</v>
      </c>
      <c r="F28" s="41">
        <f t="shared" si="3"/>
        <v>0.6222968313782439</v>
      </c>
      <c r="G28" s="27">
        <f t="shared" si="11"/>
        <v>3010.547610841668</v>
      </c>
      <c r="H28" s="59">
        <f t="shared" si="4"/>
        <v>-0.03582989701050088</v>
      </c>
      <c r="I28" s="7"/>
      <c r="J28" s="69">
        <f t="shared" si="1"/>
        <v>842.4</v>
      </c>
      <c r="M28" s="41">
        <f t="shared" si="5"/>
        <v>0.5253783193266094</v>
      </c>
      <c r="N28" s="68">
        <f t="shared" si="6"/>
        <v>442.57869620073575</v>
      </c>
      <c r="O28" s="66">
        <f t="shared" si="7"/>
        <v>-0.0483048469893804</v>
      </c>
      <c r="P28" s="7"/>
      <c r="Q28" s="54">
        <f t="shared" si="2"/>
        <v>46.29443237802617</v>
      </c>
      <c r="R28" s="41"/>
      <c r="T28" s="41">
        <f t="shared" si="8"/>
        <v>0.9067987266808157</v>
      </c>
      <c r="U28" s="57">
        <f t="shared" si="9"/>
        <v>41.97571305805497</v>
      </c>
      <c r="V28" s="61">
        <f t="shared" si="10"/>
        <v>-0.007497503559252671</v>
      </c>
    </row>
    <row r="29" spans="1:22" ht="12.75">
      <c r="A29">
        <v>2010</v>
      </c>
      <c r="B29" s="27"/>
      <c r="C29" s="69">
        <f t="shared" si="0"/>
        <v>4837.8</v>
      </c>
      <c r="D29" s="69">
        <f>B12*F7</f>
        <v>2902.68</v>
      </c>
      <c r="E29" s="67">
        <f>F7</f>
        <v>0.6</v>
      </c>
      <c r="F29" s="41">
        <f t="shared" si="3"/>
        <v>0.6000000000000004</v>
      </c>
      <c r="G29" s="27">
        <f t="shared" si="11"/>
        <v>2902.680000000001</v>
      </c>
      <c r="H29" s="59">
        <f t="shared" si="4"/>
        <v>-0.03582989701050095</v>
      </c>
      <c r="I29" s="7"/>
      <c r="J29" s="69">
        <f t="shared" si="1"/>
        <v>842.4</v>
      </c>
      <c r="K29" s="69">
        <f>K15*M7</f>
        <v>421.2</v>
      </c>
      <c r="L29" s="41">
        <f>M7</f>
        <v>0.5</v>
      </c>
      <c r="M29" s="41">
        <f t="shared" si="5"/>
        <v>0.49999999999999967</v>
      </c>
      <c r="N29" s="68">
        <f t="shared" si="6"/>
        <v>421.1999999999997</v>
      </c>
      <c r="O29" s="66">
        <f t="shared" si="7"/>
        <v>-0.04830484698938047</v>
      </c>
      <c r="P29" s="7"/>
      <c r="Q29" s="54">
        <f t="shared" si="2"/>
        <v>46.29443237802617</v>
      </c>
      <c r="R29" s="41">
        <f>R15*T7</f>
        <v>41.661</v>
      </c>
      <c r="S29" s="67">
        <f>T7</f>
        <v>0.9</v>
      </c>
      <c r="T29" s="41">
        <f t="shared" si="8"/>
        <v>0.9000000000000005</v>
      </c>
      <c r="U29" s="57">
        <f t="shared" si="9"/>
        <v>41.66100000000004</v>
      </c>
      <c r="V29" s="61">
        <f t="shared" si="10"/>
        <v>-0.007497503559252635</v>
      </c>
    </row>
    <row r="30" spans="4:19" ht="12.75">
      <c r="D30" s="62" t="s">
        <v>75</v>
      </c>
      <c r="E30" s="63">
        <v>14</v>
      </c>
      <c r="K30" s="62" t="s">
        <v>75</v>
      </c>
      <c r="L30" s="63">
        <v>14</v>
      </c>
      <c r="R30" s="62" t="s">
        <v>75</v>
      </c>
      <c r="S30" s="63">
        <v>14</v>
      </c>
    </row>
    <row r="31" spans="4:19" ht="12.75">
      <c r="D31" s="62" t="s">
        <v>73</v>
      </c>
      <c r="E31">
        <f>1/E30</f>
        <v>0.07142857142857142</v>
      </c>
      <c r="K31" s="62" t="s">
        <v>73</v>
      </c>
      <c r="L31">
        <f>1/L30</f>
        <v>0.07142857142857142</v>
      </c>
      <c r="R31" s="62" t="s">
        <v>73</v>
      </c>
      <c r="S31">
        <f>1/S30</f>
        <v>0.07142857142857142</v>
      </c>
    </row>
    <row r="32" spans="4:19" ht="12.75">
      <c r="D32" s="62" t="s">
        <v>76</v>
      </c>
      <c r="E32">
        <f>POWER(E29,E31)</f>
        <v>0.9641701029894991</v>
      </c>
      <c r="K32" s="62" t="s">
        <v>76</v>
      </c>
      <c r="L32">
        <f>POWER(L29,L31)</f>
        <v>0.9516951530106196</v>
      </c>
      <c r="R32" s="62" t="s">
        <v>76</v>
      </c>
      <c r="S32">
        <f>POWER(S29,S31)</f>
        <v>0.9925024964407473</v>
      </c>
    </row>
    <row r="33" spans="4:19" ht="12.75">
      <c r="D33" s="62" t="s">
        <v>74</v>
      </c>
      <c r="E33" s="64">
        <f>1-E32</f>
        <v>0.03582989701050088</v>
      </c>
      <c r="F33" s="64"/>
      <c r="K33" s="62" t="s">
        <v>74</v>
      </c>
      <c r="L33" s="60">
        <f>1-L32</f>
        <v>0.04830484698938042</v>
      </c>
      <c r="R33" s="62" t="s">
        <v>74</v>
      </c>
      <c r="S33" s="61">
        <f>1-S32</f>
        <v>0.007497503559252716</v>
      </c>
    </row>
    <row r="34" spans="4:19" ht="12.75">
      <c r="D34" s="62"/>
      <c r="E34" s="64"/>
      <c r="F34" s="64"/>
      <c r="K34" s="62"/>
      <c r="L34" s="60"/>
      <c r="R34" s="62"/>
      <c r="S34" s="61"/>
    </row>
    <row r="35" spans="4:19" ht="12.75">
      <c r="D35" s="62"/>
      <c r="E35" s="64"/>
      <c r="F35" s="64"/>
      <c r="K35" s="62"/>
      <c r="L35" s="60"/>
      <c r="R35" s="62"/>
      <c r="S35" s="61"/>
    </row>
    <row r="36" spans="2:19" ht="23.25">
      <c r="B36" s="65" t="s">
        <v>85</v>
      </c>
      <c r="D36" s="62"/>
      <c r="E36" s="64"/>
      <c r="F36" s="64"/>
      <c r="K36" s="62"/>
      <c r="L36" s="60"/>
      <c r="R36" s="62"/>
      <c r="S36" s="6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2" customWidth="1"/>
    <col min="2" max="2" width="17.7109375" style="72" customWidth="1"/>
    <col min="3" max="3" width="9.421875" style="72" customWidth="1"/>
    <col min="4" max="4" width="10.57421875" style="72" customWidth="1"/>
    <col min="5" max="5" width="9.7109375" style="72" customWidth="1"/>
    <col min="6" max="6" width="11.28125" style="72" customWidth="1"/>
    <col min="7" max="7" width="10.00390625" style="72" customWidth="1"/>
    <col min="8" max="8" width="9.421875" style="72" customWidth="1"/>
    <col min="9" max="9" width="8.57421875" style="72" customWidth="1"/>
    <col min="10" max="10" width="11.140625" style="72" customWidth="1"/>
    <col min="11" max="11" width="1.57421875" style="72" customWidth="1"/>
    <col min="12" max="12" width="12.140625" style="72" customWidth="1"/>
    <col min="13" max="13" width="13.57421875" style="72" customWidth="1"/>
    <col min="14" max="14" width="2.140625" style="72" customWidth="1"/>
    <col min="15" max="15" width="1.7109375" style="72" customWidth="1"/>
    <col min="16" max="16" width="3.8515625" style="72" customWidth="1"/>
    <col min="17" max="16384" width="9.140625" style="72" customWidth="1"/>
  </cols>
  <sheetData>
    <row r="1" ht="9" customHeight="1"/>
    <row r="2" spans="2:3" ht="18">
      <c r="B2" s="70" t="s">
        <v>13</v>
      </c>
      <c r="C2" s="71" t="s">
        <v>164</v>
      </c>
    </row>
    <row r="3" spans="2:11" ht="13.5" thickBot="1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18.75">
      <c r="B4" s="141"/>
      <c r="C4" s="74" t="s">
        <v>97</v>
      </c>
      <c r="D4" s="74" t="s">
        <v>34</v>
      </c>
      <c r="E4" s="74" t="s">
        <v>35</v>
      </c>
      <c r="F4" s="75" t="s">
        <v>20</v>
      </c>
      <c r="G4" s="74" t="s">
        <v>36</v>
      </c>
      <c r="H4" s="75" t="s">
        <v>89</v>
      </c>
      <c r="I4" s="75" t="s">
        <v>90</v>
      </c>
      <c r="J4" s="74" t="s">
        <v>37</v>
      </c>
      <c r="K4" s="148"/>
    </row>
    <row r="5" spans="2:11" ht="16.5" thickBot="1">
      <c r="B5" s="142"/>
      <c r="C5" s="76" t="s">
        <v>96</v>
      </c>
      <c r="D5" s="76" t="s">
        <v>38</v>
      </c>
      <c r="E5" s="76" t="s">
        <v>39</v>
      </c>
      <c r="F5" s="77"/>
      <c r="G5" s="76" t="s">
        <v>40</v>
      </c>
      <c r="H5" s="77"/>
      <c r="I5" s="77"/>
      <c r="J5" s="76" t="s">
        <v>41</v>
      </c>
      <c r="K5" s="149"/>
    </row>
    <row r="6" spans="2:11" ht="18.75" customHeight="1">
      <c r="B6" s="143" t="s">
        <v>42</v>
      </c>
      <c r="C6" s="79">
        <f>SUM(C8:C12)/5</f>
        <v>1376</v>
      </c>
      <c r="D6" s="79">
        <f aca="true" t="shared" si="0" ref="D6:J6">SUM(D8:D12)/5</f>
        <v>248.8</v>
      </c>
      <c r="E6" s="79">
        <f t="shared" si="0"/>
        <v>355.4</v>
      </c>
      <c r="F6" s="79">
        <f t="shared" si="0"/>
        <v>2501</v>
      </c>
      <c r="G6" s="79">
        <f t="shared" si="0"/>
        <v>96.4</v>
      </c>
      <c r="H6" s="79">
        <f t="shared" si="0"/>
        <v>171.6</v>
      </c>
      <c r="I6" s="79">
        <f t="shared" si="0"/>
        <v>88.6</v>
      </c>
      <c r="J6" s="79">
        <f t="shared" si="0"/>
        <v>4837.8</v>
      </c>
      <c r="K6" s="150"/>
    </row>
    <row r="7" spans="2:11" ht="6" customHeight="1">
      <c r="B7" s="144"/>
      <c r="C7" s="80"/>
      <c r="D7" s="80"/>
      <c r="E7" s="80"/>
      <c r="F7" s="80"/>
      <c r="G7" s="80"/>
      <c r="H7" s="80"/>
      <c r="I7" s="80"/>
      <c r="J7" s="80"/>
      <c r="K7" s="151"/>
    </row>
    <row r="8" spans="2:11" ht="15">
      <c r="B8" s="144">
        <v>1994</v>
      </c>
      <c r="C8" s="80">
        <v>1647</v>
      </c>
      <c r="D8" s="80">
        <v>316</v>
      </c>
      <c r="E8" s="80">
        <v>353</v>
      </c>
      <c r="F8" s="80">
        <v>2804</v>
      </c>
      <c r="G8" s="80">
        <v>150</v>
      </c>
      <c r="H8" s="80">
        <v>211</v>
      </c>
      <c r="I8" s="80">
        <v>90</v>
      </c>
      <c r="J8" s="79">
        <f>SUM(C8:I8)</f>
        <v>5571</v>
      </c>
      <c r="K8" s="150"/>
    </row>
    <row r="9" spans="2:11" ht="15">
      <c r="B9" s="144">
        <v>1995</v>
      </c>
      <c r="C9" s="80">
        <v>1587</v>
      </c>
      <c r="D9" s="80">
        <v>292</v>
      </c>
      <c r="E9" s="80">
        <v>395</v>
      </c>
      <c r="F9" s="80">
        <v>2653</v>
      </c>
      <c r="G9" s="80">
        <v>105</v>
      </c>
      <c r="H9" s="80">
        <v>211</v>
      </c>
      <c r="I9" s="80">
        <v>96</v>
      </c>
      <c r="J9" s="79">
        <f aca="true" t="shared" si="1" ref="J9:J17">SUM(C9:I9)</f>
        <v>5339</v>
      </c>
      <c r="K9" s="150"/>
    </row>
    <row r="10" spans="2:11" ht="15">
      <c r="B10" s="144">
        <v>1996</v>
      </c>
      <c r="C10" s="80">
        <v>1279</v>
      </c>
      <c r="D10" s="80">
        <v>216</v>
      </c>
      <c r="E10" s="80">
        <v>300</v>
      </c>
      <c r="F10" s="80">
        <v>2293</v>
      </c>
      <c r="G10" s="80">
        <v>96</v>
      </c>
      <c r="H10" s="80">
        <v>137</v>
      </c>
      <c r="I10" s="80">
        <v>77</v>
      </c>
      <c r="J10" s="79">
        <f t="shared" si="1"/>
        <v>4398</v>
      </c>
      <c r="K10" s="150"/>
    </row>
    <row r="11" spans="2:11" ht="15">
      <c r="B11" s="144">
        <v>1997</v>
      </c>
      <c r="C11" s="80">
        <v>1211</v>
      </c>
      <c r="D11" s="80">
        <v>210</v>
      </c>
      <c r="E11" s="80">
        <v>358</v>
      </c>
      <c r="F11" s="80">
        <v>2365</v>
      </c>
      <c r="G11" s="80">
        <v>55</v>
      </c>
      <c r="H11" s="80">
        <v>136</v>
      </c>
      <c r="I11" s="80">
        <v>89</v>
      </c>
      <c r="J11" s="79">
        <f t="shared" si="1"/>
        <v>4424</v>
      </c>
      <c r="K11" s="150"/>
    </row>
    <row r="12" spans="2:11" ht="15">
      <c r="B12" s="144">
        <v>1998</v>
      </c>
      <c r="C12" s="80">
        <v>1156</v>
      </c>
      <c r="D12" s="80">
        <v>210</v>
      </c>
      <c r="E12" s="80">
        <v>371</v>
      </c>
      <c r="F12" s="80">
        <v>2390</v>
      </c>
      <c r="G12" s="80">
        <v>76</v>
      </c>
      <c r="H12" s="80">
        <v>163</v>
      </c>
      <c r="I12" s="80">
        <v>91</v>
      </c>
      <c r="J12" s="79">
        <f t="shared" si="1"/>
        <v>4457</v>
      </c>
      <c r="K12" s="150"/>
    </row>
    <row r="13" spans="2:11" ht="15">
      <c r="B13" s="144">
        <v>1999</v>
      </c>
      <c r="C13" s="80">
        <v>1143</v>
      </c>
      <c r="D13" s="80">
        <v>189</v>
      </c>
      <c r="E13" s="80">
        <v>431</v>
      </c>
      <c r="F13" s="80">
        <v>2004</v>
      </c>
      <c r="G13" s="80">
        <v>83</v>
      </c>
      <c r="H13" s="80">
        <v>144</v>
      </c>
      <c r="I13" s="80">
        <v>81</v>
      </c>
      <c r="J13" s="79">
        <f t="shared" si="1"/>
        <v>4075</v>
      </c>
      <c r="K13" s="150"/>
    </row>
    <row r="14" spans="2:11" ht="15">
      <c r="B14" s="144">
        <v>2000</v>
      </c>
      <c r="C14" s="80">
        <v>996</v>
      </c>
      <c r="D14" s="80">
        <v>176</v>
      </c>
      <c r="E14" s="80">
        <v>475</v>
      </c>
      <c r="F14" s="80">
        <v>1978</v>
      </c>
      <c r="G14" s="80">
        <v>80</v>
      </c>
      <c r="H14" s="80">
        <v>121</v>
      </c>
      <c r="I14" s="80">
        <v>67</v>
      </c>
      <c r="J14" s="79">
        <f t="shared" si="1"/>
        <v>3893</v>
      </c>
      <c r="K14" s="150"/>
    </row>
    <row r="15" spans="2:11" ht="15">
      <c r="B15" s="144">
        <v>2001</v>
      </c>
      <c r="C15" s="80">
        <v>918</v>
      </c>
      <c r="D15" s="80">
        <v>171</v>
      </c>
      <c r="E15" s="80">
        <v>454</v>
      </c>
      <c r="F15" s="80">
        <v>1952</v>
      </c>
      <c r="G15" s="80">
        <v>62</v>
      </c>
      <c r="H15" s="80">
        <v>129</v>
      </c>
      <c r="I15" s="80">
        <v>72</v>
      </c>
      <c r="J15" s="79">
        <f t="shared" si="1"/>
        <v>3758</v>
      </c>
      <c r="K15" s="150"/>
    </row>
    <row r="16" spans="2:11" ht="15">
      <c r="B16" s="143">
        <v>2002</v>
      </c>
      <c r="C16" s="80">
        <v>891</v>
      </c>
      <c r="D16" s="80">
        <v>151</v>
      </c>
      <c r="E16" s="80">
        <v>457</v>
      </c>
      <c r="F16" s="80">
        <v>1776</v>
      </c>
      <c r="G16" s="80">
        <v>59</v>
      </c>
      <c r="H16" s="80">
        <v>141</v>
      </c>
      <c r="I16" s="80">
        <v>50</v>
      </c>
      <c r="J16" s="79">
        <f t="shared" si="1"/>
        <v>3525</v>
      </c>
      <c r="K16" s="150"/>
    </row>
    <row r="17" spans="2:11" ht="15">
      <c r="B17" s="143" t="s">
        <v>152</v>
      </c>
      <c r="C17" s="80">
        <v>767</v>
      </c>
      <c r="D17" s="80">
        <v>137</v>
      </c>
      <c r="E17" s="80">
        <v>417</v>
      </c>
      <c r="F17" s="80">
        <v>1682</v>
      </c>
      <c r="G17" s="80">
        <v>71</v>
      </c>
      <c r="H17" s="80">
        <v>125</v>
      </c>
      <c r="I17" s="80">
        <v>64</v>
      </c>
      <c r="J17" s="79">
        <f t="shared" si="1"/>
        <v>3263</v>
      </c>
      <c r="K17" s="150"/>
    </row>
    <row r="18" spans="2:11" ht="8.25" customHeight="1">
      <c r="B18" s="144"/>
      <c r="C18" s="80"/>
      <c r="D18" s="80"/>
      <c r="E18" s="80"/>
      <c r="F18" s="80"/>
      <c r="G18" s="80"/>
      <c r="H18" s="80"/>
      <c r="I18" s="80"/>
      <c r="J18" s="80"/>
      <c r="K18" s="151"/>
    </row>
    <row r="19" spans="2:11" ht="15">
      <c r="B19" s="145" t="s">
        <v>149</v>
      </c>
      <c r="C19" s="80"/>
      <c r="D19" s="80"/>
      <c r="E19" s="80"/>
      <c r="F19" s="80"/>
      <c r="G19" s="80"/>
      <c r="H19" s="80"/>
      <c r="I19" s="80"/>
      <c r="J19" s="80"/>
      <c r="K19" s="151"/>
    </row>
    <row r="20" spans="2:11" ht="15">
      <c r="B20" s="143" t="s">
        <v>150</v>
      </c>
      <c r="C20" s="118">
        <f>IF(C16&gt;$C$78,(C17-C16)/C16,$C$79)</f>
        <v>-0.13916947250280584</v>
      </c>
      <c r="D20" s="118">
        <f aca="true" t="shared" si="2" ref="D20:J20">IF(D16&gt;$C$78,(D17-D16)/D16,$C$79)</f>
        <v>-0.09271523178807947</v>
      </c>
      <c r="E20" s="118">
        <f t="shared" si="2"/>
        <v>-0.087527352297593</v>
      </c>
      <c r="F20" s="118">
        <f t="shared" si="2"/>
        <v>-0.05292792792792793</v>
      </c>
      <c r="G20" s="118">
        <f t="shared" si="2"/>
        <v>0.2033898305084746</v>
      </c>
      <c r="H20" s="118">
        <f t="shared" si="2"/>
        <v>-0.11347517730496454</v>
      </c>
      <c r="I20" s="121" t="str">
        <f t="shared" si="2"/>
        <v>*</v>
      </c>
      <c r="J20" s="118">
        <f t="shared" si="2"/>
        <v>-0.07432624113475177</v>
      </c>
      <c r="K20" s="152"/>
    </row>
    <row r="21" spans="2:11" ht="15">
      <c r="B21" s="143" t="s">
        <v>91</v>
      </c>
      <c r="C21" s="147">
        <f>IF(C6&gt;$C$78,(C17-C6)/C6,$C$79)</f>
        <v>-0.4425872093023256</v>
      </c>
      <c r="D21" s="147">
        <f aca="true" t="shared" si="3" ref="D21:J21">IF(D6&gt;$C$78,(D17-D6)/D6,$C$79)</f>
        <v>-0.44935691318327975</v>
      </c>
      <c r="E21" s="147">
        <f t="shared" si="3"/>
        <v>0.17332583005064722</v>
      </c>
      <c r="F21" s="147">
        <f t="shared" si="3"/>
        <v>-0.327469012395042</v>
      </c>
      <c r="G21" s="147">
        <f t="shared" si="3"/>
        <v>-0.2634854771784233</v>
      </c>
      <c r="H21" s="147">
        <f t="shared" si="3"/>
        <v>-0.2715617715617715</v>
      </c>
      <c r="I21" s="147">
        <f t="shared" si="3"/>
        <v>-0.27765237020316025</v>
      </c>
      <c r="J21" s="147">
        <f t="shared" si="3"/>
        <v>-0.3255198644011741</v>
      </c>
      <c r="K21" s="152"/>
    </row>
    <row r="22" spans="2:11" ht="6" customHeight="1" thickBot="1">
      <c r="B22" s="156"/>
      <c r="C22" s="157"/>
      <c r="D22" s="157"/>
      <c r="E22" s="157"/>
      <c r="F22" s="157"/>
      <c r="G22" s="157"/>
      <c r="H22" s="157"/>
      <c r="I22" s="157"/>
      <c r="J22" s="157"/>
      <c r="K22" s="158"/>
    </row>
    <row r="23" spans="2:11" ht="12.75">
      <c r="B23" s="81"/>
      <c r="C23" s="82"/>
      <c r="D23" s="82"/>
      <c r="E23" s="82"/>
      <c r="F23" s="82"/>
      <c r="G23" s="82"/>
      <c r="H23" s="82"/>
      <c r="I23" s="82"/>
      <c r="J23" s="82"/>
      <c r="K23" s="82"/>
    </row>
    <row r="24" spans="3:10" ht="12.75">
      <c r="C24" s="176"/>
      <c r="D24" s="176"/>
      <c r="E24" s="176"/>
      <c r="F24" s="176"/>
      <c r="G24" s="176"/>
      <c r="H24" s="176"/>
      <c r="I24" s="176"/>
      <c r="J24" s="176"/>
    </row>
    <row r="25" spans="2:3" ht="18">
      <c r="B25" s="71" t="s">
        <v>82</v>
      </c>
      <c r="C25" s="71" t="s">
        <v>165</v>
      </c>
    </row>
    <row r="26" spans="2:11" ht="13.5" thickBot="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 ht="18.75">
      <c r="B27" s="141"/>
      <c r="C27" s="74" t="s">
        <v>97</v>
      </c>
      <c r="D27" s="74" t="s">
        <v>34</v>
      </c>
      <c r="E27" s="74" t="s">
        <v>35</v>
      </c>
      <c r="F27" s="75" t="s">
        <v>20</v>
      </c>
      <c r="G27" s="74" t="s">
        <v>36</v>
      </c>
      <c r="H27" s="75" t="s">
        <v>89</v>
      </c>
      <c r="I27" s="75" t="s">
        <v>90</v>
      </c>
      <c r="J27" s="74" t="s">
        <v>37</v>
      </c>
      <c r="K27" s="153"/>
    </row>
    <row r="28" spans="2:11" ht="16.5" thickBot="1">
      <c r="B28" s="142"/>
      <c r="C28" s="76" t="s">
        <v>96</v>
      </c>
      <c r="D28" s="76" t="s">
        <v>38</v>
      </c>
      <c r="E28" s="76" t="s">
        <v>39</v>
      </c>
      <c r="F28" s="77"/>
      <c r="G28" s="76" t="s">
        <v>40</v>
      </c>
      <c r="H28" s="77"/>
      <c r="I28" s="77"/>
      <c r="J28" s="76" t="s">
        <v>41</v>
      </c>
      <c r="K28" s="149"/>
    </row>
    <row r="29" spans="2:11" ht="20.25" customHeight="1">
      <c r="B29" s="143" t="s">
        <v>42</v>
      </c>
      <c r="C29" s="79">
        <f>SUM(C31:C35)/5</f>
        <v>562.4</v>
      </c>
      <c r="D29" s="79">
        <f aca="true" t="shared" si="4" ref="D29:J29">SUM(D31:D35)/5</f>
        <v>99.8</v>
      </c>
      <c r="E29" s="79">
        <f t="shared" si="4"/>
        <v>5.8</v>
      </c>
      <c r="F29" s="79">
        <f t="shared" si="4"/>
        <v>144.6</v>
      </c>
      <c r="G29" s="79">
        <f t="shared" si="4"/>
        <v>11.4</v>
      </c>
      <c r="H29" s="79">
        <f t="shared" si="4"/>
        <v>8.2</v>
      </c>
      <c r="I29" s="79">
        <f t="shared" si="4"/>
        <v>10.2</v>
      </c>
      <c r="J29" s="79">
        <f t="shared" si="4"/>
        <v>842.4</v>
      </c>
      <c r="K29" s="150"/>
    </row>
    <row r="30" spans="2:11" ht="6" customHeight="1">
      <c r="B30" s="144"/>
      <c r="C30" s="80"/>
      <c r="D30" s="80"/>
      <c r="E30" s="80"/>
      <c r="F30" s="80"/>
      <c r="G30" s="80"/>
      <c r="H30" s="80"/>
      <c r="I30" s="80"/>
      <c r="J30" s="80"/>
      <c r="K30" s="151"/>
    </row>
    <row r="31" spans="2:11" ht="15">
      <c r="B31" s="144">
        <v>1994</v>
      </c>
      <c r="C31" s="80">
        <v>674</v>
      </c>
      <c r="D31" s="80">
        <v>144</v>
      </c>
      <c r="E31" s="80">
        <v>6</v>
      </c>
      <c r="F31" s="80">
        <v>161</v>
      </c>
      <c r="G31" s="80">
        <v>24</v>
      </c>
      <c r="H31" s="80">
        <v>12</v>
      </c>
      <c r="I31" s="80">
        <v>8</v>
      </c>
      <c r="J31" s="79">
        <f>SUM(C31:I31)</f>
        <v>1029</v>
      </c>
      <c r="K31" s="150"/>
    </row>
    <row r="32" spans="2:11" ht="15">
      <c r="B32" s="144">
        <v>1995</v>
      </c>
      <c r="C32" s="80">
        <v>638</v>
      </c>
      <c r="D32" s="80">
        <v>113</v>
      </c>
      <c r="E32" s="80">
        <v>7</v>
      </c>
      <c r="F32" s="80">
        <v>153</v>
      </c>
      <c r="G32" s="80">
        <v>9</v>
      </c>
      <c r="H32" s="80">
        <v>13</v>
      </c>
      <c r="I32" s="80">
        <v>17</v>
      </c>
      <c r="J32" s="79">
        <f aca="true" t="shared" si="5" ref="J32:J40">SUM(C32:I32)</f>
        <v>950</v>
      </c>
      <c r="K32" s="150"/>
    </row>
    <row r="33" spans="2:11" ht="15">
      <c r="B33" s="144">
        <v>1996</v>
      </c>
      <c r="C33" s="80">
        <v>540</v>
      </c>
      <c r="D33" s="80">
        <v>100</v>
      </c>
      <c r="E33" s="80">
        <v>4</v>
      </c>
      <c r="F33" s="80">
        <v>118</v>
      </c>
      <c r="G33" s="80">
        <v>15</v>
      </c>
      <c r="H33" s="80">
        <v>3</v>
      </c>
      <c r="I33" s="80">
        <v>10</v>
      </c>
      <c r="J33" s="79">
        <f t="shared" si="5"/>
        <v>790</v>
      </c>
      <c r="K33" s="150"/>
    </row>
    <row r="34" spans="2:11" ht="15">
      <c r="B34" s="144">
        <v>1997</v>
      </c>
      <c r="C34" s="80">
        <v>505</v>
      </c>
      <c r="D34" s="80">
        <v>78</v>
      </c>
      <c r="E34" s="80">
        <v>4</v>
      </c>
      <c r="F34" s="80">
        <v>138</v>
      </c>
      <c r="G34" s="80">
        <v>3</v>
      </c>
      <c r="H34" s="80">
        <v>7</v>
      </c>
      <c r="I34" s="80">
        <v>10</v>
      </c>
      <c r="J34" s="79">
        <f t="shared" si="5"/>
        <v>745</v>
      </c>
      <c r="K34" s="150"/>
    </row>
    <row r="35" spans="2:11" ht="15">
      <c r="B35" s="144">
        <v>1998</v>
      </c>
      <c r="C35" s="80">
        <v>455</v>
      </c>
      <c r="D35" s="80">
        <v>64</v>
      </c>
      <c r="E35" s="80">
        <v>8</v>
      </c>
      <c r="F35" s="80">
        <v>153</v>
      </c>
      <c r="G35" s="80">
        <v>6</v>
      </c>
      <c r="H35" s="80">
        <v>6</v>
      </c>
      <c r="I35" s="80">
        <v>6</v>
      </c>
      <c r="J35" s="79">
        <f t="shared" si="5"/>
        <v>698</v>
      </c>
      <c r="K35" s="150"/>
    </row>
    <row r="36" spans="2:11" ht="15">
      <c r="B36" s="144">
        <v>1999</v>
      </c>
      <c r="C36" s="80">
        <v>430</v>
      </c>
      <c r="D36" s="80">
        <v>69</v>
      </c>
      <c r="E36" s="80">
        <v>5</v>
      </c>
      <c r="F36" s="80">
        <v>108</v>
      </c>
      <c r="G36" s="80">
        <v>2</v>
      </c>
      <c r="H36" s="80">
        <v>2</v>
      </c>
      <c r="I36" s="80">
        <v>9</v>
      </c>
      <c r="J36" s="79">
        <f t="shared" si="5"/>
        <v>625</v>
      </c>
      <c r="K36" s="150"/>
    </row>
    <row r="37" spans="2:11" ht="15">
      <c r="B37" s="144">
        <v>2000</v>
      </c>
      <c r="C37" s="80">
        <v>378</v>
      </c>
      <c r="D37" s="80">
        <v>65</v>
      </c>
      <c r="E37" s="80">
        <v>7</v>
      </c>
      <c r="F37" s="80">
        <v>94</v>
      </c>
      <c r="G37" s="80">
        <v>7</v>
      </c>
      <c r="H37" s="80">
        <v>5</v>
      </c>
      <c r="I37" s="80">
        <v>5</v>
      </c>
      <c r="J37" s="79">
        <f t="shared" si="5"/>
        <v>561</v>
      </c>
      <c r="K37" s="150"/>
    </row>
    <row r="38" spans="2:11" ht="15">
      <c r="B38" s="144">
        <v>2001</v>
      </c>
      <c r="C38" s="80">
        <v>353</v>
      </c>
      <c r="D38" s="80">
        <v>56</v>
      </c>
      <c r="E38" s="80">
        <v>7</v>
      </c>
      <c r="F38" s="80">
        <v>110</v>
      </c>
      <c r="G38" s="80">
        <v>5</v>
      </c>
      <c r="H38" s="80">
        <v>6</v>
      </c>
      <c r="I38" s="80">
        <v>7</v>
      </c>
      <c r="J38" s="79">
        <f t="shared" si="5"/>
        <v>544</v>
      </c>
      <c r="K38" s="150"/>
    </row>
    <row r="39" spans="2:11" ht="15">
      <c r="B39" s="143">
        <v>2002</v>
      </c>
      <c r="C39" s="80">
        <v>340</v>
      </c>
      <c r="D39" s="80">
        <v>46</v>
      </c>
      <c r="E39" s="80">
        <v>7</v>
      </c>
      <c r="F39" s="80">
        <v>111</v>
      </c>
      <c r="G39" s="80">
        <v>9</v>
      </c>
      <c r="H39" s="80">
        <v>7</v>
      </c>
      <c r="I39" s="80">
        <v>7</v>
      </c>
      <c r="J39" s="79">
        <f t="shared" si="5"/>
        <v>527</v>
      </c>
      <c r="K39" s="150"/>
    </row>
    <row r="40" spans="2:11" ht="15">
      <c r="B40" s="143" t="s">
        <v>152</v>
      </c>
      <c r="C40" s="80">
        <v>272</v>
      </c>
      <c r="D40" s="80">
        <v>48</v>
      </c>
      <c r="E40" s="80">
        <v>5</v>
      </c>
      <c r="F40" s="80">
        <v>93</v>
      </c>
      <c r="G40" s="80">
        <v>5</v>
      </c>
      <c r="H40" s="80">
        <v>2</v>
      </c>
      <c r="I40" s="80">
        <v>6</v>
      </c>
      <c r="J40" s="79">
        <f t="shared" si="5"/>
        <v>431</v>
      </c>
      <c r="K40" s="150"/>
    </row>
    <row r="41" spans="2:11" ht="8.25" customHeight="1">
      <c r="B41" s="144"/>
      <c r="C41" s="80"/>
      <c r="D41" s="80"/>
      <c r="E41" s="80"/>
      <c r="F41" s="80"/>
      <c r="G41" s="80"/>
      <c r="H41" s="80"/>
      <c r="I41" s="80"/>
      <c r="J41" s="80"/>
      <c r="K41" s="151"/>
    </row>
    <row r="42" spans="2:11" ht="15">
      <c r="B42" s="145" t="s">
        <v>149</v>
      </c>
      <c r="C42" s="80"/>
      <c r="D42" s="80"/>
      <c r="E42" s="80"/>
      <c r="F42" s="80"/>
      <c r="G42" s="80"/>
      <c r="H42" s="80"/>
      <c r="I42" s="80"/>
      <c r="J42" s="80"/>
      <c r="K42" s="151"/>
    </row>
    <row r="43" spans="2:11" ht="15">
      <c r="B43" s="143" t="s">
        <v>150</v>
      </c>
      <c r="C43" s="121">
        <f>IF(C39&gt;$C$78,(C40-C39)/C39,$C$79)</f>
        <v>-0.2</v>
      </c>
      <c r="D43" s="121" t="str">
        <f aca="true" t="shared" si="6" ref="D43:J43">IF(D39&gt;$C$78,(D40-D39)/D39,$C$79)</f>
        <v>*</v>
      </c>
      <c r="E43" s="121" t="str">
        <f t="shared" si="6"/>
        <v>*</v>
      </c>
      <c r="F43" s="121">
        <f t="shared" si="6"/>
        <v>-0.16216216216216217</v>
      </c>
      <c r="G43" s="121" t="str">
        <f t="shared" si="6"/>
        <v>*</v>
      </c>
      <c r="H43" s="121" t="str">
        <f t="shared" si="6"/>
        <v>*</v>
      </c>
      <c r="I43" s="121" t="str">
        <f t="shared" si="6"/>
        <v>*</v>
      </c>
      <c r="J43" s="121">
        <f t="shared" si="6"/>
        <v>-0.18216318785578747</v>
      </c>
      <c r="K43" s="152"/>
    </row>
    <row r="44" spans="2:11" ht="15">
      <c r="B44" s="143" t="s">
        <v>91</v>
      </c>
      <c r="C44" s="147">
        <f>IF(C29&gt;$C$78,(C40-C29)/C29,$C$79)</f>
        <v>-0.5163584637268848</v>
      </c>
      <c r="D44" s="147">
        <f aca="true" t="shared" si="7" ref="D44:J44">IF(D29&gt;$C$78,(D40-D29)/D29,$C$79)</f>
        <v>-0.5190380761523046</v>
      </c>
      <c r="E44" s="154" t="str">
        <f t="shared" si="7"/>
        <v>*</v>
      </c>
      <c r="F44" s="147">
        <f t="shared" si="7"/>
        <v>-0.3568464730290456</v>
      </c>
      <c r="G44" s="154" t="str">
        <f t="shared" si="7"/>
        <v>*</v>
      </c>
      <c r="H44" s="154" t="str">
        <f t="shared" si="7"/>
        <v>*</v>
      </c>
      <c r="I44" s="154" t="str">
        <f t="shared" si="7"/>
        <v>*</v>
      </c>
      <c r="J44" s="147">
        <f t="shared" si="7"/>
        <v>-0.488366571699905</v>
      </c>
      <c r="K44" s="152"/>
    </row>
    <row r="45" spans="2:11" ht="6" customHeight="1" thickBot="1">
      <c r="B45" s="156"/>
      <c r="C45" s="73"/>
      <c r="D45" s="73"/>
      <c r="E45" s="73"/>
      <c r="F45" s="73"/>
      <c r="G45" s="73"/>
      <c r="H45" s="73"/>
      <c r="I45" s="73"/>
      <c r="J45" s="73"/>
      <c r="K45" s="155"/>
    </row>
    <row r="47" spans="3:10" ht="12.75">
      <c r="C47" s="176"/>
      <c r="D47" s="176"/>
      <c r="E47" s="176"/>
      <c r="F47" s="176"/>
      <c r="G47" s="176"/>
      <c r="H47" s="176"/>
      <c r="I47" s="176"/>
      <c r="J47" s="176"/>
    </row>
    <row r="48" spans="2:3" ht="18">
      <c r="B48" s="71" t="s">
        <v>83</v>
      </c>
      <c r="C48" s="71" t="s">
        <v>43</v>
      </c>
    </row>
    <row r="49" spans="2:14" ht="13.5" thickBo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 ht="18.75">
      <c r="B50" s="159"/>
      <c r="C50" s="74" t="s">
        <v>97</v>
      </c>
      <c r="D50" s="74" t="s">
        <v>34</v>
      </c>
      <c r="E50" s="74" t="s">
        <v>35</v>
      </c>
      <c r="F50" s="75" t="s">
        <v>20</v>
      </c>
      <c r="G50" s="74" t="s">
        <v>36</v>
      </c>
      <c r="H50" s="75" t="s">
        <v>89</v>
      </c>
      <c r="I50" s="75" t="s">
        <v>90</v>
      </c>
      <c r="J50" s="74" t="s">
        <v>37</v>
      </c>
      <c r="K50" s="74"/>
      <c r="L50" s="74" t="s">
        <v>155</v>
      </c>
      <c r="M50" s="74" t="s">
        <v>5</v>
      </c>
      <c r="N50" s="162"/>
    </row>
    <row r="51" spans="2:14" ht="16.5" thickBot="1">
      <c r="B51" s="156"/>
      <c r="C51" s="76" t="s">
        <v>96</v>
      </c>
      <c r="D51" s="76" t="s">
        <v>38</v>
      </c>
      <c r="E51" s="76" t="s">
        <v>39</v>
      </c>
      <c r="F51" s="77"/>
      <c r="G51" s="76" t="s">
        <v>40</v>
      </c>
      <c r="H51" s="77"/>
      <c r="I51" s="77"/>
      <c r="J51" s="76" t="s">
        <v>41</v>
      </c>
      <c r="K51" s="76"/>
      <c r="L51" s="76"/>
      <c r="M51" s="76" t="s">
        <v>44</v>
      </c>
      <c r="N51" s="155"/>
    </row>
    <row r="52" spans="2:14" ht="26.25">
      <c r="B52" s="160"/>
      <c r="C52" s="84"/>
      <c r="D52" s="84"/>
      <c r="E52" s="84"/>
      <c r="F52" s="84"/>
      <c r="G52" s="84"/>
      <c r="H52" s="84"/>
      <c r="I52" s="84"/>
      <c r="J52" s="85" t="s">
        <v>45</v>
      </c>
      <c r="K52" s="85"/>
      <c r="L52" s="85" t="s">
        <v>46</v>
      </c>
      <c r="M52" s="165" t="s">
        <v>47</v>
      </c>
      <c r="N52" s="163"/>
    </row>
    <row r="53" spans="2:14" ht="15">
      <c r="B53" s="143" t="s">
        <v>42</v>
      </c>
      <c r="C53" s="79">
        <f>SUM(C55:C59)/5</f>
        <v>3008.6</v>
      </c>
      <c r="D53" s="79">
        <f aca="true" t="shared" si="8" ref="D53:J53">SUM(D55:D59)/5</f>
        <v>1034.4</v>
      </c>
      <c r="E53" s="79">
        <f t="shared" si="8"/>
        <v>579.6</v>
      </c>
      <c r="F53" s="79">
        <f t="shared" si="8"/>
        <v>10859.4</v>
      </c>
      <c r="G53" s="79">
        <f t="shared" si="8"/>
        <v>912.2</v>
      </c>
      <c r="H53" s="79">
        <f t="shared" si="8"/>
        <v>583</v>
      </c>
      <c r="I53" s="79">
        <f t="shared" si="8"/>
        <v>500.8</v>
      </c>
      <c r="J53" s="79">
        <f t="shared" si="8"/>
        <v>17478</v>
      </c>
      <c r="K53" s="79"/>
      <c r="L53" s="79">
        <v>37754</v>
      </c>
      <c r="M53" s="86">
        <f>100*J53/L53</f>
        <v>46.29443237802617</v>
      </c>
      <c r="N53" s="163"/>
    </row>
    <row r="54" spans="2:14" ht="6" customHeight="1">
      <c r="B54" s="14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6"/>
      <c r="N54" s="163"/>
    </row>
    <row r="55" spans="2:14" ht="15">
      <c r="B55" s="144">
        <v>1994</v>
      </c>
      <c r="C55" s="80">
        <v>3083</v>
      </c>
      <c r="D55" s="80">
        <v>1068</v>
      </c>
      <c r="E55" s="80">
        <v>577</v>
      </c>
      <c r="F55" s="80">
        <v>10123</v>
      </c>
      <c r="G55" s="80">
        <v>1084</v>
      </c>
      <c r="H55" s="80">
        <v>669</v>
      </c>
      <c r="I55" s="80">
        <v>398</v>
      </c>
      <c r="J55" s="79">
        <f>SUM(C55:I55)</f>
        <v>17002</v>
      </c>
      <c r="K55" s="79"/>
      <c r="L55" s="178">
        <v>36271</v>
      </c>
      <c r="M55" s="86">
        <f aca="true" t="shared" si="9" ref="M55:M62">100*J55/L55</f>
        <v>46.87491384301508</v>
      </c>
      <c r="N55" s="163"/>
    </row>
    <row r="56" spans="2:14" ht="15">
      <c r="B56" s="144">
        <v>1995</v>
      </c>
      <c r="C56" s="80">
        <v>3048</v>
      </c>
      <c r="D56" s="80">
        <v>1031</v>
      </c>
      <c r="E56" s="80">
        <v>576</v>
      </c>
      <c r="F56" s="80">
        <v>10321</v>
      </c>
      <c r="G56" s="80">
        <v>802</v>
      </c>
      <c r="H56" s="80">
        <v>579</v>
      </c>
      <c r="I56" s="80">
        <v>498</v>
      </c>
      <c r="J56" s="79">
        <f aca="true" t="shared" si="10" ref="J56:J64">SUM(C56:I56)</f>
        <v>16855</v>
      </c>
      <c r="K56" s="79"/>
      <c r="L56" s="178">
        <v>36935</v>
      </c>
      <c r="M56" s="86">
        <f t="shared" si="9"/>
        <v>45.63422228238798</v>
      </c>
      <c r="N56" s="163"/>
    </row>
    <row r="57" spans="2:14" ht="15">
      <c r="B57" s="144">
        <v>1996</v>
      </c>
      <c r="C57" s="80">
        <v>3047</v>
      </c>
      <c r="D57" s="80">
        <v>1081</v>
      </c>
      <c r="E57" s="80">
        <v>550</v>
      </c>
      <c r="F57" s="80">
        <v>10740</v>
      </c>
      <c r="G57" s="80">
        <v>902</v>
      </c>
      <c r="H57" s="80">
        <v>499</v>
      </c>
      <c r="I57" s="80">
        <v>499</v>
      </c>
      <c r="J57" s="79">
        <f t="shared" si="10"/>
        <v>17318</v>
      </c>
      <c r="K57" s="79"/>
      <c r="L57" s="178">
        <v>37908</v>
      </c>
      <c r="M57" s="86">
        <f t="shared" si="9"/>
        <v>45.68428827688087</v>
      </c>
      <c r="N57" s="163"/>
    </row>
    <row r="58" spans="2:14" ht="15">
      <c r="B58" s="144">
        <v>1997</v>
      </c>
      <c r="C58" s="80">
        <v>2944</v>
      </c>
      <c r="D58" s="80">
        <v>1062</v>
      </c>
      <c r="E58" s="80">
        <v>590</v>
      </c>
      <c r="F58" s="80">
        <v>11669</v>
      </c>
      <c r="G58" s="80">
        <v>886</v>
      </c>
      <c r="H58" s="80">
        <v>525</v>
      </c>
      <c r="I58" s="80">
        <v>529</v>
      </c>
      <c r="J58" s="79">
        <f t="shared" si="10"/>
        <v>18205</v>
      </c>
      <c r="K58" s="79"/>
      <c r="L58" s="178">
        <v>38509</v>
      </c>
      <c r="M58" s="86">
        <f t="shared" si="9"/>
        <v>47.27466306577683</v>
      </c>
      <c r="N58" s="163"/>
    </row>
    <row r="59" spans="2:14" ht="15">
      <c r="B59" s="144">
        <v>1998</v>
      </c>
      <c r="C59" s="80">
        <v>2921</v>
      </c>
      <c r="D59" s="80">
        <v>930</v>
      </c>
      <c r="E59" s="80">
        <v>605</v>
      </c>
      <c r="F59" s="80">
        <v>11444</v>
      </c>
      <c r="G59" s="80">
        <v>887</v>
      </c>
      <c r="H59" s="80">
        <v>643</v>
      </c>
      <c r="I59" s="80">
        <v>580</v>
      </c>
      <c r="J59" s="79">
        <f t="shared" si="10"/>
        <v>18010</v>
      </c>
      <c r="K59" s="79"/>
      <c r="L59" s="178">
        <v>39145</v>
      </c>
      <c r="M59" s="86">
        <f t="shared" si="9"/>
        <v>46.00843019542726</v>
      </c>
      <c r="N59" s="163"/>
    </row>
    <row r="60" spans="2:14" ht="15">
      <c r="B60" s="144">
        <v>1999</v>
      </c>
      <c r="C60" s="80">
        <v>2620</v>
      </c>
      <c r="D60" s="80">
        <v>828</v>
      </c>
      <c r="E60" s="80">
        <v>594</v>
      </c>
      <c r="F60" s="80">
        <v>10902</v>
      </c>
      <c r="G60" s="80">
        <v>841</v>
      </c>
      <c r="H60" s="80">
        <v>609</v>
      </c>
      <c r="I60" s="80">
        <v>534</v>
      </c>
      <c r="J60" s="79">
        <f t="shared" si="10"/>
        <v>16928</v>
      </c>
      <c r="K60" s="79"/>
      <c r="L60" s="178">
        <v>39591</v>
      </c>
      <c r="M60" s="86">
        <f t="shared" si="9"/>
        <v>42.75719229117729</v>
      </c>
      <c r="N60" s="163"/>
    </row>
    <row r="61" spans="2:14" ht="15">
      <c r="B61" s="144">
        <v>2000</v>
      </c>
      <c r="C61" s="80">
        <v>2607</v>
      </c>
      <c r="D61" s="80">
        <v>708</v>
      </c>
      <c r="E61" s="80">
        <v>654</v>
      </c>
      <c r="F61" s="80">
        <v>10669</v>
      </c>
      <c r="G61" s="80">
        <v>854</v>
      </c>
      <c r="H61" s="80">
        <v>542</v>
      </c>
      <c r="I61" s="80">
        <v>582</v>
      </c>
      <c r="J61" s="79">
        <f t="shared" si="10"/>
        <v>16616</v>
      </c>
      <c r="K61" s="79"/>
      <c r="L61" s="178">
        <v>39311</v>
      </c>
      <c r="M61" s="86">
        <f t="shared" si="9"/>
        <v>42.26806746203353</v>
      </c>
      <c r="N61" s="163"/>
    </row>
    <row r="62" spans="2:14" ht="15">
      <c r="B62" s="144">
        <v>2001</v>
      </c>
      <c r="C62" s="80">
        <v>2488</v>
      </c>
      <c r="D62" s="80">
        <v>745</v>
      </c>
      <c r="E62" s="80">
        <v>723</v>
      </c>
      <c r="F62" s="80">
        <v>10341</v>
      </c>
      <c r="G62" s="80">
        <v>761</v>
      </c>
      <c r="H62" s="80">
        <v>595</v>
      </c>
      <c r="I62" s="80">
        <v>499</v>
      </c>
      <c r="J62" s="79">
        <f t="shared" si="10"/>
        <v>16152</v>
      </c>
      <c r="K62" s="79"/>
      <c r="L62" s="178">
        <v>39805</v>
      </c>
      <c r="M62" s="86">
        <f t="shared" si="9"/>
        <v>40.577816857178746</v>
      </c>
      <c r="N62" s="163"/>
    </row>
    <row r="63" spans="2:14" ht="15">
      <c r="B63" s="143">
        <v>2002</v>
      </c>
      <c r="C63" s="80">
        <v>2424</v>
      </c>
      <c r="D63" s="80">
        <v>676</v>
      </c>
      <c r="E63" s="80">
        <v>709</v>
      </c>
      <c r="F63" s="80">
        <v>10050</v>
      </c>
      <c r="G63" s="80">
        <v>799</v>
      </c>
      <c r="H63" s="80">
        <v>619</v>
      </c>
      <c r="I63" s="80">
        <v>458</v>
      </c>
      <c r="J63" s="79">
        <f t="shared" si="10"/>
        <v>15735</v>
      </c>
      <c r="K63" s="79"/>
      <c r="L63" s="178">
        <v>41279</v>
      </c>
      <c r="M63" s="86">
        <f>100*J63/L63</f>
        <v>38.1186559751932</v>
      </c>
      <c r="N63" s="163"/>
    </row>
    <row r="64" spans="2:14" ht="15">
      <c r="B64" s="143" t="s">
        <v>152</v>
      </c>
      <c r="C64" s="80">
        <v>2204</v>
      </c>
      <c r="D64" s="80">
        <v>663</v>
      </c>
      <c r="E64" s="80">
        <v>694</v>
      </c>
      <c r="F64" s="80">
        <v>10024</v>
      </c>
      <c r="G64" s="80">
        <v>806</v>
      </c>
      <c r="H64" s="80">
        <v>539</v>
      </c>
      <c r="I64" s="80">
        <v>476</v>
      </c>
      <c r="J64" s="79">
        <f t="shared" si="10"/>
        <v>15406</v>
      </c>
      <c r="K64" s="79"/>
      <c r="L64" s="78" t="s">
        <v>48</v>
      </c>
      <c r="M64" s="78" t="s">
        <v>48</v>
      </c>
      <c r="N64" s="163"/>
    </row>
    <row r="65" spans="2:14" ht="8.25" customHeight="1">
      <c r="B65" s="144"/>
      <c r="C65" s="80"/>
      <c r="D65" s="80"/>
      <c r="E65" s="80"/>
      <c r="F65" s="80"/>
      <c r="G65" s="80"/>
      <c r="H65" s="80"/>
      <c r="I65" s="80"/>
      <c r="J65" s="80"/>
      <c r="K65" s="80"/>
      <c r="L65" s="36"/>
      <c r="M65" s="36"/>
      <c r="N65" s="164"/>
    </row>
    <row r="66" spans="2:14" ht="15">
      <c r="B66" s="145" t="s">
        <v>149</v>
      </c>
      <c r="C66" s="80"/>
      <c r="D66" s="80"/>
      <c r="E66" s="80"/>
      <c r="F66" s="80"/>
      <c r="G66" s="80"/>
      <c r="H66" s="80"/>
      <c r="I66" s="80"/>
      <c r="J66" s="80"/>
      <c r="K66" s="80"/>
      <c r="L66" s="78"/>
      <c r="M66" s="87"/>
      <c r="N66" s="163"/>
    </row>
    <row r="67" spans="2:14" ht="15">
      <c r="B67" s="143" t="s">
        <v>150</v>
      </c>
      <c r="C67" s="118">
        <f>IF(C63&gt;$C$78,(C64-C63)/C63,$C$79)</f>
        <v>-0.09075907590759076</v>
      </c>
      <c r="D67" s="118">
        <f aca="true" t="shared" si="11" ref="D67:J67">IF(D63&gt;$C$78,(D64-D63)/D63,$C$79)</f>
        <v>-0.019230769230769232</v>
      </c>
      <c r="E67" s="118">
        <f t="shared" si="11"/>
        <v>-0.021156558533145273</v>
      </c>
      <c r="F67" s="118">
        <f t="shared" si="11"/>
        <v>-0.0025870646766169153</v>
      </c>
      <c r="G67" s="118">
        <f t="shared" si="11"/>
        <v>0.008760951188986232</v>
      </c>
      <c r="H67" s="118">
        <f t="shared" si="11"/>
        <v>-0.12924071082390953</v>
      </c>
      <c r="I67" s="118">
        <f t="shared" si="11"/>
        <v>0.039301310043668124</v>
      </c>
      <c r="J67" s="118">
        <f t="shared" si="11"/>
        <v>-0.020908802033682873</v>
      </c>
      <c r="K67" s="118"/>
      <c r="L67" s="118"/>
      <c r="M67" s="121"/>
      <c r="N67" s="163"/>
    </row>
    <row r="68" spans="2:14" ht="15">
      <c r="B68" s="143" t="s">
        <v>91</v>
      </c>
      <c r="C68" s="147">
        <f>IF(C53&gt;$C$78,(C64-C53)/C53,$C$79)</f>
        <v>-0.267433357707904</v>
      </c>
      <c r="D68" s="147">
        <f aca="true" t="shared" si="12" ref="D68:J68">IF(D53&gt;$C$78,(D64-D53)/D53,$C$79)</f>
        <v>-0.35904872389791187</v>
      </c>
      <c r="E68" s="147">
        <f t="shared" si="12"/>
        <v>0.19737750172532775</v>
      </c>
      <c r="F68" s="147">
        <f t="shared" si="12"/>
        <v>-0.07692874376116542</v>
      </c>
      <c r="G68" s="147">
        <f t="shared" si="12"/>
        <v>-0.11642183731637804</v>
      </c>
      <c r="H68" s="147">
        <f t="shared" si="12"/>
        <v>-0.07547169811320754</v>
      </c>
      <c r="I68" s="147">
        <f t="shared" si="12"/>
        <v>-0.04952076677316296</v>
      </c>
      <c r="J68" s="147">
        <f t="shared" si="12"/>
        <v>-0.11854903307014533</v>
      </c>
      <c r="K68" s="147"/>
      <c r="L68" s="161"/>
      <c r="M68" s="161"/>
      <c r="N68" s="163"/>
    </row>
    <row r="69" spans="2:14" ht="6" customHeight="1" thickBot="1">
      <c r="B69" s="146"/>
      <c r="C69" s="119"/>
      <c r="D69" s="119"/>
      <c r="E69" s="119"/>
      <c r="F69" s="119"/>
      <c r="G69" s="119"/>
      <c r="H69" s="119"/>
      <c r="I69" s="119"/>
      <c r="J69" s="119"/>
      <c r="K69" s="119"/>
      <c r="L69" s="83"/>
      <c r="M69" s="83"/>
      <c r="N69" s="155"/>
    </row>
    <row r="70" ht="5.25" customHeight="1"/>
    <row r="71" ht="12.75">
      <c r="B71" s="72" t="s">
        <v>95</v>
      </c>
    </row>
    <row r="72" ht="12.75">
      <c r="B72" s="72" t="s">
        <v>49</v>
      </c>
    </row>
    <row r="73" ht="12.75">
      <c r="B73" s="72" t="s">
        <v>50</v>
      </c>
    </row>
    <row r="74" ht="6.75" customHeight="1"/>
    <row r="75" spans="3:10" ht="17.25" customHeight="1">
      <c r="C75" s="176"/>
      <c r="D75" s="176"/>
      <c r="E75" s="176"/>
      <c r="F75" s="176"/>
      <c r="G75" s="176"/>
      <c r="H75" s="176"/>
      <c r="I75" s="176"/>
      <c r="J75" s="176"/>
    </row>
    <row r="76" ht="13.5" customHeight="1"/>
    <row r="78" spans="2:3" ht="12.75">
      <c r="B78" s="72" t="s">
        <v>92</v>
      </c>
      <c r="C78" s="72">
        <v>50</v>
      </c>
    </row>
    <row r="79" spans="2:3" ht="12.75">
      <c r="B79" s="72" t="s">
        <v>28</v>
      </c>
      <c r="C79" s="120" t="s">
        <v>22</v>
      </c>
    </row>
  </sheetData>
  <printOptions/>
  <pageMargins left="0.75" right="0.75" top="1" bottom="1" header="0.5" footer="0.5"/>
  <pageSetup fitToHeight="1" fitToWidth="1" horizontalDpi="96" verticalDpi="96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21.57421875" style="88" customWidth="1"/>
    <col min="6" max="6" width="9.574218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0039062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10.57421875" style="88" customWidth="1"/>
    <col min="15" max="15" width="11.28125" style="88" customWidth="1"/>
    <col min="16" max="16" width="11.00390625" style="88" customWidth="1"/>
    <col min="17" max="17" width="6.140625" style="88" customWidth="1"/>
    <col min="18" max="18" width="1.57421875" style="88" customWidth="1"/>
    <col min="19" max="19" width="2.8515625" style="88" customWidth="1"/>
    <col min="20" max="20" width="3.574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8" ht="16.5">
      <c r="B2" s="196" t="s">
        <v>87</v>
      </c>
      <c r="C2" s="89"/>
      <c r="D2" s="72"/>
      <c r="P2" s="90"/>
      <c r="Q2" s="90"/>
      <c r="R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8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/>
      <c r="O4" s="95" t="s">
        <v>16</v>
      </c>
      <c r="P4" s="140"/>
      <c r="Q4" s="134"/>
      <c r="R4" s="135"/>
    </row>
    <row r="5" spans="2:18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31"/>
      <c r="R5" s="126"/>
    </row>
    <row r="6" spans="2:18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2"/>
      <c r="R6" s="113"/>
    </row>
    <row r="7" spans="2:18" ht="6" customHeight="1">
      <c r="B7" s="93"/>
      <c r="C7" s="94"/>
      <c r="P7" s="94"/>
      <c r="Q7" s="105"/>
      <c r="R7" s="94"/>
    </row>
    <row r="8" spans="2:18" ht="15.75">
      <c r="B8" s="93"/>
      <c r="C8" s="94"/>
      <c r="D8" s="89" t="s">
        <v>17</v>
      </c>
      <c r="P8" s="94"/>
      <c r="Q8" s="105"/>
      <c r="R8" s="94"/>
    </row>
    <row r="9" spans="2:18" ht="15">
      <c r="B9" s="93"/>
      <c r="C9" s="94"/>
      <c r="D9" s="72"/>
      <c r="E9" s="88" t="s">
        <v>86</v>
      </c>
      <c r="F9" s="106">
        <v>72.2</v>
      </c>
      <c r="G9" s="106">
        <v>1255.6</v>
      </c>
      <c r="H9" s="106">
        <v>4165.2</v>
      </c>
      <c r="I9" s="106"/>
      <c r="J9" s="106">
        <v>32</v>
      </c>
      <c r="K9" s="106">
        <v>120.4</v>
      </c>
      <c r="L9" s="106">
        <v>219.4</v>
      </c>
      <c r="M9" s="106"/>
      <c r="N9" s="122">
        <f>F9+J9</f>
        <v>104.2</v>
      </c>
      <c r="O9" s="122">
        <f>G9+K9</f>
        <v>1376</v>
      </c>
      <c r="P9" s="127">
        <f>H9+L9</f>
        <v>4384.599999999999</v>
      </c>
      <c r="Q9" s="125"/>
      <c r="R9" s="127"/>
    </row>
    <row r="10" spans="2:18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7"/>
      <c r="R10" s="128"/>
    </row>
    <row r="11" spans="2:18" ht="15.75">
      <c r="B11" s="93"/>
      <c r="C11" s="94"/>
      <c r="D11" s="89"/>
      <c r="E11" s="88">
        <v>2001</v>
      </c>
      <c r="F11" s="106">
        <v>51</v>
      </c>
      <c r="G11" s="106">
        <v>835</v>
      </c>
      <c r="H11" s="106">
        <v>3247</v>
      </c>
      <c r="I11" s="106"/>
      <c r="J11" s="106">
        <v>25</v>
      </c>
      <c r="K11" s="106">
        <v>83</v>
      </c>
      <c r="L11" s="106">
        <v>159</v>
      </c>
      <c r="M11" s="106"/>
      <c r="N11" s="122">
        <f aca="true" t="shared" si="0" ref="N11:P13">F11+J11</f>
        <v>76</v>
      </c>
      <c r="O11" s="122">
        <f t="shared" si="0"/>
        <v>918</v>
      </c>
      <c r="P11" s="127">
        <f t="shared" si="0"/>
        <v>3406</v>
      </c>
      <c r="Q11" s="125"/>
      <c r="R11" s="127"/>
    </row>
    <row r="12" spans="2:18" ht="15.75">
      <c r="B12" s="93"/>
      <c r="C12" s="94"/>
      <c r="D12" s="89"/>
      <c r="E12" s="136">
        <v>2002</v>
      </c>
      <c r="F12" s="106">
        <v>49</v>
      </c>
      <c r="G12" s="106">
        <v>813</v>
      </c>
      <c r="H12" s="106">
        <v>3142</v>
      </c>
      <c r="I12" s="106"/>
      <c r="J12" s="106">
        <v>24</v>
      </c>
      <c r="K12" s="106">
        <v>78</v>
      </c>
      <c r="L12" s="106">
        <v>173</v>
      </c>
      <c r="M12" s="106"/>
      <c r="N12" s="122">
        <f t="shared" si="0"/>
        <v>73</v>
      </c>
      <c r="O12" s="122">
        <f t="shared" si="0"/>
        <v>891</v>
      </c>
      <c r="P12" s="127">
        <f t="shared" si="0"/>
        <v>3315</v>
      </c>
      <c r="Q12" s="125"/>
      <c r="R12" s="127"/>
    </row>
    <row r="13" spans="2:18" ht="15.75">
      <c r="B13" s="93"/>
      <c r="C13" s="94"/>
      <c r="D13" s="89"/>
      <c r="E13" s="136" t="s">
        <v>152</v>
      </c>
      <c r="F13" s="106">
        <v>43</v>
      </c>
      <c r="G13" s="106">
        <v>690</v>
      </c>
      <c r="H13" s="106">
        <v>2829</v>
      </c>
      <c r="I13" s="106"/>
      <c r="J13" s="106">
        <v>20</v>
      </c>
      <c r="K13" s="106">
        <v>77</v>
      </c>
      <c r="L13" s="106">
        <v>142</v>
      </c>
      <c r="M13" s="106"/>
      <c r="N13" s="122">
        <f t="shared" si="0"/>
        <v>63</v>
      </c>
      <c r="O13" s="122">
        <f t="shared" si="0"/>
        <v>767</v>
      </c>
      <c r="P13" s="127">
        <f t="shared" si="0"/>
        <v>2971</v>
      </c>
      <c r="Q13" s="125"/>
      <c r="R13" s="127"/>
    </row>
    <row r="14" spans="2:18" ht="15">
      <c r="B14" s="93"/>
      <c r="C14" s="94"/>
      <c r="E14" s="136" t="s">
        <v>153</v>
      </c>
      <c r="F14" s="123" t="str">
        <f>IF(F12&gt;$F$78,(F13-F12)/F12,$F$79)</f>
        <v>*</v>
      </c>
      <c r="G14" s="123">
        <f>IF(G12&gt;$F$78,(G13-G12)/G12,$F$79)</f>
        <v>-0.15129151291512916</v>
      </c>
      <c r="H14" s="123">
        <f>IF(H12&gt;$F$78,(H13-H12)/H12,$F$79)</f>
        <v>-0.09961807765754296</v>
      </c>
      <c r="I14" s="108"/>
      <c r="J14" s="123" t="str">
        <f>IF(J12&gt;$F$78,(J13-J12)/J12,$F$79)</f>
        <v>*</v>
      </c>
      <c r="K14" s="123">
        <f>IF(K12&gt;$F$78,(K13-K12)/K12,$F$79)</f>
        <v>-0.01282051282051282</v>
      </c>
      <c r="L14" s="123">
        <f>IF(L12&gt;$F$78,(L13-L12)/L12,$F$79)</f>
        <v>-0.1791907514450867</v>
      </c>
      <c r="M14" s="108"/>
      <c r="N14" s="123">
        <f>IF(N12&gt;$F$78,(N13-N12)/N12,$F$79)</f>
        <v>-0.136986301369863</v>
      </c>
      <c r="O14" s="123">
        <f>IF(O12&gt;$F$78,(O13-O12)/O12,$F$79)</f>
        <v>-0.13916947250280584</v>
      </c>
      <c r="P14" s="129">
        <f>IF(P12&gt;$F$78,(P13-P12)/P12,$F$79)</f>
        <v>-0.10377073906485672</v>
      </c>
      <c r="Q14" s="124"/>
      <c r="R14" s="129"/>
    </row>
    <row r="15" spans="2:18" ht="15">
      <c r="B15" s="93"/>
      <c r="C15" s="94"/>
      <c r="E15" s="136" t="s">
        <v>33</v>
      </c>
      <c r="F15" s="123">
        <f>IF(F9&gt;$F$78,(F13-F9)/F9,$F$79)</f>
        <v>-0.40443213296398894</v>
      </c>
      <c r="G15" s="123">
        <f>IF(G9&gt;$F$78,(G13-G9)/G9,$F$79)</f>
        <v>-0.4504619305511309</v>
      </c>
      <c r="H15" s="123">
        <f>IF(H9&gt;$F$78,(H13-H9)/H9,$F$79)</f>
        <v>-0.3208009219245174</v>
      </c>
      <c r="I15" s="108"/>
      <c r="J15" s="123" t="str">
        <f>IF(J9&gt;$F$78,(J13-J9)/J9,$F$79)</f>
        <v>*</v>
      </c>
      <c r="K15" s="123">
        <f>IF(K9&gt;$F$78,(K13-K9)/K9,$F$79)</f>
        <v>-0.3604651162790698</v>
      </c>
      <c r="L15" s="123">
        <f>IF(L9&gt;$F$78,(L13-L9)/L9,$F$79)</f>
        <v>-0.35278030993618964</v>
      </c>
      <c r="M15" s="108"/>
      <c r="N15" s="123">
        <f>IF(N9&gt;$F$78,(N13-N9)/N9,$F$79)</f>
        <v>-0.3953934740882918</v>
      </c>
      <c r="O15" s="123">
        <f>IF(O9&gt;$F$78,(O13-O9)/O9,$F$79)</f>
        <v>-0.4425872093023256</v>
      </c>
      <c r="P15" s="129">
        <f>IF(P9&gt;$F$78,(P13-P9)/P9,$F$79)</f>
        <v>-0.32240113123203934</v>
      </c>
      <c r="Q15" s="124"/>
      <c r="R15" s="129"/>
    </row>
    <row r="16" spans="2:18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9"/>
      <c r="R16" s="130"/>
    </row>
    <row r="17" spans="2:18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30"/>
    </row>
    <row r="18" spans="2:18" ht="15">
      <c r="B18" s="93"/>
      <c r="C18" s="94"/>
      <c r="D18" s="72"/>
      <c r="E18" s="88" t="s">
        <v>86</v>
      </c>
      <c r="F18" s="106">
        <v>4.4</v>
      </c>
      <c r="G18" s="106">
        <v>195.8</v>
      </c>
      <c r="H18" s="106">
        <v>1130.2</v>
      </c>
      <c r="I18" s="106"/>
      <c r="J18" s="106">
        <v>6.2</v>
      </c>
      <c r="K18" s="106">
        <v>53</v>
      </c>
      <c r="L18" s="106">
        <v>153</v>
      </c>
      <c r="M18" s="106"/>
      <c r="N18" s="122">
        <f>F18+J18</f>
        <v>10.600000000000001</v>
      </c>
      <c r="O18" s="122">
        <f>G18+K18</f>
        <v>248.8</v>
      </c>
      <c r="P18" s="127">
        <f>H18+L18</f>
        <v>1283.2</v>
      </c>
      <c r="Q18" s="125"/>
      <c r="R18" s="127"/>
    </row>
    <row r="19" spans="2:18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7"/>
      <c r="R19" s="128"/>
    </row>
    <row r="20" spans="2:18" ht="15.75">
      <c r="B20" s="93"/>
      <c r="C20" s="94"/>
      <c r="D20" s="89"/>
      <c r="E20" s="88">
        <v>2001</v>
      </c>
      <c r="F20" s="106">
        <v>4</v>
      </c>
      <c r="G20" s="106">
        <v>127</v>
      </c>
      <c r="H20" s="106">
        <v>792</v>
      </c>
      <c r="I20" s="106"/>
      <c r="J20" s="106">
        <v>6</v>
      </c>
      <c r="K20" s="106">
        <v>44</v>
      </c>
      <c r="L20" s="106">
        <v>124</v>
      </c>
      <c r="M20" s="106"/>
      <c r="N20" s="122">
        <f aca="true" t="shared" si="1" ref="N20:P22">F20+J20</f>
        <v>10</v>
      </c>
      <c r="O20" s="122">
        <f t="shared" si="1"/>
        <v>171</v>
      </c>
      <c r="P20" s="127">
        <f t="shared" si="1"/>
        <v>916</v>
      </c>
      <c r="Q20" s="125"/>
      <c r="R20" s="127"/>
    </row>
    <row r="21" spans="2:18" ht="15.75">
      <c r="B21" s="93"/>
      <c r="C21" s="94"/>
      <c r="D21" s="89"/>
      <c r="E21" s="136">
        <v>2002</v>
      </c>
      <c r="F21" s="106">
        <v>0</v>
      </c>
      <c r="G21" s="106">
        <v>124</v>
      </c>
      <c r="H21" s="106">
        <v>726</v>
      </c>
      <c r="I21" s="106"/>
      <c r="J21" s="106">
        <v>8</v>
      </c>
      <c r="K21" s="106">
        <v>27</v>
      </c>
      <c r="L21" s="106">
        <v>101</v>
      </c>
      <c r="M21" s="106"/>
      <c r="N21" s="122">
        <f t="shared" si="1"/>
        <v>8</v>
      </c>
      <c r="O21" s="122">
        <f t="shared" si="1"/>
        <v>151</v>
      </c>
      <c r="P21" s="127">
        <f t="shared" si="1"/>
        <v>827</v>
      </c>
      <c r="Q21" s="125"/>
      <c r="R21" s="127"/>
    </row>
    <row r="22" spans="2:18" ht="15.75">
      <c r="B22" s="93"/>
      <c r="C22" s="94"/>
      <c r="D22" s="89"/>
      <c r="E22" s="136" t="s">
        <v>152</v>
      </c>
      <c r="F22" s="106">
        <v>6</v>
      </c>
      <c r="G22" s="106">
        <v>103</v>
      </c>
      <c r="H22" s="106">
        <v>705</v>
      </c>
      <c r="I22" s="106"/>
      <c r="J22" s="106">
        <v>8</v>
      </c>
      <c r="K22" s="106">
        <v>34</v>
      </c>
      <c r="L22" s="106">
        <v>95</v>
      </c>
      <c r="M22" s="106"/>
      <c r="N22" s="122">
        <f t="shared" si="1"/>
        <v>14</v>
      </c>
      <c r="O22" s="122">
        <f t="shared" si="1"/>
        <v>137</v>
      </c>
      <c r="P22" s="127">
        <f t="shared" si="1"/>
        <v>800</v>
      </c>
      <c r="Q22" s="125"/>
      <c r="R22" s="127"/>
    </row>
    <row r="23" spans="2:18" ht="15">
      <c r="B23" s="93"/>
      <c r="C23" s="94"/>
      <c r="E23" s="136" t="s">
        <v>153</v>
      </c>
      <c r="F23" s="123" t="str">
        <f>IF(F21&gt;$F$78,(F22-F21)/F21,$F$79)</f>
        <v>*</v>
      </c>
      <c r="G23" s="123">
        <f>IF(G21&gt;$F$78,(G22-G21)/G21,$F$79)</f>
        <v>-0.1693548387096774</v>
      </c>
      <c r="H23" s="123">
        <f>IF(H21&gt;$F$78,(H22-H21)/H21,$F$79)</f>
        <v>-0.028925619834710745</v>
      </c>
      <c r="I23" s="108"/>
      <c r="J23" s="123" t="str">
        <f>IF(J21&gt;$F$78,(J22-J21)/J21,$F$79)</f>
        <v>*</v>
      </c>
      <c r="K23" s="123" t="str">
        <f>IF(K21&gt;$F$78,(K22-K21)/K21,$F$79)</f>
        <v>*</v>
      </c>
      <c r="L23" s="123">
        <f>IF(L21&gt;$F$78,(L22-L21)/L21,$F$79)</f>
        <v>-0.0594059405940594</v>
      </c>
      <c r="M23" s="108"/>
      <c r="N23" s="123" t="str">
        <f>IF(N21&gt;$F$78,(N22-N21)/N21,$F$79)</f>
        <v>*</v>
      </c>
      <c r="O23" s="123">
        <f>IF(O21&gt;$F$78,(O22-O21)/O21,$F$79)</f>
        <v>-0.09271523178807947</v>
      </c>
      <c r="P23" s="129">
        <f>IF(P21&gt;$F$78,(P22-P21)/P21,$F$79)</f>
        <v>-0.032648125755743655</v>
      </c>
      <c r="Q23" s="124"/>
      <c r="R23" s="129"/>
    </row>
    <row r="24" spans="2:18" ht="15">
      <c r="B24" s="93"/>
      <c r="C24" s="94"/>
      <c r="E24" s="136" t="s">
        <v>33</v>
      </c>
      <c r="F24" s="123" t="str">
        <f>IF(F18&gt;$F$78,(F22-F18)/F18,$F$79)</f>
        <v>*</v>
      </c>
      <c r="G24" s="123">
        <f>IF(G18&gt;$F$78,(G22-G18)/G18,$F$79)</f>
        <v>-0.47395301327885603</v>
      </c>
      <c r="H24" s="123">
        <f>IF(H18&gt;$F$78,(H22-H18)/H18,$F$79)</f>
        <v>-0.37621659883206515</v>
      </c>
      <c r="I24" s="108"/>
      <c r="J24" s="123" t="str">
        <f>IF(J18&gt;$F$78,(J22-J18)/J18,$F$79)</f>
        <v>*</v>
      </c>
      <c r="K24" s="123">
        <f>IF(K18&gt;$F$78,(K22-K18)/K18,$F$79)</f>
        <v>-0.3584905660377358</v>
      </c>
      <c r="L24" s="123">
        <f>IF(L18&gt;$F$78,(L22-L18)/L18,$F$79)</f>
        <v>-0.3790849673202614</v>
      </c>
      <c r="M24" s="108"/>
      <c r="N24" s="123" t="str">
        <f>IF(N18&gt;$F$78,(N22-N18)/N18,$F$79)</f>
        <v>*</v>
      </c>
      <c r="O24" s="123">
        <f>IF(O18&gt;$F$78,(O22-O18)/O18,$F$79)</f>
        <v>-0.44935691318327975</v>
      </c>
      <c r="P24" s="129">
        <f>IF(P18&gt;$F$78,(P22-P18)/P18,$F$79)</f>
        <v>-0.37655860349127185</v>
      </c>
      <c r="Q24" s="124"/>
      <c r="R24" s="129"/>
    </row>
    <row r="25" spans="2:18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9"/>
      <c r="R25" s="130"/>
    </row>
    <row r="26" spans="2:18" ht="15.75">
      <c r="B26" s="93"/>
      <c r="C26" s="94"/>
      <c r="D26" s="89" t="s">
        <v>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130"/>
    </row>
    <row r="27" spans="2:18" ht="15">
      <c r="B27" s="93"/>
      <c r="C27" s="94"/>
      <c r="D27" s="72"/>
      <c r="E27" s="88" t="s">
        <v>86</v>
      </c>
      <c r="F27" s="106">
        <v>5.2</v>
      </c>
      <c r="G27" s="106">
        <v>148</v>
      </c>
      <c r="H27" s="106">
        <v>508.8</v>
      </c>
      <c r="I27" s="106"/>
      <c r="J27" s="106">
        <v>26</v>
      </c>
      <c r="K27" s="106">
        <v>207.4</v>
      </c>
      <c r="L27" s="106">
        <v>426.2</v>
      </c>
      <c r="M27" s="106"/>
      <c r="N27" s="122">
        <f>F27+J27</f>
        <v>31.2</v>
      </c>
      <c r="O27" s="122">
        <f>G27+K27</f>
        <v>355.4</v>
      </c>
      <c r="P27" s="127">
        <f>H27+L27</f>
        <v>935</v>
      </c>
      <c r="Q27" s="125"/>
      <c r="R27" s="127"/>
    </row>
    <row r="28" spans="2:18" ht="6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7"/>
      <c r="R28" s="128"/>
    </row>
    <row r="29" spans="2:18" ht="15.75">
      <c r="B29" s="93"/>
      <c r="C29" s="94"/>
      <c r="D29" s="89"/>
      <c r="E29" s="88">
        <v>2001</v>
      </c>
      <c r="F29" s="106">
        <v>7</v>
      </c>
      <c r="G29" s="106">
        <v>160</v>
      </c>
      <c r="H29" s="106">
        <v>612</v>
      </c>
      <c r="I29" s="106"/>
      <c r="J29" s="106">
        <v>42</v>
      </c>
      <c r="K29" s="106">
        <v>294</v>
      </c>
      <c r="L29" s="106">
        <v>565</v>
      </c>
      <c r="M29" s="106"/>
      <c r="N29" s="122">
        <f aca="true" t="shared" si="2" ref="N29:P31">F29+J29</f>
        <v>49</v>
      </c>
      <c r="O29" s="122">
        <f t="shared" si="2"/>
        <v>454</v>
      </c>
      <c r="P29" s="127">
        <f t="shared" si="2"/>
        <v>1177</v>
      </c>
      <c r="Q29" s="125"/>
      <c r="R29" s="127"/>
    </row>
    <row r="30" spans="2:18" ht="15.75">
      <c r="B30" s="93"/>
      <c r="C30" s="94"/>
      <c r="D30" s="89"/>
      <c r="E30" s="136">
        <v>2002</v>
      </c>
      <c r="F30" s="106">
        <v>8</v>
      </c>
      <c r="G30" s="106">
        <v>183</v>
      </c>
      <c r="H30" s="106">
        <v>631</v>
      </c>
      <c r="I30" s="106"/>
      <c r="J30" s="106">
        <v>38</v>
      </c>
      <c r="K30" s="106">
        <v>274</v>
      </c>
      <c r="L30" s="106">
        <v>535</v>
      </c>
      <c r="M30" s="106"/>
      <c r="N30" s="122">
        <f t="shared" si="2"/>
        <v>46</v>
      </c>
      <c r="O30" s="122">
        <f t="shared" si="2"/>
        <v>457</v>
      </c>
      <c r="P30" s="127">
        <f t="shared" si="2"/>
        <v>1166</v>
      </c>
      <c r="Q30" s="125"/>
      <c r="R30" s="127"/>
    </row>
    <row r="31" spans="2:18" ht="15.75">
      <c r="B31" s="93"/>
      <c r="C31" s="94"/>
      <c r="D31" s="89"/>
      <c r="E31" s="136" t="s">
        <v>152</v>
      </c>
      <c r="F31" s="106">
        <v>12</v>
      </c>
      <c r="G31" s="106">
        <v>159</v>
      </c>
      <c r="H31" s="106">
        <v>589</v>
      </c>
      <c r="I31" s="106"/>
      <c r="J31" s="106">
        <v>38</v>
      </c>
      <c r="K31" s="106">
        <v>258</v>
      </c>
      <c r="L31" s="106">
        <v>522</v>
      </c>
      <c r="M31" s="106"/>
      <c r="N31" s="122">
        <f t="shared" si="2"/>
        <v>50</v>
      </c>
      <c r="O31" s="122">
        <f t="shared" si="2"/>
        <v>417</v>
      </c>
      <c r="P31" s="127">
        <f t="shared" si="2"/>
        <v>1111</v>
      </c>
      <c r="Q31" s="125"/>
      <c r="R31" s="127"/>
    </row>
    <row r="32" spans="2:18" ht="15">
      <c r="B32" s="93"/>
      <c r="C32" s="94"/>
      <c r="E32" s="136" t="s">
        <v>153</v>
      </c>
      <c r="F32" s="123" t="str">
        <f>IF(F30&gt;$F$78,(F31-F30)/F30,$F$79)</f>
        <v>*</v>
      </c>
      <c r="G32" s="123">
        <f>IF(G30&gt;$F$78,(G31-G30)/G30,$F$79)</f>
        <v>-0.13114754098360656</v>
      </c>
      <c r="H32" s="123">
        <f>IF(H30&gt;$F$78,(H31-H30)/H30,$F$79)</f>
        <v>-0.06656101426307448</v>
      </c>
      <c r="I32" s="108"/>
      <c r="J32" s="123" t="str">
        <f>IF(J30&gt;$F$78,(J31-J30)/J30,$F$79)</f>
        <v>*</v>
      </c>
      <c r="K32" s="123">
        <f>IF(K30&gt;$F$78,(K31-K30)/K30,$F$79)</f>
        <v>-0.058394160583941604</v>
      </c>
      <c r="L32" s="123">
        <f>IF(L30&gt;$F$78,(L31-L30)/L30,$F$79)</f>
        <v>-0.024299065420560748</v>
      </c>
      <c r="M32" s="108"/>
      <c r="N32" s="123" t="str">
        <f>IF(N30&gt;$F$78,(N31-N30)/N30,$F$79)</f>
        <v>*</v>
      </c>
      <c r="O32" s="123">
        <f>IF(O30&gt;$F$78,(O31-O30)/O30,$F$79)</f>
        <v>-0.087527352297593</v>
      </c>
      <c r="P32" s="129">
        <f>IF(P30&gt;$F$78,(P31-P30)/P30,$F$79)</f>
        <v>-0.04716981132075472</v>
      </c>
      <c r="Q32" s="124"/>
      <c r="R32" s="129"/>
    </row>
    <row r="33" spans="2:18" ht="15">
      <c r="B33" s="93"/>
      <c r="C33" s="94"/>
      <c r="E33" s="136" t="s">
        <v>33</v>
      </c>
      <c r="F33" s="123" t="str">
        <f>IF(F27&gt;$F$78,(F31-F27)/F27,$F$79)</f>
        <v>*</v>
      </c>
      <c r="G33" s="123">
        <f>IF(G27&gt;$F$78,(G31-G27)/G27,$F$79)</f>
        <v>0.07432432432432433</v>
      </c>
      <c r="H33" s="123">
        <f>IF(H27&gt;$F$78,(H31-H27)/H27,$F$79)</f>
        <v>0.157625786163522</v>
      </c>
      <c r="I33" s="108"/>
      <c r="J33" s="123" t="str">
        <f>IF(J27&gt;$F$78,(J31-J27)/J27,$F$79)</f>
        <v>*</v>
      </c>
      <c r="K33" s="123">
        <f>IF(K27&gt;$F$78,(K31-K27)/K27,$F$79)</f>
        <v>0.24397299903567982</v>
      </c>
      <c r="L33" s="123">
        <f>IF(L27&gt;$F$78,(L31-L27)/L27,$F$79)</f>
        <v>0.2247770999530737</v>
      </c>
      <c r="M33" s="108"/>
      <c r="N33" s="123" t="str">
        <f>IF(N27&gt;$F$78,(N31-N27)/N27,$F$79)</f>
        <v>*</v>
      </c>
      <c r="O33" s="123">
        <f>IF(O27&gt;$F$78,(O31-O27)/O27,$F$79)</f>
        <v>0.17332583005064722</v>
      </c>
      <c r="P33" s="129">
        <f>IF(P27&gt;$F$78,(P31-P27)/P27,$F$79)</f>
        <v>0.18823529411764706</v>
      </c>
      <c r="Q33" s="124"/>
      <c r="R33" s="129"/>
    </row>
    <row r="34" spans="2:18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9"/>
      <c r="R34" s="130"/>
    </row>
    <row r="35" spans="2:18" ht="15.75">
      <c r="B35" s="93"/>
      <c r="C35" s="94"/>
      <c r="D35" s="89" t="s">
        <v>20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130"/>
    </row>
    <row r="36" spans="2:18" ht="15">
      <c r="B36" s="93"/>
      <c r="C36" s="94"/>
      <c r="D36" s="72"/>
      <c r="E36" s="88" t="s">
        <v>86</v>
      </c>
      <c r="F36" s="106">
        <v>27.8</v>
      </c>
      <c r="G36" s="106">
        <v>718.4</v>
      </c>
      <c r="H36" s="106">
        <v>6235.8</v>
      </c>
      <c r="I36" s="106"/>
      <c r="J36" s="106">
        <v>181.2</v>
      </c>
      <c r="K36" s="106">
        <v>1782.6</v>
      </c>
      <c r="L36" s="106">
        <v>7124.6</v>
      </c>
      <c r="M36" s="106"/>
      <c r="N36" s="122">
        <f>F36+J36</f>
        <v>209</v>
      </c>
      <c r="O36" s="122">
        <f>G36+K36</f>
        <v>2501</v>
      </c>
      <c r="P36" s="127">
        <f>H36+L36</f>
        <v>13360.400000000001</v>
      </c>
      <c r="Q36" s="125"/>
      <c r="R36" s="127"/>
    </row>
    <row r="37" spans="2:18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7"/>
      <c r="R37" s="128"/>
    </row>
    <row r="38" spans="2:18" ht="15.75">
      <c r="B38" s="93"/>
      <c r="C38" s="94"/>
      <c r="D38" s="89"/>
      <c r="E38" s="88">
        <v>2001</v>
      </c>
      <c r="F38" s="106">
        <v>32</v>
      </c>
      <c r="G38" s="106">
        <v>538</v>
      </c>
      <c r="H38" s="106">
        <v>5728</v>
      </c>
      <c r="I38" s="106"/>
      <c r="J38" s="106">
        <v>162</v>
      </c>
      <c r="K38" s="106">
        <v>1414</v>
      </c>
      <c r="L38" s="106">
        <v>6565</v>
      </c>
      <c r="M38" s="106"/>
      <c r="N38" s="122">
        <f aca="true" t="shared" si="3" ref="N38:P40">F38+J38</f>
        <v>194</v>
      </c>
      <c r="O38" s="122">
        <f t="shared" si="3"/>
        <v>1952</v>
      </c>
      <c r="P38" s="127">
        <f t="shared" si="3"/>
        <v>12293</v>
      </c>
      <c r="Q38" s="125"/>
      <c r="R38" s="127"/>
    </row>
    <row r="39" spans="2:18" ht="15.75">
      <c r="B39" s="93"/>
      <c r="C39" s="94"/>
      <c r="D39" s="89"/>
      <c r="E39" s="136">
        <v>2002</v>
      </c>
      <c r="F39" s="106">
        <v>14</v>
      </c>
      <c r="G39" s="106">
        <v>495</v>
      </c>
      <c r="H39" s="106">
        <v>5546</v>
      </c>
      <c r="I39" s="106"/>
      <c r="J39" s="106">
        <v>140</v>
      </c>
      <c r="K39" s="106">
        <v>1281</v>
      </c>
      <c r="L39" s="106">
        <v>6280</v>
      </c>
      <c r="M39" s="106"/>
      <c r="N39" s="122">
        <f t="shared" si="3"/>
        <v>154</v>
      </c>
      <c r="O39" s="122">
        <f t="shared" si="3"/>
        <v>1776</v>
      </c>
      <c r="P39" s="127">
        <f t="shared" si="3"/>
        <v>11826</v>
      </c>
      <c r="Q39" s="125"/>
      <c r="R39" s="127"/>
    </row>
    <row r="40" spans="2:18" ht="15.75">
      <c r="B40" s="93"/>
      <c r="C40" s="94"/>
      <c r="D40" s="89"/>
      <c r="E40" s="136" t="s">
        <v>152</v>
      </c>
      <c r="F40" s="106">
        <v>22</v>
      </c>
      <c r="G40" s="106">
        <v>495</v>
      </c>
      <c r="H40" s="106">
        <v>5369</v>
      </c>
      <c r="I40" s="106"/>
      <c r="J40" s="106">
        <v>163</v>
      </c>
      <c r="K40" s="106">
        <v>1187</v>
      </c>
      <c r="L40" s="106">
        <v>6337</v>
      </c>
      <c r="M40" s="106"/>
      <c r="N40" s="122">
        <f t="shared" si="3"/>
        <v>185</v>
      </c>
      <c r="O40" s="122">
        <f t="shared" si="3"/>
        <v>1682</v>
      </c>
      <c r="P40" s="127">
        <f t="shared" si="3"/>
        <v>11706</v>
      </c>
      <c r="Q40" s="125"/>
      <c r="R40" s="127"/>
    </row>
    <row r="41" spans="2:18" ht="15">
      <c r="B41" s="93"/>
      <c r="C41" s="94"/>
      <c r="E41" s="136" t="s">
        <v>153</v>
      </c>
      <c r="F41" s="123" t="str">
        <f>IF(F39&gt;$F$78,(F40-F39)/F39,$F$79)</f>
        <v>*</v>
      </c>
      <c r="G41" s="123">
        <f>IF(G39&gt;$F$78,(G40-G39)/G39,$F$79)</f>
        <v>0</v>
      </c>
      <c r="H41" s="123">
        <f>IF(H39&gt;$F$78,(H40-H39)/H39,$F$79)</f>
        <v>-0.031914893617021274</v>
      </c>
      <c r="I41" s="108"/>
      <c r="J41" s="123">
        <f>IF(J39&gt;$F$78,(J40-J39)/J39,$F$79)</f>
        <v>0.16428571428571428</v>
      </c>
      <c r="K41" s="123">
        <f>IF(K39&gt;$F$78,(K40-K39)/K39,$F$79)</f>
        <v>-0.07338017174082748</v>
      </c>
      <c r="L41" s="123">
        <f>IF(L39&gt;$F$78,(L40-L39)/L39,$F$79)</f>
        <v>0.009076433121019108</v>
      </c>
      <c r="M41" s="108"/>
      <c r="N41" s="123">
        <f>IF(N39&gt;$F$78,(N40-N39)/N39,$F$79)</f>
        <v>0.2012987012987013</v>
      </c>
      <c r="O41" s="123">
        <f>IF(O39&gt;$F$78,(O40-O39)/O39,$F$79)</f>
        <v>-0.05292792792792793</v>
      </c>
      <c r="P41" s="129">
        <f>IF(P39&gt;$F$78,(P40-P39)/P39,$F$79)</f>
        <v>-0.010147133434804667</v>
      </c>
      <c r="Q41" s="124"/>
      <c r="R41" s="129"/>
    </row>
    <row r="42" spans="2:18" ht="15">
      <c r="B42" s="93"/>
      <c r="C42" s="94"/>
      <c r="E42" s="136" t="s">
        <v>33</v>
      </c>
      <c r="F42" s="123" t="str">
        <f>IF(F36&gt;$F$78,(F40-F36)/F36,$F$79)</f>
        <v>*</v>
      </c>
      <c r="G42" s="123">
        <f>IF(G36&gt;$F$78,(G40-G36)/G36,$F$79)</f>
        <v>-0.3109688195991091</v>
      </c>
      <c r="H42" s="123">
        <f>IF(H36&gt;$F$78,(H40-H36)/H36,$F$79)</f>
        <v>-0.13900381667147763</v>
      </c>
      <c r="I42" s="108"/>
      <c r="J42" s="123">
        <f>IF(J36&gt;$F$78,(J40-J36)/J36,$F$79)</f>
        <v>-0.1004415011037527</v>
      </c>
      <c r="K42" s="123">
        <f>IF(K36&gt;$F$78,(K40-K36)/K36,$F$79)</f>
        <v>-0.33411870301806346</v>
      </c>
      <c r="L42" s="123">
        <f>IF(L36&gt;$F$78,(L40-L36)/L36,$F$79)</f>
        <v>-0.11054655699969125</v>
      </c>
      <c r="M42" s="108"/>
      <c r="N42" s="123">
        <f>IF(N36&gt;$F$78,(N40-N36)/N36,$F$79)</f>
        <v>-0.11483253588516747</v>
      </c>
      <c r="O42" s="123">
        <f>IF(O36&gt;$F$78,(O40-O36)/O36,$F$79)</f>
        <v>-0.327469012395042</v>
      </c>
      <c r="P42" s="129">
        <f>IF(P36&gt;$F$78,(P40-P36)/P36,$F$79)</f>
        <v>-0.12382862788539274</v>
      </c>
      <c r="Q42" s="124"/>
      <c r="R42" s="129"/>
    </row>
    <row r="43" spans="2:18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9"/>
      <c r="R43" s="130"/>
    </row>
    <row r="44" spans="2:18" ht="15.75">
      <c r="B44" s="93"/>
      <c r="C44" s="94"/>
      <c r="D44" s="89" t="s">
        <v>25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130"/>
    </row>
    <row r="45" spans="2:18" ht="15">
      <c r="B45" s="93"/>
      <c r="C45" s="94"/>
      <c r="D45" s="72"/>
      <c r="E45" s="88" t="s">
        <v>86</v>
      </c>
      <c r="F45" s="106">
        <v>2.2</v>
      </c>
      <c r="G45" s="106">
        <v>75.2</v>
      </c>
      <c r="H45" s="106">
        <v>834.8</v>
      </c>
      <c r="I45" s="106"/>
      <c r="J45" s="106">
        <v>1</v>
      </c>
      <c r="K45" s="106">
        <v>21.2</v>
      </c>
      <c r="L45" s="106">
        <v>173.8</v>
      </c>
      <c r="M45" s="106"/>
      <c r="N45" s="122">
        <f>F45+J45</f>
        <v>3.2</v>
      </c>
      <c r="O45" s="122">
        <f>G45+K45</f>
        <v>96.4</v>
      </c>
      <c r="P45" s="127">
        <f>H45+L45</f>
        <v>1008.5999999999999</v>
      </c>
      <c r="Q45" s="125"/>
      <c r="R45" s="127"/>
    </row>
    <row r="46" spans="2:18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7"/>
      <c r="R46" s="128"/>
    </row>
    <row r="47" spans="2:18" ht="15.75">
      <c r="B47" s="93"/>
      <c r="C47" s="94"/>
      <c r="D47" s="89"/>
      <c r="E47" s="88">
        <v>2001</v>
      </c>
      <c r="F47" s="106">
        <v>0</v>
      </c>
      <c r="G47" s="106">
        <v>51</v>
      </c>
      <c r="H47" s="106">
        <v>707</v>
      </c>
      <c r="I47" s="106"/>
      <c r="J47" s="106">
        <v>0</v>
      </c>
      <c r="K47" s="106">
        <v>11</v>
      </c>
      <c r="L47" s="106">
        <v>116</v>
      </c>
      <c r="M47" s="106"/>
      <c r="N47" s="122">
        <f aca="true" t="shared" si="4" ref="N47:P49">F47+J47</f>
        <v>0</v>
      </c>
      <c r="O47" s="122">
        <f t="shared" si="4"/>
        <v>62</v>
      </c>
      <c r="P47" s="127">
        <f t="shared" si="4"/>
        <v>823</v>
      </c>
      <c r="Q47" s="125"/>
      <c r="R47" s="127"/>
    </row>
    <row r="48" spans="2:18" ht="15.75">
      <c r="B48" s="93"/>
      <c r="C48" s="94"/>
      <c r="D48" s="89"/>
      <c r="E48" s="136">
        <v>2002</v>
      </c>
      <c r="F48" s="106">
        <v>0</v>
      </c>
      <c r="G48" s="106">
        <v>53</v>
      </c>
      <c r="H48" s="106">
        <v>781</v>
      </c>
      <c r="I48" s="106"/>
      <c r="J48" s="106">
        <v>0</v>
      </c>
      <c r="K48" s="106">
        <v>6</v>
      </c>
      <c r="L48" s="106">
        <v>77</v>
      </c>
      <c r="M48" s="106"/>
      <c r="N48" s="122">
        <f t="shared" si="4"/>
        <v>0</v>
      </c>
      <c r="O48" s="122">
        <f t="shared" si="4"/>
        <v>59</v>
      </c>
      <c r="P48" s="127">
        <f t="shared" si="4"/>
        <v>858</v>
      </c>
      <c r="Q48" s="125"/>
      <c r="R48" s="127"/>
    </row>
    <row r="49" spans="2:18" ht="15.75">
      <c r="B49" s="93"/>
      <c r="C49" s="94"/>
      <c r="D49" s="89"/>
      <c r="E49" s="136" t="s">
        <v>152</v>
      </c>
      <c r="F49" s="106">
        <v>1</v>
      </c>
      <c r="G49" s="106">
        <v>59</v>
      </c>
      <c r="H49" s="106">
        <v>717</v>
      </c>
      <c r="I49" s="106"/>
      <c r="J49" s="106">
        <v>0</v>
      </c>
      <c r="K49" s="106">
        <v>12</v>
      </c>
      <c r="L49" s="106">
        <v>160</v>
      </c>
      <c r="M49" s="106"/>
      <c r="N49" s="122">
        <f t="shared" si="4"/>
        <v>1</v>
      </c>
      <c r="O49" s="122">
        <f t="shared" si="4"/>
        <v>71</v>
      </c>
      <c r="P49" s="127">
        <f t="shared" si="4"/>
        <v>877</v>
      </c>
      <c r="Q49" s="125"/>
      <c r="R49" s="127"/>
    </row>
    <row r="50" spans="2:18" ht="15">
      <c r="B50" s="93"/>
      <c r="C50" s="94"/>
      <c r="E50" s="136" t="s">
        <v>153</v>
      </c>
      <c r="F50" s="123" t="str">
        <f>IF(F48&gt;$F$78,(F49-F48)/F48,$F$79)</f>
        <v>*</v>
      </c>
      <c r="G50" s="123">
        <f>IF(G48&gt;$F$78,(G49-G48)/G48,$F$79)</f>
        <v>0.11320754716981132</v>
      </c>
      <c r="H50" s="123">
        <f>IF(H48&gt;$F$78,(H49-H48)/H48,$F$79)</f>
        <v>-0.08194622279129321</v>
      </c>
      <c r="I50" s="108"/>
      <c r="J50" s="123" t="str">
        <f>IF(J48&gt;$F$78,(J49-J48)/J48,$F$79)</f>
        <v>*</v>
      </c>
      <c r="K50" s="123" t="str">
        <f>IF(K48&gt;$F$78,(K49-K48)/K48,$F$79)</f>
        <v>*</v>
      </c>
      <c r="L50" s="123">
        <f>IF(L48&gt;$F$78,(L49-L48)/L48,$F$79)</f>
        <v>1.077922077922078</v>
      </c>
      <c r="M50" s="108"/>
      <c r="N50" s="123" t="str">
        <f>IF(N48&gt;$F$78,(N49-N48)/N48,$F$79)</f>
        <v>*</v>
      </c>
      <c r="O50" s="123">
        <f>IF(O48&gt;$F$78,(O49-O48)/O48,$F$79)</f>
        <v>0.2033898305084746</v>
      </c>
      <c r="P50" s="129">
        <f>IF(P48&gt;$F$78,(P49-P48)/P48,$F$79)</f>
        <v>0.022144522144522144</v>
      </c>
      <c r="Q50" s="124"/>
      <c r="R50" s="129"/>
    </row>
    <row r="51" spans="2:18" ht="15">
      <c r="B51" s="93"/>
      <c r="C51" s="94"/>
      <c r="E51" s="136" t="s">
        <v>33</v>
      </c>
      <c r="F51" s="123" t="str">
        <f>IF(F45&gt;$F$78,(F49-F45)/F45,$F$79)</f>
        <v>*</v>
      </c>
      <c r="G51" s="123">
        <f>IF(G45&gt;$F$78,(G49-G45)/G45,$F$79)</f>
        <v>-0.21542553191489364</v>
      </c>
      <c r="H51" s="123">
        <f>IF(H45&gt;$F$78,(H49-H45)/H45,$F$79)</f>
        <v>-0.1411116435074269</v>
      </c>
      <c r="I51" s="108"/>
      <c r="J51" s="123" t="str">
        <f>IF(J45&gt;$F$78,(J49-J45)/J45,$F$79)</f>
        <v>*</v>
      </c>
      <c r="K51" s="123" t="str">
        <f>IF(K45&gt;$F$78,(K49-K45)/K45,$F$79)</f>
        <v>*</v>
      </c>
      <c r="L51" s="123">
        <f>IF(L45&gt;$F$78,(L49-L45)/L45,$F$79)</f>
        <v>-0.07940161104718073</v>
      </c>
      <c r="M51" s="108"/>
      <c r="N51" s="123" t="str">
        <f>IF(N45&gt;$F$78,(N49-N45)/N45,$F$79)</f>
        <v>*</v>
      </c>
      <c r="O51" s="123">
        <f>IF(O45&gt;$F$78,(O49-O45)/O45,$F$79)</f>
        <v>-0.2634854771784233</v>
      </c>
      <c r="P51" s="129">
        <f>IF(P45&gt;$F$78,(P49-P45)/P45,$F$79)</f>
        <v>-0.13047789014475503</v>
      </c>
      <c r="Q51" s="124"/>
      <c r="R51" s="129"/>
    </row>
    <row r="52" spans="2:18" ht="6" customHeight="1">
      <c r="B52" s="93"/>
      <c r="C52" s="94"/>
      <c r="D52" s="89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9"/>
      <c r="R52" s="130"/>
    </row>
    <row r="53" spans="2:18" ht="15.75">
      <c r="B53" s="93"/>
      <c r="C53" s="94"/>
      <c r="D53" s="89" t="s">
        <v>88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30"/>
    </row>
    <row r="54" spans="2:18" ht="15">
      <c r="B54" s="93"/>
      <c r="C54" s="94"/>
      <c r="D54" s="72"/>
      <c r="E54" s="88" t="s">
        <v>86</v>
      </c>
      <c r="F54" s="106">
        <v>3.2</v>
      </c>
      <c r="G54" s="106">
        <v>80.8</v>
      </c>
      <c r="H54" s="106">
        <v>606.6</v>
      </c>
      <c r="I54" s="106"/>
      <c r="J54" s="106">
        <v>16.8</v>
      </c>
      <c r="K54" s="106">
        <v>179.4</v>
      </c>
      <c r="L54" s="106">
        <v>737.4</v>
      </c>
      <c r="M54" s="106"/>
      <c r="N54" s="122">
        <f>F54+J54</f>
        <v>20</v>
      </c>
      <c r="O54" s="122">
        <f>G54+K54</f>
        <v>260.2</v>
      </c>
      <c r="P54" s="127">
        <f>H54+L54</f>
        <v>1344</v>
      </c>
      <c r="Q54" s="125"/>
      <c r="R54" s="127"/>
    </row>
    <row r="55" spans="2:18" ht="3.75" customHeight="1">
      <c r="B55" s="93"/>
      <c r="C55" s="94"/>
      <c r="D55" s="72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28"/>
      <c r="Q55" s="107"/>
      <c r="R55" s="128"/>
    </row>
    <row r="56" spans="2:18" ht="15">
      <c r="B56" s="93"/>
      <c r="C56" s="94"/>
      <c r="D56" s="110"/>
      <c r="E56" s="88">
        <v>2001</v>
      </c>
      <c r="F56" s="106">
        <v>2</v>
      </c>
      <c r="G56" s="106">
        <v>52</v>
      </c>
      <c r="H56" s="106">
        <v>607</v>
      </c>
      <c r="I56" s="106"/>
      <c r="J56" s="106">
        <v>17</v>
      </c>
      <c r="K56" s="106">
        <v>149</v>
      </c>
      <c r="L56" s="106">
        <v>688</v>
      </c>
      <c r="M56" s="106"/>
      <c r="N56" s="122">
        <f aca="true" t="shared" si="5" ref="N56:P58">F56+J56</f>
        <v>19</v>
      </c>
      <c r="O56" s="122">
        <f t="shared" si="5"/>
        <v>201</v>
      </c>
      <c r="P56" s="127">
        <f t="shared" si="5"/>
        <v>1295</v>
      </c>
      <c r="Q56" s="125"/>
      <c r="R56" s="127"/>
    </row>
    <row r="57" spans="2:18" ht="15">
      <c r="B57" s="93"/>
      <c r="C57" s="94"/>
      <c r="D57" s="110"/>
      <c r="E57" s="136">
        <v>2002</v>
      </c>
      <c r="F57" s="106">
        <v>3</v>
      </c>
      <c r="G57" s="106">
        <v>48</v>
      </c>
      <c r="H57" s="106">
        <v>581</v>
      </c>
      <c r="I57" s="106"/>
      <c r="J57" s="106">
        <v>20</v>
      </c>
      <c r="K57" s="106">
        <v>143</v>
      </c>
      <c r="L57" s="106">
        <v>687</v>
      </c>
      <c r="M57" s="106"/>
      <c r="N57" s="122">
        <f t="shared" si="5"/>
        <v>23</v>
      </c>
      <c r="O57" s="122">
        <f t="shared" si="5"/>
        <v>191</v>
      </c>
      <c r="P57" s="127">
        <f t="shared" si="5"/>
        <v>1268</v>
      </c>
      <c r="Q57" s="125"/>
      <c r="R57" s="127"/>
    </row>
    <row r="58" spans="2:18" ht="15">
      <c r="B58" s="93"/>
      <c r="C58" s="94"/>
      <c r="D58" s="110"/>
      <c r="E58" s="136" t="s">
        <v>152</v>
      </c>
      <c r="F58" s="106">
        <v>3</v>
      </c>
      <c r="G58" s="106">
        <v>75</v>
      </c>
      <c r="H58" s="106">
        <v>556</v>
      </c>
      <c r="I58" s="106"/>
      <c r="J58" s="106">
        <v>16</v>
      </c>
      <c r="K58" s="106">
        <v>114</v>
      </c>
      <c r="L58" s="106">
        <v>648</v>
      </c>
      <c r="M58" s="106"/>
      <c r="N58" s="122">
        <f t="shared" si="5"/>
        <v>19</v>
      </c>
      <c r="O58" s="122">
        <f t="shared" si="5"/>
        <v>189</v>
      </c>
      <c r="P58" s="127">
        <f t="shared" si="5"/>
        <v>1204</v>
      </c>
      <c r="Q58" s="125"/>
      <c r="R58" s="127"/>
    </row>
    <row r="59" spans="2:18" ht="15">
      <c r="B59" s="93"/>
      <c r="C59" s="94"/>
      <c r="E59" s="136" t="s">
        <v>153</v>
      </c>
      <c r="F59" s="123" t="str">
        <f>IF(F57&gt;$F$78,(F58-F57)/F57,$F$79)</f>
        <v>*</v>
      </c>
      <c r="G59" s="123" t="str">
        <f>IF(G57&gt;$F$78,(G58-G57)/G57,$F$79)</f>
        <v>*</v>
      </c>
      <c r="H59" s="123">
        <f>IF(H57&gt;$F$78,(H58-H57)/H57,$F$79)</f>
        <v>-0.043029259896729774</v>
      </c>
      <c r="I59" s="108"/>
      <c r="J59" s="123" t="str">
        <f>IF(J57&gt;$F$78,(J58-J57)/J57,$F$79)</f>
        <v>*</v>
      </c>
      <c r="K59" s="123">
        <f>IF(K57&gt;$F$78,(K58-K57)/K57,$F$79)</f>
        <v>-0.20279720279720279</v>
      </c>
      <c r="L59" s="123">
        <f>IF(L57&gt;$F$78,(L58-L57)/L57,$F$79)</f>
        <v>-0.056768558951965066</v>
      </c>
      <c r="M59" s="108"/>
      <c r="N59" s="123" t="str">
        <f>IF(N57&gt;$F$78,(N58-N57)/N57,$F$79)</f>
        <v>*</v>
      </c>
      <c r="O59" s="123">
        <f>IF(O57&gt;$F$78,(O58-O57)/O57,$F$79)</f>
        <v>-0.010471204188481676</v>
      </c>
      <c r="P59" s="129">
        <f>IF(P57&gt;$F$78,(P58-P57)/P57,$F$79)</f>
        <v>-0.050473186119873815</v>
      </c>
      <c r="Q59" s="124"/>
      <c r="R59" s="129"/>
    </row>
    <row r="60" spans="2:18" ht="15">
      <c r="B60" s="93"/>
      <c r="C60" s="94"/>
      <c r="E60" s="136" t="s">
        <v>33</v>
      </c>
      <c r="F60" s="123" t="str">
        <f>IF(F54&gt;$F$78,(F58-F54)/F54,$F$79)</f>
        <v>*</v>
      </c>
      <c r="G60" s="123">
        <f>IF(G54&gt;$F$78,(G58-G54)/G54,$F$79)</f>
        <v>-0.07178217821782175</v>
      </c>
      <c r="H60" s="123">
        <f>IF(H54&gt;$F$78,(H58-H54)/H54,$F$79)</f>
        <v>-0.08341575997362351</v>
      </c>
      <c r="I60" s="108"/>
      <c r="J60" s="123" t="str">
        <f>IF(J54&gt;$F$78,(J58-J54)/J54,$F$79)</f>
        <v>*</v>
      </c>
      <c r="K60" s="123">
        <f>IF(K54&gt;$F$78,(K58-K54)/K54,$F$79)</f>
        <v>-0.3645484949832776</v>
      </c>
      <c r="L60" s="123">
        <f>IF(L54&gt;$F$78,(L58-L54)/L54,$F$79)</f>
        <v>-0.12123677786818549</v>
      </c>
      <c r="M60" s="108"/>
      <c r="N60" s="123" t="str">
        <f>IF(N54&gt;$F$78,(N58-N54)/N54,$F$79)</f>
        <v>*</v>
      </c>
      <c r="O60" s="123">
        <f>IF(O54&gt;$F$78,(O58-O54)/O54,$F$79)</f>
        <v>-0.2736356648731744</v>
      </c>
      <c r="P60" s="129">
        <f>IF(P54&gt;$F$78,(P58-P54)/P54,$F$79)</f>
        <v>-0.10416666666666667</v>
      </c>
      <c r="Q60" s="124"/>
      <c r="R60" s="129"/>
    </row>
    <row r="61" spans="2:18" ht="6" customHeight="1">
      <c r="B61" s="93"/>
      <c r="C61" s="94"/>
      <c r="D61" s="110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30"/>
      <c r="Q61" s="109"/>
      <c r="R61" s="130"/>
    </row>
    <row r="62" spans="2:18" ht="15.75">
      <c r="B62" s="93"/>
      <c r="C62" s="94"/>
      <c r="D62" s="111" t="s">
        <v>29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9"/>
      <c r="R62" s="130"/>
    </row>
    <row r="63" spans="2:18" ht="15">
      <c r="B63" s="93"/>
      <c r="C63" s="94"/>
      <c r="D63" s="72"/>
      <c r="E63" s="88" t="s">
        <v>86</v>
      </c>
      <c r="F63" s="122">
        <f>F9+F18+F27+F36+F45+F54</f>
        <v>115.00000000000001</v>
      </c>
      <c r="G63" s="122">
        <f>G9+G18+G27+G36+G45+G54</f>
        <v>2473.7999999999997</v>
      </c>
      <c r="H63" s="122">
        <f>H9+H18+H27+H36+H45+H54</f>
        <v>13481.4</v>
      </c>
      <c r="I63" s="106"/>
      <c r="J63" s="122">
        <f>J9+J18+J27+J36+J45+J54</f>
        <v>263.2</v>
      </c>
      <c r="K63" s="122">
        <f>K9+K18+K27+K36+K45+K54</f>
        <v>2364</v>
      </c>
      <c r="L63" s="122">
        <f>L9+L18+L27+L36+L45+L54</f>
        <v>8834.400000000001</v>
      </c>
      <c r="M63" s="106"/>
      <c r="N63" s="122">
        <f>F63+J63</f>
        <v>378.2</v>
      </c>
      <c r="O63" s="122">
        <f>G63+K63</f>
        <v>4837.799999999999</v>
      </c>
      <c r="P63" s="127">
        <f>H63+L63</f>
        <v>22315.800000000003</v>
      </c>
      <c r="Q63" s="125"/>
      <c r="R63" s="127"/>
    </row>
    <row r="64" spans="2:18" ht="3.75" customHeight="1">
      <c r="B64" s="93"/>
      <c r="C64" s="94"/>
      <c r="D64" s="72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28"/>
      <c r="Q64" s="107"/>
      <c r="R64" s="128"/>
    </row>
    <row r="65" spans="2:18" ht="15">
      <c r="B65" s="93"/>
      <c r="C65" s="94"/>
      <c r="E65" s="88">
        <v>2001</v>
      </c>
      <c r="F65" s="122">
        <f aca="true" t="shared" si="6" ref="F65:H67">F11+F20+F29+F38+F47+F56</f>
        <v>96</v>
      </c>
      <c r="G65" s="122">
        <f t="shared" si="6"/>
        <v>1763</v>
      </c>
      <c r="H65" s="122">
        <f t="shared" si="6"/>
        <v>11693</v>
      </c>
      <c r="I65" s="106"/>
      <c r="J65" s="122">
        <f aca="true" t="shared" si="7" ref="J65:L67">J11+J20+J29+J38+J47+J56</f>
        <v>252</v>
      </c>
      <c r="K65" s="122">
        <f t="shared" si="7"/>
        <v>1995</v>
      </c>
      <c r="L65" s="122">
        <f t="shared" si="7"/>
        <v>8217</v>
      </c>
      <c r="M65" s="106"/>
      <c r="N65" s="122">
        <f aca="true" t="shared" si="8" ref="N65:P67">F65+J65</f>
        <v>348</v>
      </c>
      <c r="O65" s="122">
        <f t="shared" si="8"/>
        <v>3758</v>
      </c>
      <c r="P65" s="127">
        <f t="shared" si="8"/>
        <v>19910</v>
      </c>
      <c r="Q65" s="125"/>
      <c r="R65" s="127"/>
    </row>
    <row r="66" spans="2:18" ht="15">
      <c r="B66" s="93"/>
      <c r="C66" s="94"/>
      <c r="E66" s="136">
        <v>2002</v>
      </c>
      <c r="F66" s="122">
        <f t="shared" si="6"/>
        <v>74</v>
      </c>
      <c r="G66" s="122">
        <f t="shared" si="6"/>
        <v>1716</v>
      </c>
      <c r="H66" s="122">
        <f t="shared" si="6"/>
        <v>11407</v>
      </c>
      <c r="I66" s="106"/>
      <c r="J66" s="122">
        <f t="shared" si="7"/>
        <v>230</v>
      </c>
      <c r="K66" s="122">
        <f t="shared" si="7"/>
        <v>1809</v>
      </c>
      <c r="L66" s="122">
        <f t="shared" si="7"/>
        <v>7853</v>
      </c>
      <c r="M66" s="106"/>
      <c r="N66" s="122">
        <f t="shared" si="8"/>
        <v>304</v>
      </c>
      <c r="O66" s="122">
        <f t="shared" si="8"/>
        <v>3525</v>
      </c>
      <c r="P66" s="127">
        <f t="shared" si="8"/>
        <v>19260</v>
      </c>
      <c r="Q66" s="125"/>
      <c r="R66" s="127"/>
    </row>
    <row r="67" spans="2:18" ht="15">
      <c r="B67" s="93"/>
      <c r="C67" s="94"/>
      <c r="E67" s="136" t="s">
        <v>152</v>
      </c>
      <c r="F67" s="122">
        <f t="shared" si="6"/>
        <v>87</v>
      </c>
      <c r="G67" s="122">
        <f t="shared" si="6"/>
        <v>1581</v>
      </c>
      <c r="H67" s="122">
        <f t="shared" si="6"/>
        <v>10765</v>
      </c>
      <c r="I67" s="106"/>
      <c r="J67" s="122">
        <f t="shared" si="7"/>
        <v>245</v>
      </c>
      <c r="K67" s="122">
        <f t="shared" si="7"/>
        <v>1682</v>
      </c>
      <c r="L67" s="122">
        <f t="shared" si="7"/>
        <v>7904</v>
      </c>
      <c r="M67" s="106"/>
      <c r="N67" s="122">
        <f t="shared" si="8"/>
        <v>332</v>
      </c>
      <c r="O67" s="122">
        <f t="shared" si="8"/>
        <v>3263</v>
      </c>
      <c r="P67" s="127">
        <f t="shared" si="8"/>
        <v>18669</v>
      </c>
      <c r="Q67" s="125"/>
      <c r="R67" s="127"/>
    </row>
    <row r="68" spans="2:18" ht="15">
      <c r="B68" s="93"/>
      <c r="C68" s="94"/>
      <c r="E68" s="136" t="s">
        <v>153</v>
      </c>
      <c r="F68" s="123">
        <f>IF(F66&gt;$F$78,(F67-F66)/F66,$F$79)</f>
        <v>0.17567567567567569</v>
      </c>
      <c r="G68" s="123">
        <f>IF(G66&gt;$F$78,(G67-G66)/G66,$F$79)</f>
        <v>-0.07867132867132867</v>
      </c>
      <c r="H68" s="123">
        <f>IF(H66&gt;$F$78,(H67-H66)/H66,$F$79)</f>
        <v>-0.05628123082317875</v>
      </c>
      <c r="I68" s="108"/>
      <c r="J68" s="123">
        <f>IF(J66&gt;$F$78,(J67-J66)/J66,$F$79)</f>
        <v>0.06521739130434782</v>
      </c>
      <c r="K68" s="123">
        <f>IF(K66&gt;$F$78,(K67-K66)/K66,$F$79)</f>
        <v>-0.07020453289110005</v>
      </c>
      <c r="L68" s="123">
        <f>IF(L66&gt;$F$78,(L67-L66)/L66,$F$79)</f>
        <v>0.006494333375779956</v>
      </c>
      <c r="M68" s="108"/>
      <c r="N68" s="123">
        <f>IF(N66&gt;$F$78,(N67-N66)/N66,$F$79)</f>
        <v>0.09210526315789473</v>
      </c>
      <c r="O68" s="123">
        <f>IF(O66&gt;$F$78,(O67-O66)/O66,$F$79)</f>
        <v>-0.07432624113475177</v>
      </c>
      <c r="P68" s="129">
        <f>IF(P66&gt;$F$78,(P67-P66)/P66,$F$79)</f>
        <v>-0.030685358255451715</v>
      </c>
      <c r="Q68" s="124"/>
      <c r="R68" s="129"/>
    </row>
    <row r="69" spans="2:18" ht="15">
      <c r="B69" s="93"/>
      <c r="C69" s="94"/>
      <c r="E69" s="136" t="s">
        <v>33</v>
      </c>
      <c r="F69" s="123">
        <f>IF(F63&gt;$F$78,(F67-F63)/F63,$F$79)</f>
        <v>-0.2434782608695653</v>
      </c>
      <c r="G69" s="123">
        <f>IF(G63&gt;$F$78,(G67-G63)/G63,$F$79)</f>
        <v>-0.36090225563909767</v>
      </c>
      <c r="H69" s="123">
        <f>IF(H63&gt;$F$78,(H67-H63)/H63,$F$79)</f>
        <v>-0.20149242660257835</v>
      </c>
      <c r="I69" s="108"/>
      <c r="J69" s="123">
        <f>IF(J63&gt;$F$78,(J67-J63)/J63,$F$79)</f>
        <v>-0.06914893617021273</v>
      </c>
      <c r="K69" s="123">
        <f>IF(K63&gt;$F$78,(K67-K63)/K63,$F$79)</f>
        <v>-0.28849407783417935</v>
      </c>
      <c r="L69" s="123">
        <f>IF(L63&gt;$F$78,(L67-L63)/L63,$F$79)</f>
        <v>-0.1053155845331886</v>
      </c>
      <c r="M69" s="108"/>
      <c r="N69" s="123">
        <f>IF(N63&gt;$F$78,(N67-N63)/N63,$F$79)</f>
        <v>-0.1221575885774722</v>
      </c>
      <c r="O69" s="123">
        <f>IF(O63&gt;$F$78,(O67-O63)/O63,$F$79)</f>
        <v>-0.325519864401174</v>
      </c>
      <c r="P69" s="129">
        <f>IF(P63&gt;$F$78,(P67-P63)/P63,$F$79)</f>
        <v>-0.16341784744441168</v>
      </c>
      <c r="Q69" s="124"/>
      <c r="R69" s="129"/>
    </row>
    <row r="70" spans="2:18" ht="9" customHeight="1" thickBot="1">
      <c r="B70" s="100"/>
      <c r="C70" s="101"/>
      <c r="D70" s="103"/>
      <c r="E70" s="10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37"/>
      <c r="Q70" s="139"/>
      <c r="R70" s="114"/>
    </row>
    <row r="71" spans="2:18" ht="6" customHeight="1">
      <c r="B71" s="94"/>
      <c r="C71" s="94"/>
      <c r="D71" s="113"/>
      <c r="E71" s="9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 ht="15.75" customHeight="1">
      <c r="B72" s="94"/>
      <c r="C72" s="94"/>
      <c r="D72" s="175" t="s">
        <v>26</v>
      </c>
      <c r="E72" s="9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 ht="6" customHeight="1">
      <c r="B73" s="94"/>
      <c r="C73" s="94"/>
      <c r="D73" s="195"/>
      <c r="E73" s="9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 ht="15.75" customHeight="1">
      <c r="B74" s="94"/>
      <c r="C74" s="94"/>
      <c r="D74" s="171" t="s">
        <v>154</v>
      </c>
      <c r="E74" s="172"/>
      <c r="F74" s="173"/>
      <c r="G74" s="173"/>
      <c r="H74" s="173"/>
      <c r="I74" s="173"/>
      <c r="J74" s="173"/>
      <c r="K74" s="173"/>
      <c r="L74" s="114"/>
      <c r="M74" s="114"/>
      <c r="N74" s="114"/>
      <c r="O74" s="114"/>
      <c r="P74" s="114"/>
      <c r="Q74" s="114"/>
      <c r="R74" s="114"/>
    </row>
    <row r="75" spans="2:18" ht="15.75" customHeight="1">
      <c r="B75" s="94"/>
      <c r="C75" s="94"/>
      <c r="D75" s="174" t="s">
        <v>11</v>
      </c>
      <c r="E75" s="172"/>
      <c r="F75" s="173"/>
      <c r="G75" s="173"/>
      <c r="H75" s="173"/>
      <c r="I75" s="173"/>
      <c r="J75" s="173"/>
      <c r="K75" s="173"/>
      <c r="L75" s="114"/>
      <c r="M75" s="114"/>
      <c r="N75" s="114"/>
      <c r="O75" s="114"/>
      <c r="P75" s="114"/>
      <c r="Q75" s="114"/>
      <c r="R75" s="114"/>
    </row>
    <row r="76" spans="2:18" ht="9" customHeight="1">
      <c r="B76" s="94"/>
      <c r="C76" s="94"/>
      <c r="D76" s="113"/>
      <c r="E76" s="9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4:18" ht="25.5" customHeight="1">
      <c r="D77" s="92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4:6" ht="15">
      <c r="D78" s="88" t="s">
        <v>27</v>
      </c>
      <c r="E78" s="72"/>
      <c r="F78" s="88">
        <v>50</v>
      </c>
    </row>
    <row r="79" spans="4:6" ht="15">
      <c r="D79" s="88" t="s">
        <v>28</v>
      </c>
      <c r="E79" s="72"/>
      <c r="F79" s="116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19.00390625" style="88" customWidth="1"/>
    <col min="6" max="6" width="8.71093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710937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8.7109375" style="88" customWidth="1"/>
    <col min="15" max="15" width="11.28125" style="88" customWidth="1"/>
    <col min="16" max="16" width="10.00390625" style="88" customWidth="1"/>
    <col min="17" max="17" width="0.9921875" style="88" customWidth="1"/>
    <col min="18" max="18" width="1.1484375" style="88" customWidth="1"/>
    <col min="19" max="19" width="2.57421875" style="88" customWidth="1"/>
    <col min="20" max="20" width="0.99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6" ht="15.75">
      <c r="B2" s="89" t="s">
        <v>93</v>
      </c>
      <c r="C2" s="89"/>
      <c r="D2" s="72"/>
      <c r="P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7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 t="s">
        <v>16</v>
      </c>
      <c r="O4" s="97"/>
      <c r="P4" s="140"/>
      <c r="Q4" s="105"/>
    </row>
    <row r="5" spans="2:17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05"/>
    </row>
    <row r="6" spans="2:17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8"/>
    </row>
    <row r="7" spans="2:17" ht="11.25" customHeight="1">
      <c r="B7" s="93"/>
      <c r="C7" s="94"/>
      <c r="P7" s="94"/>
      <c r="Q7" s="105"/>
    </row>
    <row r="8" spans="2:17" ht="15.75">
      <c r="B8" s="93"/>
      <c r="C8" s="94"/>
      <c r="D8" s="89" t="s">
        <v>17</v>
      </c>
      <c r="P8" s="94"/>
      <c r="Q8" s="105"/>
    </row>
    <row r="9" spans="2:17" ht="15">
      <c r="B9" s="93"/>
      <c r="C9" s="94"/>
      <c r="D9" s="72"/>
      <c r="E9" s="88" t="s">
        <v>86</v>
      </c>
      <c r="F9" s="106">
        <v>11.4</v>
      </c>
      <c r="G9" s="106">
        <v>531.8</v>
      </c>
      <c r="H9" s="106">
        <v>1886.4</v>
      </c>
      <c r="I9" s="106"/>
      <c r="J9" s="106">
        <v>5.2</v>
      </c>
      <c r="K9" s="106">
        <v>30.6</v>
      </c>
      <c r="L9" s="106">
        <v>51.8</v>
      </c>
      <c r="M9" s="106"/>
      <c r="N9" s="122">
        <f>F9+J9</f>
        <v>16.6</v>
      </c>
      <c r="O9" s="122">
        <f>G9+K9</f>
        <v>562.4</v>
      </c>
      <c r="P9" s="127">
        <f>H9+L9</f>
        <v>1938.2</v>
      </c>
      <c r="Q9" s="105"/>
    </row>
    <row r="10" spans="2:17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5"/>
    </row>
    <row r="11" spans="2:17" ht="15.75">
      <c r="B11" s="93"/>
      <c r="C11" s="94"/>
      <c r="D11" s="89"/>
      <c r="E11" s="88">
        <v>2001</v>
      </c>
      <c r="F11" s="106">
        <v>12</v>
      </c>
      <c r="G11" s="106">
        <v>342</v>
      </c>
      <c r="H11" s="106">
        <v>1455</v>
      </c>
      <c r="I11" s="106"/>
      <c r="J11" s="106">
        <v>2</v>
      </c>
      <c r="K11" s="106">
        <v>11</v>
      </c>
      <c r="L11" s="106">
        <v>20</v>
      </c>
      <c r="M11" s="106"/>
      <c r="N11" s="122">
        <f aca="true" t="shared" si="0" ref="N11:P13">F11+J11</f>
        <v>14</v>
      </c>
      <c r="O11" s="122">
        <f t="shared" si="0"/>
        <v>353</v>
      </c>
      <c r="P11" s="127">
        <f t="shared" si="0"/>
        <v>1475</v>
      </c>
      <c r="Q11" s="105"/>
    </row>
    <row r="12" spans="2:17" ht="15.75">
      <c r="B12" s="93"/>
      <c r="C12" s="94"/>
      <c r="D12" s="89"/>
      <c r="E12" s="136">
        <v>2002</v>
      </c>
      <c r="F12" s="106">
        <v>9</v>
      </c>
      <c r="G12" s="106">
        <v>317</v>
      </c>
      <c r="H12" s="106">
        <v>1253</v>
      </c>
      <c r="I12" s="106"/>
      <c r="J12" s="106">
        <v>3</v>
      </c>
      <c r="K12" s="106">
        <v>23</v>
      </c>
      <c r="L12" s="106">
        <v>43</v>
      </c>
      <c r="M12" s="106"/>
      <c r="N12" s="122">
        <f t="shared" si="0"/>
        <v>12</v>
      </c>
      <c r="O12" s="122">
        <f t="shared" si="0"/>
        <v>340</v>
      </c>
      <c r="P12" s="127">
        <f t="shared" si="0"/>
        <v>1296</v>
      </c>
      <c r="Q12" s="105"/>
    </row>
    <row r="13" spans="2:17" ht="15.75">
      <c r="B13" s="93"/>
      <c r="C13" s="94"/>
      <c r="D13" s="89"/>
      <c r="E13" s="136" t="s">
        <v>152</v>
      </c>
      <c r="F13" s="106">
        <v>2</v>
      </c>
      <c r="G13" s="106">
        <v>258</v>
      </c>
      <c r="H13" s="106">
        <v>1176</v>
      </c>
      <c r="I13" s="106"/>
      <c r="J13" s="106">
        <v>3</v>
      </c>
      <c r="K13" s="106">
        <v>14</v>
      </c>
      <c r="L13" s="106">
        <v>20</v>
      </c>
      <c r="M13" s="106"/>
      <c r="N13" s="122">
        <f t="shared" si="0"/>
        <v>5</v>
      </c>
      <c r="O13" s="122">
        <f t="shared" si="0"/>
        <v>272</v>
      </c>
      <c r="P13" s="127">
        <f t="shared" si="0"/>
        <v>1196</v>
      </c>
      <c r="Q13" s="105"/>
    </row>
    <row r="14" spans="2:17" ht="15">
      <c r="B14" s="93"/>
      <c r="E14" s="136" t="s">
        <v>153</v>
      </c>
      <c r="F14" s="123" t="str">
        <f>IF(F12&gt;$F$69,(F13-F12)/F12,$F$70)</f>
        <v>*</v>
      </c>
      <c r="G14" s="123">
        <f aca="true" t="shared" si="1" ref="G14:P14">IF(G12&gt;$F$69,(G13-G12)/G12,$F$70)</f>
        <v>-0.1861198738170347</v>
      </c>
      <c r="H14" s="123">
        <f t="shared" si="1"/>
        <v>-0.061452513966480445</v>
      </c>
      <c r="I14" s="123"/>
      <c r="J14" s="123" t="str">
        <f t="shared" si="1"/>
        <v>*</v>
      </c>
      <c r="K14" s="123" t="str">
        <f t="shared" si="1"/>
        <v>*</v>
      </c>
      <c r="L14" s="123" t="str">
        <f t="shared" si="1"/>
        <v>*</v>
      </c>
      <c r="M14" s="123"/>
      <c r="N14" s="123" t="str">
        <f t="shared" si="1"/>
        <v>*</v>
      </c>
      <c r="O14" s="123">
        <f t="shared" si="1"/>
        <v>-0.2</v>
      </c>
      <c r="P14" s="123">
        <f t="shared" si="1"/>
        <v>-0.07716049382716049</v>
      </c>
      <c r="Q14" s="105"/>
    </row>
    <row r="15" spans="2:17" ht="15">
      <c r="B15" s="93"/>
      <c r="C15" s="94"/>
      <c r="E15" s="136" t="s">
        <v>33</v>
      </c>
      <c r="F15" s="123" t="str">
        <f>IF(F9&gt;$F$69,(F13-F9)/F9,$F$70)</f>
        <v>*</v>
      </c>
      <c r="G15" s="123">
        <f aca="true" t="shared" si="2" ref="G15:P15">IF(G9&gt;$F$69,(G13-G9)/G9,$F$70)</f>
        <v>-0.5148552087250846</v>
      </c>
      <c r="H15" s="123">
        <f t="shared" si="2"/>
        <v>-0.3765903307888041</v>
      </c>
      <c r="I15" s="123"/>
      <c r="J15" s="123" t="str">
        <f t="shared" si="2"/>
        <v>*</v>
      </c>
      <c r="K15" s="123" t="str">
        <f t="shared" si="2"/>
        <v>*</v>
      </c>
      <c r="L15" s="123">
        <f t="shared" si="2"/>
        <v>-0.6138996138996139</v>
      </c>
      <c r="M15" s="123"/>
      <c r="N15" s="123" t="str">
        <f t="shared" si="2"/>
        <v>*</v>
      </c>
      <c r="O15" s="123">
        <f t="shared" si="2"/>
        <v>-0.5163584637268848</v>
      </c>
      <c r="P15" s="123">
        <f t="shared" si="2"/>
        <v>-0.38293261789289035</v>
      </c>
      <c r="Q15" s="105"/>
    </row>
    <row r="16" spans="2:17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5"/>
    </row>
    <row r="17" spans="2:17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5"/>
    </row>
    <row r="18" spans="2:17" ht="15">
      <c r="B18" s="93"/>
      <c r="C18" s="94"/>
      <c r="D18" s="72"/>
      <c r="E18" s="88" t="s">
        <v>86</v>
      </c>
      <c r="F18" s="106">
        <v>2</v>
      </c>
      <c r="G18" s="106">
        <v>86</v>
      </c>
      <c r="H18" s="106">
        <v>496.6</v>
      </c>
      <c r="I18" s="106"/>
      <c r="J18" s="106">
        <v>1.4</v>
      </c>
      <c r="K18" s="106">
        <v>13.8</v>
      </c>
      <c r="L18" s="106">
        <v>40</v>
      </c>
      <c r="M18" s="106"/>
      <c r="N18" s="122">
        <f>F18+J18</f>
        <v>3.4</v>
      </c>
      <c r="O18" s="122">
        <f>G18+K18</f>
        <v>99.8</v>
      </c>
      <c r="P18" s="127">
        <f>H18+L18</f>
        <v>536.6</v>
      </c>
      <c r="Q18" s="105"/>
    </row>
    <row r="19" spans="2:17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5"/>
    </row>
    <row r="20" spans="2:17" ht="15.75">
      <c r="B20" s="93"/>
      <c r="C20" s="94"/>
      <c r="D20" s="89"/>
      <c r="E20" s="88">
        <v>2001</v>
      </c>
      <c r="F20" s="106">
        <v>4</v>
      </c>
      <c r="G20" s="106">
        <v>50</v>
      </c>
      <c r="H20" s="106">
        <v>281</v>
      </c>
      <c r="I20" s="106"/>
      <c r="J20" s="106">
        <v>0</v>
      </c>
      <c r="K20" s="106">
        <v>6</v>
      </c>
      <c r="L20" s="106">
        <v>26</v>
      </c>
      <c r="M20" s="106"/>
      <c r="N20" s="122">
        <f aca="true" t="shared" si="3" ref="N20:P22">F20+J20</f>
        <v>4</v>
      </c>
      <c r="O20" s="122">
        <f t="shared" si="3"/>
        <v>56</v>
      </c>
      <c r="P20" s="127">
        <f t="shared" si="3"/>
        <v>307</v>
      </c>
      <c r="Q20" s="105"/>
    </row>
    <row r="21" spans="2:17" ht="15.75">
      <c r="B21" s="93"/>
      <c r="C21" s="94"/>
      <c r="D21" s="89"/>
      <c r="E21" s="136">
        <v>2002</v>
      </c>
      <c r="F21" s="106">
        <v>0</v>
      </c>
      <c r="G21" s="106">
        <v>40</v>
      </c>
      <c r="H21" s="106">
        <v>251</v>
      </c>
      <c r="I21" s="106"/>
      <c r="J21" s="106">
        <v>0</v>
      </c>
      <c r="K21" s="106">
        <v>6</v>
      </c>
      <c r="L21" s="106">
        <v>25</v>
      </c>
      <c r="M21" s="106"/>
      <c r="N21" s="122">
        <f t="shared" si="3"/>
        <v>0</v>
      </c>
      <c r="O21" s="122">
        <f t="shared" si="3"/>
        <v>46</v>
      </c>
      <c r="P21" s="127">
        <f t="shared" si="3"/>
        <v>276</v>
      </c>
      <c r="Q21" s="105"/>
    </row>
    <row r="22" spans="2:17" ht="15.75">
      <c r="B22" s="93"/>
      <c r="C22" s="94"/>
      <c r="D22" s="89"/>
      <c r="E22" s="136" t="s">
        <v>152</v>
      </c>
      <c r="F22" s="106">
        <v>1</v>
      </c>
      <c r="G22" s="106">
        <v>40</v>
      </c>
      <c r="H22" s="106">
        <v>262</v>
      </c>
      <c r="I22" s="106"/>
      <c r="J22" s="106">
        <v>1</v>
      </c>
      <c r="K22" s="106">
        <v>8</v>
      </c>
      <c r="L22" s="106">
        <v>13</v>
      </c>
      <c r="M22" s="106"/>
      <c r="N22" s="122">
        <f t="shared" si="3"/>
        <v>2</v>
      </c>
      <c r="O22" s="122">
        <f t="shared" si="3"/>
        <v>48</v>
      </c>
      <c r="P22" s="127">
        <f t="shared" si="3"/>
        <v>275</v>
      </c>
      <c r="Q22" s="105"/>
    </row>
    <row r="23" spans="2:17" ht="15">
      <c r="B23" s="93"/>
      <c r="C23" s="94"/>
      <c r="E23" s="136" t="s">
        <v>153</v>
      </c>
      <c r="F23" s="123" t="str">
        <f>IF(F21&gt;$F$69,(F22-F21)/F21,$F$70)</f>
        <v>*</v>
      </c>
      <c r="G23" s="123" t="str">
        <f aca="true" t="shared" si="4" ref="G23:P23">IF(G21&gt;$F$69,(G22-G21)/G21,$F$70)</f>
        <v>*</v>
      </c>
      <c r="H23" s="123">
        <f t="shared" si="4"/>
        <v>0.043824701195219126</v>
      </c>
      <c r="I23" s="123"/>
      <c r="J23" s="123" t="str">
        <f t="shared" si="4"/>
        <v>*</v>
      </c>
      <c r="K23" s="123" t="str">
        <f t="shared" si="4"/>
        <v>*</v>
      </c>
      <c r="L23" s="123" t="str">
        <f t="shared" si="4"/>
        <v>*</v>
      </c>
      <c r="M23" s="123"/>
      <c r="N23" s="123" t="str">
        <f t="shared" si="4"/>
        <v>*</v>
      </c>
      <c r="O23" s="123" t="str">
        <f t="shared" si="4"/>
        <v>*</v>
      </c>
      <c r="P23" s="123">
        <f t="shared" si="4"/>
        <v>-0.0036231884057971015</v>
      </c>
      <c r="Q23" s="105"/>
    </row>
    <row r="24" spans="2:17" ht="15">
      <c r="B24" s="93"/>
      <c r="C24" s="94"/>
      <c r="E24" s="136" t="s">
        <v>33</v>
      </c>
      <c r="F24" s="123" t="str">
        <f>IF(F18&gt;$F$69,(F22-F18)/F18,$F$70)</f>
        <v>*</v>
      </c>
      <c r="G24" s="123">
        <f aca="true" t="shared" si="5" ref="G24:P24">IF(G18&gt;$F$69,(G22-G18)/G18,$F$70)</f>
        <v>-0.5348837209302325</v>
      </c>
      <c r="H24" s="123">
        <f t="shared" si="5"/>
        <v>-0.47241240434957715</v>
      </c>
      <c r="I24" s="123"/>
      <c r="J24" s="123" t="str">
        <f t="shared" si="5"/>
        <v>*</v>
      </c>
      <c r="K24" s="123" t="str">
        <f t="shared" si="5"/>
        <v>*</v>
      </c>
      <c r="L24" s="123" t="str">
        <f t="shared" si="5"/>
        <v>*</v>
      </c>
      <c r="M24" s="123"/>
      <c r="N24" s="123" t="str">
        <f t="shared" si="5"/>
        <v>*</v>
      </c>
      <c r="O24" s="123">
        <f t="shared" si="5"/>
        <v>-0.5190380761523046</v>
      </c>
      <c r="P24" s="123">
        <f t="shared" si="5"/>
        <v>-0.48751397689153936</v>
      </c>
      <c r="Q24" s="105"/>
    </row>
    <row r="25" spans="2:17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5"/>
    </row>
    <row r="26" spans="2:17" ht="15.75">
      <c r="B26" s="93"/>
      <c r="C26" s="94"/>
      <c r="D26" s="89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5"/>
    </row>
    <row r="27" spans="2:17" ht="15">
      <c r="B27" s="93"/>
      <c r="C27" s="94"/>
      <c r="D27" s="72"/>
      <c r="E27" s="88" t="s">
        <v>86</v>
      </c>
      <c r="F27" s="106">
        <v>1.6</v>
      </c>
      <c r="G27" s="106">
        <v>50.2</v>
      </c>
      <c r="H27" s="106">
        <v>540.8</v>
      </c>
      <c r="I27" s="106"/>
      <c r="J27" s="106">
        <v>6.8</v>
      </c>
      <c r="K27" s="106">
        <v>94.4</v>
      </c>
      <c r="L27" s="106">
        <v>553</v>
      </c>
      <c r="M27" s="106"/>
      <c r="N27" s="122">
        <f>F27+J27</f>
        <v>8.4</v>
      </c>
      <c r="O27" s="122">
        <f>G27+K27</f>
        <v>144.60000000000002</v>
      </c>
      <c r="P27" s="127">
        <f>H27+L27</f>
        <v>1093.8</v>
      </c>
      <c r="Q27" s="105"/>
    </row>
    <row r="28" spans="2:17" ht="3.75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5"/>
    </row>
    <row r="29" spans="2:17" ht="15.75">
      <c r="B29" s="93"/>
      <c r="C29" s="94"/>
      <c r="D29" s="89"/>
      <c r="E29" s="88">
        <v>2001</v>
      </c>
      <c r="F29" s="106">
        <v>0</v>
      </c>
      <c r="G29" s="106">
        <v>29</v>
      </c>
      <c r="H29" s="106">
        <v>474</v>
      </c>
      <c r="I29" s="106"/>
      <c r="J29" s="106">
        <v>2</v>
      </c>
      <c r="K29" s="106">
        <v>81</v>
      </c>
      <c r="L29" s="106">
        <v>476</v>
      </c>
      <c r="M29" s="106"/>
      <c r="N29" s="122">
        <f aca="true" t="shared" si="6" ref="N29:P31">F29+J29</f>
        <v>2</v>
      </c>
      <c r="O29" s="122">
        <f t="shared" si="6"/>
        <v>110</v>
      </c>
      <c r="P29" s="127">
        <f t="shared" si="6"/>
        <v>950</v>
      </c>
      <c r="Q29" s="105"/>
    </row>
    <row r="30" spans="2:17" ht="15.75">
      <c r="B30" s="93"/>
      <c r="C30" s="94"/>
      <c r="D30" s="89"/>
      <c r="E30" s="136">
        <v>2002</v>
      </c>
      <c r="F30" s="106">
        <v>0</v>
      </c>
      <c r="G30" s="106">
        <v>24</v>
      </c>
      <c r="H30" s="106">
        <v>401</v>
      </c>
      <c r="I30" s="106"/>
      <c r="J30" s="106">
        <v>2</v>
      </c>
      <c r="K30" s="106">
        <v>87</v>
      </c>
      <c r="L30" s="106">
        <v>527</v>
      </c>
      <c r="M30" s="106"/>
      <c r="N30" s="122">
        <f t="shared" si="6"/>
        <v>2</v>
      </c>
      <c r="O30" s="122">
        <f t="shared" si="6"/>
        <v>111</v>
      </c>
      <c r="P30" s="127">
        <f t="shared" si="6"/>
        <v>928</v>
      </c>
      <c r="Q30" s="105"/>
    </row>
    <row r="31" spans="2:17" ht="15.75">
      <c r="B31" s="93"/>
      <c r="C31" s="94"/>
      <c r="D31" s="89"/>
      <c r="E31" s="136" t="s">
        <v>152</v>
      </c>
      <c r="F31" s="106">
        <v>3</v>
      </c>
      <c r="G31" s="106">
        <v>32</v>
      </c>
      <c r="H31" s="106">
        <v>394</v>
      </c>
      <c r="I31" s="106"/>
      <c r="J31" s="106">
        <v>7</v>
      </c>
      <c r="K31" s="106">
        <v>61</v>
      </c>
      <c r="L31" s="106">
        <v>428</v>
      </c>
      <c r="M31" s="106"/>
      <c r="N31" s="122">
        <f t="shared" si="6"/>
        <v>10</v>
      </c>
      <c r="O31" s="122">
        <f t="shared" si="6"/>
        <v>93</v>
      </c>
      <c r="P31" s="127">
        <f t="shared" si="6"/>
        <v>822</v>
      </c>
      <c r="Q31" s="105"/>
    </row>
    <row r="32" spans="2:17" ht="15">
      <c r="B32" s="93"/>
      <c r="C32" s="94"/>
      <c r="E32" s="136" t="s">
        <v>153</v>
      </c>
      <c r="F32" s="123" t="str">
        <f>IF(F30&gt;$F$69,(F31-F30)/F30,$F$70)</f>
        <v>*</v>
      </c>
      <c r="G32" s="123" t="str">
        <f aca="true" t="shared" si="7" ref="G32:P32">IF(G30&gt;$F$69,(G31-G30)/G30,$F$70)</f>
        <v>*</v>
      </c>
      <c r="H32" s="123">
        <f t="shared" si="7"/>
        <v>-0.017456359102244388</v>
      </c>
      <c r="I32" s="123"/>
      <c r="J32" s="123" t="str">
        <f t="shared" si="7"/>
        <v>*</v>
      </c>
      <c r="K32" s="123">
        <f t="shared" si="7"/>
        <v>-0.2988505747126437</v>
      </c>
      <c r="L32" s="123">
        <f t="shared" si="7"/>
        <v>-0.18785578747628084</v>
      </c>
      <c r="M32" s="123"/>
      <c r="N32" s="123" t="str">
        <f t="shared" si="7"/>
        <v>*</v>
      </c>
      <c r="O32" s="123">
        <f t="shared" si="7"/>
        <v>-0.16216216216216217</v>
      </c>
      <c r="P32" s="123">
        <f t="shared" si="7"/>
        <v>-0.11422413793103449</v>
      </c>
      <c r="Q32" s="105"/>
    </row>
    <row r="33" spans="2:17" ht="15">
      <c r="B33" s="93"/>
      <c r="C33" s="94"/>
      <c r="E33" s="136" t="s">
        <v>33</v>
      </c>
      <c r="F33" s="123" t="str">
        <f>IF(F27&gt;$F$69,(F31-F27)/F27,$F$70)</f>
        <v>*</v>
      </c>
      <c r="G33" s="123">
        <f aca="true" t="shared" si="8" ref="G33:P33">IF(G27&gt;$F$69,(G31-G27)/G27,$F$70)</f>
        <v>-0.36254980079681276</v>
      </c>
      <c r="H33" s="123">
        <f t="shared" si="8"/>
        <v>-0.27144970414201175</v>
      </c>
      <c r="I33" s="123"/>
      <c r="J33" s="123" t="str">
        <f t="shared" si="8"/>
        <v>*</v>
      </c>
      <c r="K33" s="123">
        <f t="shared" si="8"/>
        <v>-0.35381355932203395</v>
      </c>
      <c r="L33" s="123">
        <f t="shared" si="8"/>
        <v>-0.22603978300180833</v>
      </c>
      <c r="M33" s="123"/>
      <c r="N33" s="123" t="str">
        <f t="shared" si="8"/>
        <v>*</v>
      </c>
      <c r="O33" s="123">
        <f t="shared" si="8"/>
        <v>-0.35684647302904576</v>
      </c>
      <c r="P33" s="123">
        <f t="shared" si="8"/>
        <v>-0.24849149753154137</v>
      </c>
      <c r="Q33" s="105"/>
    </row>
    <row r="34" spans="2:17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5"/>
    </row>
    <row r="35" spans="2:17" ht="15.75">
      <c r="B35" s="93"/>
      <c r="C35" s="94"/>
      <c r="D35" s="89" t="s">
        <v>25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5"/>
    </row>
    <row r="36" spans="2:17" ht="15">
      <c r="B36" s="93"/>
      <c r="C36" s="94"/>
      <c r="D36" s="72"/>
      <c r="E36" s="88" t="s">
        <v>86</v>
      </c>
      <c r="F36" s="106">
        <v>1</v>
      </c>
      <c r="G36" s="106">
        <v>8.6</v>
      </c>
      <c r="H36" s="106">
        <v>136.8</v>
      </c>
      <c r="I36" s="106"/>
      <c r="J36" s="106">
        <v>0.2</v>
      </c>
      <c r="K36" s="106">
        <v>2.8</v>
      </c>
      <c r="L36" s="106">
        <v>44.4</v>
      </c>
      <c r="M36" s="106"/>
      <c r="N36" s="122">
        <f>F36+J36</f>
        <v>1.2</v>
      </c>
      <c r="O36" s="122">
        <f>G36+K36</f>
        <v>11.399999999999999</v>
      </c>
      <c r="P36" s="127">
        <f>H36+L36</f>
        <v>181.20000000000002</v>
      </c>
      <c r="Q36" s="105"/>
    </row>
    <row r="37" spans="2:17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5"/>
    </row>
    <row r="38" spans="2:17" ht="15.75">
      <c r="B38" s="93"/>
      <c r="C38" s="94"/>
      <c r="D38" s="89"/>
      <c r="E38" s="88">
        <v>2001</v>
      </c>
      <c r="F38" s="106">
        <v>0</v>
      </c>
      <c r="G38" s="106">
        <v>5</v>
      </c>
      <c r="H38" s="106">
        <v>87</v>
      </c>
      <c r="I38" s="106"/>
      <c r="J38" s="106">
        <v>0</v>
      </c>
      <c r="K38" s="106">
        <v>0</v>
      </c>
      <c r="L38" s="106">
        <v>27</v>
      </c>
      <c r="M38" s="106"/>
      <c r="N38" s="122">
        <f aca="true" t="shared" si="9" ref="N38:P40">F38+J38</f>
        <v>0</v>
      </c>
      <c r="O38" s="122">
        <f t="shared" si="9"/>
        <v>5</v>
      </c>
      <c r="P38" s="127">
        <f t="shared" si="9"/>
        <v>114</v>
      </c>
      <c r="Q38" s="105"/>
    </row>
    <row r="39" spans="2:17" ht="15.75">
      <c r="B39" s="93"/>
      <c r="C39" s="94"/>
      <c r="D39" s="89"/>
      <c r="E39" s="136">
        <v>2002</v>
      </c>
      <c r="F39" s="106">
        <v>0</v>
      </c>
      <c r="G39" s="106">
        <v>7</v>
      </c>
      <c r="H39" s="106">
        <v>137</v>
      </c>
      <c r="I39" s="106"/>
      <c r="J39" s="106">
        <v>0</v>
      </c>
      <c r="K39" s="106">
        <v>2</v>
      </c>
      <c r="L39" s="106">
        <v>19</v>
      </c>
      <c r="M39" s="106"/>
      <c r="N39" s="122">
        <f t="shared" si="9"/>
        <v>0</v>
      </c>
      <c r="O39" s="122">
        <f t="shared" si="9"/>
        <v>9</v>
      </c>
      <c r="P39" s="127">
        <f t="shared" si="9"/>
        <v>156</v>
      </c>
      <c r="Q39" s="105"/>
    </row>
    <row r="40" spans="2:17" ht="15.75">
      <c r="B40" s="93"/>
      <c r="C40" s="94"/>
      <c r="D40" s="89"/>
      <c r="E40" s="136" t="s">
        <v>152</v>
      </c>
      <c r="F40" s="106">
        <v>0</v>
      </c>
      <c r="G40" s="106">
        <v>4</v>
      </c>
      <c r="H40" s="106">
        <v>63</v>
      </c>
      <c r="I40" s="106"/>
      <c r="J40" s="106">
        <v>0</v>
      </c>
      <c r="K40" s="106">
        <v>1</v>
      </c>
      <c r="L40" s="106">
        <v>36</v>
      </c>
      <c r="M40" s="106"/>
      <c r="N40" s="122">
        <f t="shared" si="9"/>
        <v>0</v>
      </c>
      <c r="O40" s="122">
        <f t="shared" si="9"/>
        <v>5</v>
      </c>
      <c r="P40" s="127">
        <f t="shared" si="9"/>
        <v>99</v>
      </c>
      <c r="Q40" s="105"/>
    </row>
    <row r="41" spans="2:17" ht="15">
      <c r="B41" s="93"/>
      <c r="C41" s="94"/>
      <c r="E41" s="136" t="s">
        <v>153</v>
      </c>
      <c r="F41" s="123" t="str">
        <f>IF(F39&gt;$F$69,(F40-F39)/F39,$F$70)</f>
        <v>*</v>
      </c>
      <c r="G41" s="123" t="str">
        <f aca="true" t="shared" si="10" ref="G41:P41">IF(G39&gt;$F$69,(G40-G39)/G39,$F$70)</f>
        <v>*</v>
      </c>
      <c r="H41" s="123">
        <f t="shared" si="10"/>
        <v>-0.5401459854014599</v>
      </c>
      <c r="I41" s="123"/>
      <c r="J41" s="123" t="str">
        <f t="shared" si="10"/>
        <v>*</v>
      </c>
      <c r="K41" s="123" t="str">
        <f t="shared" si="10"/>
        <v>*</v>
      </c>
      <c r="L41" s="123" t="str">
        <f t="shared" si="10"/>
        <v>*</v>
      </c>
      <c r="M41" s="123"/>
      <c r="N41" s="123" t="str">
        <f t="shared" si="10"/>
        <v>*</v>
      </c>
      <c r="O41" s="123" t="str">
        <f t="shared" si="10"/>
        <v>*</v>
      </c>
      <c r="P41" s="123">
        <f t="shared" si="10"/>
        <v>-0.36538461538461536</v>
      </c>
      <c r="Q41" s="105"/>
    </row>
    <row r="42" spans="2:17" ht="15">
      <c r="B42" s="93"/>
      <c r="C42" s="94"/>
      <c r="E42" s="136" t="s">
        <v>33</v>
      </c>
      <c r="F42" s="123" t="str">
        <f>IF(F36&gt;$F$69,(F40-F36)/F36,$F$70)</f>
        <v>*</v>
      </c>
      <c r="G42" s="123" t="str">
        <f aca="true" t="shared" si="11" ref="G42:P42">IF(G36&gt;$F$69,(G40-G36)/G36,$F$70)</f>
        <v>*</v>
      </c>
      <c r="H42" s="123">
        <f t="shared" si="11"/>
        <v>-0.5394736842105263</v>
      </c>
      <c r="I42" s="123"/>
      <c r="J42" s="123" t="str">
        <f t="shared" si="11"/>
        <v>*</v>
      </c>
      <c r="K42" s="123" t="str">
        <f t="shared" si="11"/>
        <v>*</v>
      </c>
      <c r="L42" s="123" t="str">
        <f t="shared" si="11"/>
        <v>*</v>
      </c>
      <c r="M42" s="123"/>
      <c r="N42" s="123" t="str">
        <f t="shared" si="11"/>
        <v>*</v>
      </c>
      <c r="O42" s="123" t="str">
        <f t="shared" si="11"/>
        <v>*</v>
      </c>
      <c r="P42" s="123">
        <f t="shared" si="11"/>
        <v>-0.4536423841059603</v>
      </c>
      <c r="Q42" s="105"/>
    </row>
    <row r="43" spans="2:17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5"/>
    </row>
    <row r="44" spans="2:17" ht="15.75">
      <c r="B44" s="93"/>
      <c r="C44" s="94"/>
      <c r="D44" s="89" t="s">
        <v>21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5"/>
    </row>
    <row r="45" spans="2:17" ht="15">
      <c r="B45" s="93"/>
      <c r="C45" s="94"/>
      <c r="D45" s="72"/>
      <c r="E45" s="88" t="s">
        <v>86</v>
      </c>
      <c r="F45" s="106">
        <v>0.2</v>
      </c>
      <c r="G45" s="106">
        <v>12.4</v>
      </c>
      <c r="H45" s="106">
        <v>48.6</v>
      </c>
      <c r="I45" s="106"/>
      <c r="J45" s="106">
        <v>0.6</v>
      </c>
      <c r="K45" s="106">
        <v>11.8</v>
      </c>
      <c r="L45" s="106">
        <v>53.2</v>
      </c>
      <c r="M45" s="106"/>
      <c r="N45" s="122">
        <f>F45+J45</f>
        <v>0.8</v>
      </c>
      <c r="O45" s="122">
        <f>G45+K45</f>
        <v>24.200000000000003</v>
      </c>
      <c r="P45" s="127">
        <f>H45+L45</f>
        <v>101.80000000000001</v>
      </c>
      <c r="Q45" s="105"/>
    </row>
    <row r="46" spans="2:17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5"/>
    </row>
    <row r="47" spans="2:17" ht="15">
      <c r="B47" s="93"/>
      <c r="C47" s="94"/>
      <c r="D47" s="110"/>
      <c r="E47" s="88">
        <v>2001</v>
      </c>
      <c r="F47" s="106">
        <v>0</v>
      </c>
      <c r="G47" s="106">
        <v>9</v>
      </c>
      <c r="H47" s="106">
        <v>45</v>
      </c>
      <c r="I47" s="106"/>
      <c r="J47" s="106">
        <v>0</v>
      </c>
      <c r="K47" s="106">
        <v>11</v>
      </c>
      <c r="L47" s="106">
        <v>32</v>
      </c>
      <c r="M47" s="106"/>
      <c r="N47" s="122">
        <f aca="true" t="shared" si="12" ref="N47:P49">F47+J47</f>
        <v>0</v>
      </c>
      <c r="O47" s="122">
        <f t="shared" si="12"/>
        <v>20</v>
      </c>
      <c r="P47" s="127">
        <f t="shared" si="12"/>
        <v>77</v>
      </c>
      <c r="Q47" s="105"/>
    </row>
    <row r="48" spans="2:17" ht="15">
      <c r="B48" s="93"/>
      <c r="C48" s="94"/>
      <c r="D48" s="110"/>
      <c r="E48" s="136">
        <v>2002</v>
      </c>
      <c r="F48" s="106">
        <v>0</v>
      </c>
      <c r="G48" s="106">
        <v>12</v>
      </c>
      <c r="H48" s="106">
        <v>46</v>
      </c>
      <c r="I48" s="106"/>
      <c r="J48" s="106">
        <v>0</v>
      </c>
      <c r="K48" s="106">
        <v>9</v>
      </c>
      <c r="L48" s="106">
        <v>43</v>
      </c>
      <c r="M48" s="106"/>
      <c r="N48" s="122">
        <f t="shared" si="12"/>
        <v>0</v>
      </c>
      <c r="O48" s="122">
        <f t="shared" si="12"/>
        <v>21</v>
      </c>
      <c r="P48" s="127">
        <f t="shared" si="12"/>
        <v>89</v>
      </c>
      <c r="Q48" s="105"/>
    </row>
    <row r="49" spans="2:17" ht="15">
      <c r="B49" s="93"/>
      <c r="C49" s="94"/>
      <c r="D49" s="110"/>
      <c r="E49" s="136" t="s">
        <v>152</v>
      </c>
      <c r="F49" s="106">
        <v>0</v>
      </c>
      <c r="G49" s="106">
        <v>8</v>
      </c>
      <c r="H49" s="106">
        <v>48</v>
      </c>
      <c r="I49" s="106"/>
      <c r="J49" s="106">
        <v>0</v>
      </c>
      <c r="K49" s="106">
        <v>5</v>
      </c>
      <c r="L49" s="106">
        <v>30</v>
      </c>
      <c r="M49" s="106"/>
      <c r="N49" s="122">
        <f t="shared" si="12"/>
        <v>0</v>
      </c>
      <c r="O49" s="122">
        <f t="shared" si="12"/>
        <v>13</v>
      </c>
      <c r="P49" s="127">
        <f t="shared" si="12"/>
        <v>78</v>
      </c>
      <c r="Q49" s="105"/>
    </row>
    <row r="50" spans="2:17" ht="15">
      <c r="B50" s="93"/>
      <c r="C50" s="94"/>
      <c r="E50" s="136" t="s">
        <v>153</v>
      </c>
      <c r="F50" s="123" t="str">
        <f>IF(F48&gt;$F$69,(F49-F48)/F48,$F$70)</f>
        <v>*</v>
      </c>
      <c r="G50" s="123" t="str">
        <f aca="true" t="shared" si="13" ref="G50:P50">IF(G48&gt;$F$69,(G49-G48)/G48,$F$70)</f>
        <v>*</v>
      </c>
      <c r="H50" s="123" t="str">
        <f t="shared" si="13"/>
        <v>*</v>
      </c>
      <c r="I50" s="123"/>
      <c r="J50" s="123" t="str">
        <f t="shared" si="13"/>
        <v>*</v>
      </c>
      <c r="K50" s="123" t="str">
        <f t="shared" si="13"/>
        <v>*</v>
      </c>
      <c r="L50" s="123" t="str">
        <f t="shared" si="13"/>
        <v>*</v>
      </c>
      <c r="M50" s="123"/>
      <c r="N50" s="123" t="str">
        <f t="shared" si="13"/>
        <v>*</v>
      </c>
      <c r="O50" s="123" t="str">
        <f t="shared" si="13"/>
        <v>*</v>
      </c>
      <c r="P50" s="123">
        <f t="shared" si="13"/>
        <v>-0.12359550561797752</v>
      </c>
      <c r="Q50" s="105"/>
    </row>
    <row r="51" spans="2:17" ht="15">
      <c r="B51" s="93"/>
      <c r="C51" s="94"/>
      <c r="E51" s="136" t="s">
        <v>33</v>
      </c>
      <c r="F51" s="123" t="str">
        <f>IF(F45&gt;$F$69,(F49-F45)/F45,$F$70)</f>
        <v>*</v>
      </c>
      <c r="G51" s="123" t="str">
        <f aca="true" t="shared" si="14" ref="G51:P51">IF(G45&gt;$F$69,(G49-G45)/G45,$F$70)</f>
        <v>*</v>
      </c>
      <c r="H51" s="123" t="str">
        <f t="shared" si="14"/>
        <v>*</v>
      </c>
      <c r="I51" s="123"/>
      <c r="J51" s="123" t="str">
        <f t="shared" si="14"/>
        <v>*</v>
      </c>
      <c r="K51" s="123" t="str">
        <f t="shared" si="14"/>
        <v>*</v>
      </c>
      <c r="L51" s="123">
        <f t="shared" si="14"/>
        <v>-0.4360902255639098</v>
      </c>
      <c r="M51" s="123"/>
      <c r="N51" s="123" t="str">
        <f t="shared" si="14"/>
        <v>*</v>
      </c>
      <c r="O51" s="123" t="str">
        <f t="shared" si="14"/>
        <v>*</v>
      </c>
      <c r="P51" s="123">
        <f t="shared" si="14"/>
        <v>-0.23379174852652268</v>
      </c>
      <c r="Q51" s="105"/>
    </row>
    <row r="52" spans="2:17" ht="6" customHeight="1">
      <c r="B52" s="93"/>
      <c r="C52" s="94"/>
      <c r="D52" s="110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5"/>
    </row>
    <row r="53" spans="2:17" ht="15.75">
      <c r="B53" s="93"/>
      <c r="C53" s="94"/>
      <c r="D53" s="111" t="s">
        <v>94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5"/>
    </row>
    <row r="54" spans="2:17" ht="15">
      <c r="B54" s="93"/>
      <c r="C54" s="94"/>
      <c r="D54" s="72"/>
      <c r="E54" s="88" t="s">
        <v>86</v>
      </c>
      <c r="F54" s="122">
        <f aca="true" t="shared" si="15" ref="F54:H56">F9+F18+F27+F36+F45</f>
        <v>16.2</v>
      </c>
      <c r="G54" s="122">
        <f t="shared" si="15"/>
        <v>689</v>
      </c>
      <c r="H54" s="122">
        <f t="shared" si="15"/>
        <v>3109.2000000000003</v>
      </c>
      <c r="I54" s="106"/>
      <c r="J54" s="122">
        <f aca="true" t="shared" si="16" ref="J54:L58">J9+J18+J27+J36+J45</f>
        <v>14.199999999999998</v>
      </c>
      <c r="K54" s="122">
        <f t="shared" si="16"/>
        <v>153.40000000000003</v>
      </c>
      <c r="L54" s="122">
        <f t="shared" si="16"/>
        <v>742.4</v>
      </c>
      <c r="M54" s="106"/>
      <c r="N54" s="122">
        <f>F54+J54</f>
        <v>30.4</v>
      </c>
      <c r="O54" s="122">
        <f>G54+K54</f>
        <v>842.4000000000001</v>
      </c>
      <c r="P54" s="127">
        <f>H54+L54</f>
        <v>3851.6000000000004</v>
      </c>
      <c r="Q54" s="105"/>
    </row>
    <row r="55" spans="2:17" ht="6" customHeight="1">
      <c r="B55" s="93"/>
      <c r="C55" s="94"/>
      <c r="D55" s="72"/>
      <c r="F55" s="122"/>
      <c r="G55" s="122"/>
      <c r="H55" s="122"/>
      <c r="I55" s="106"/>
      <c r="J55" s="122"/>
      <c r="K55" s="122"/>
      <c r="L55" s="122"/>
      <c r="M55" s="106"/>
      <c r="N55" s="106"/>
      <c r="O55" s="106"/>
      <c r="P55" s="128"/>
      <c r="Q55" s="105"/>
    </row>
    <row r="56" spans="2:17" ht="15">
      <c r="B56" s="93"/>
      <c r="C56" s="94"/>
      <c r="E56" s="88">
        <v>2001</v>
      </c>
      <c r="F56" s="122">
        <f t="shared" si="15"/>
        <v>16</v>
      </c>
      <c r="G56" s="122">
        <f t="shared" si="15"/>
        <v>435</v>
      </c>
      <c r="H56" s="122">
        <f t="shared" si="15"/>
        <v>2342</v>
      </c>
      <c r="I56" s="106"/>
      <c r="J56" s="122">
        <f t="shared" si="16"/>
        <v>4</v>
      </c>
      <c r="K56" s="122">
        <f t="shared" si="16"/>
        <v>109</v>
      </c>
      <c r="L56" s="122">
        <f t="shared" si="16"/>
        <v>581</v>
      </c>
      <c r="M56" s="106"/>
      <c r="N56" s="122">
        <f aca="true" t="shared" si="17" ref="N56:P58">F56+J56</f>
        <v>20</v>
      </c>
      <c r="O56" s="122">
        <f t="shared" si="17"/>
        <v>544</v>
      </c>
      <c r="P56" s="127">
        <f t="shared" si="17"/>
        <v>2923</v>
      </c>
      <c r="Q56" s="105"/>
    </row>
    <row r="57" spans="2:17" ht="15">
      <c r="B57" s="93"/>
      <c r="C57" s="94"/>
      <c r="E57" s="136">
        <v>2002</v>
      </c>
      <c r="F57" s="122">
        <f aca="true" t="shared" si="18" ref="F57:H58">F12+F21+F30+F39+F48</f>
        <v>9</v>
      </c>
      <c r="G57" s="122">
        <f t="shared" si="18"/>
        <v>400</v>
      </c>
      <c r="H57" s="122">
        <f t="shared" si="18"/>
        <v>2088</v>
      </c>
      <c r="I57" s="106"/>
      <c r="J57" s="122">
        <f t="shared" si="16"/>
        <v>5</v>
      </c>
      <c r="K57" s="122">
        <f t="shared" si="16"/>
        <v>127</v>
      </c>
      <c r="L57" s="122">
        <f t="shared" si="16"/>
        <v>657</v>
      </c>
      <c r="M57" s="106"/>
      <c r="N57" s="122">
        <f t="shared" si="17"/>
        <v>14</v>
      </c>
      <c r="O57" s="122">
        <f t="shared" si="17"/>
        <v>527</v>
      </c>
      <c r="P57" s="127">
        <f t="shared" si="17"/>
        <v>2745</v>
      </c>
      <c r="Q57" s="105"/>
    </row>
    <row r="58" spans="2:17" ht="15">
      <c r="B58" s="93"/>
      <c r="C58" s="94"/>
      <c r="E58" s="136" t="s">
        <v>152</v>
      </c>
      <c r="F58" s="122">
        <f t="shared" si="18"/>
        <v>6</v>
      </c>
      <c r="G58" s="122">
        <f t="shared" si="18"/>
        <v>342</v>
      </c>
      <c r="H58" s="122">
        <f t="shared" si="18"/>
        <v>1943</v>
      </c>
      <c r="I58" s="106"/>
      <c r="J58" s="122">
        <f t="shared" si="16"/>
        <v>11</v>
      </c>
      <c r="K58" s="122">
        <f t="shared" si="16"/>
        <v>89</v>
      </c>
      <c r="L58" s="122">
        <f t="shared" si="16"/>
        <v>527</v>
      </c>
      <c r="M58" s="106"/>
      <c r="N58" s="122">
        <f t="shared" si="17"/>
        <v>17</v>
      </c>
      <c r="O58" s="122">
        <f t="shared" si="17"/>
        <v>431</v>
      </c>
      <c r="P58" s="127">
        <f t="shared" si="17"/>
        <v>2470</v>
      </c>
      <c r="Q58" s="105"/>
    </row>
    <row r="59" spans="2:17" ht="15">
      <c r="B59" s="93"/>
      <c r="C59" s="94"/>
      <c r="E59" s="136" t="s">
        <v>153</v>
      </c>
      <c r="F59" s="123" t="str">
        <f>IF(F57&gt;$F$69,(F58-F57)/F57,$F$70)</f>
        <v>*</v>
      </c>
      <c r="G59" s="123">
        <f aca="true" t="shared" si="19" ref="G59:P59">IF(G57&gt;$F$69,(G58-G57)/G57,$F$70)</f>
        <v>-0.145</v>
      </c>
      <c r="H59" s="123">
        <f t="shared" si="19"/>
        <v>-0.06944444444444445</v>
      </c>
      <c r="I59" s="123"/>
      <c r="J59" s="123" t="str">
        <f t="shared" si="19"/>
        <v>*</v>
      </c>
      <c r="K59" s="123">
        <f t="shared" si="19"/>
        <v>-0.2992125984251969</v>
      </c>
      <c r="L59" s="123">
        <f t="shared" si="19"/>
        <v>-0.197869101978691</v>
      </c>
      <c r="M59" s="123"/>
      <c r="N59" s="123" t="str">
        <f t="shared" si="19"/>
        <v>*</v>
      </c>
      <c r="O59" s="123">
        <f t="shared" si="19"/>
        <v>-0.18216318785578747</v>
      </c>
      <c r="P59" s="123">
        <f t="shared" si="19"/>
        <v>-0.10018214936247723</v>
      </c>
      <c r="Q59" s="105"/>
    </row>
    <row r="60" spans="2:17" ht="15">
      <c r="B60" s="93"/>
      <c r="C60" s="94"/>
      <c r="E60" s="136" t="s">
        <v>33</v>
      </c>
      <c r="F60" s="123" t="str">
        <f>IF(F54&gt;$F$69,(F58-F54)/F54,$F$70)</f>
        <v>*</v>
      </c>
      <c r="G60" s="123">
        <f aca="true" t="shared" si="20" ref="G60:P60">IF(G54&gt;$F$69,(G58-G54)/G54,$F$70)</f>
        <v>-0.5036284470246735</v>
      </c>
      <c r="H60" s="123">
        <f t="shared" si="20"/>
        <v>-0.3750804065354433</v>
      </c>
      <c r="I60" s="123"/>
      <c r="J60" s="123" t="str">
        <f t="shared" si="20"/>
        <v>*</v>
      </c>
      <c r="K60" s="123">
        <f t="shared" si="20"/>
        <v>-0.4198174706649284</v>
      </c>
      <c r="L60" s="123">
        <f t="shared" si="20"/>
        <v>-0.2901400862068965</v>
      </c>
      <c r="M60" s="123"/>
      <c r="N60" s="123" t="str">
        <f t="shared" si="20"/>
        <v>*</v>
      </c>
      <c r="O60" s="123">
        <f t="shared" si="20"/>
        <v>-0.4883665716999051</v>
      </c>
      <c r="P60" s="123">
        <f t="shared" si="20"/>
        <v>-0.3587080693737668</v>
      </c>
      <c r="Q60" s="105"/>
    </row>
    <row r="61" spans="2:17" ht="9" customHeight="1" thickBot="1">
      <c r="B61" s="100"/>
      <c r="C61" s="101"/>
      <c r="D61" s="103"/>
      <c r="E61" s="10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37"/>
      <c r="Q61" s="138"/>
    </row>
    <row r="62" spans="2:16" ht="9" customHeight="1">
      <c r="B62" s="94"/>
      <c r="C62" s="94"/>
      <c r="D62" s="113"/>
      <c r="E62" s="9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2:16" ht="15.75" customHeight="1">
      <c r="B63" s="94"/>
      <c r="C63" s="94"/>
      <c r="D63" s="175" t="s">
        <v>26</v>
      </c>
      <c r="E63" s="9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2:16" ht="6" customHeight="1">
      <c r="B64" s="94"/>
      <c r="C64" s="94"/>
      <c r="D64" s="195"/>
      <c r="E64" s="9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2:16" ht="15.75" customHeight="1">
      <c r="B65" s="94"/>
      <c r="C65" s="94"/>
      <c r="D65" s="171" t="s">
        <v>154</v>
      </c>
      <c r="E65" s="9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2:16" ht="15.75" customHeight="1">
      <c r="B66" s="94"/>
      <c r="C66" s="94"/>
      <c r="D66" s="174" t="s">
        <v>11</v>
      </c>
      <c r="E66" s="9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2:16" ht="9" customHeight="1">
      <c r="B67" s="94"/>
      <c r="C67" s="94"/>
      <c r="D67" s="113"/>
      <c r="E67" s="9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4:16" ht="25.5" customHeight="1">
      <c r="D68" s="92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4:6" ht="15">
      <c r="D69" s="88" t="s">
        <v>27</v>
      </c>
      <c r="E69" s="72"/>
      <c r="F69" s="88">
        <v>50</v>
      </c>
    </row>
    <row r="70" spans="4:6" ht="15">
      <c r="D70" s="88" t="s">
        <v>28</v>
      </c>
      <c r="E70" s="72"/>
      <c r="F70" s="116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106</v>
      </c>
      <c r="F4" s="183" t="s">
        <v>6</v>
      </c>
      <c r="G4" s="183"/>
      <c r="H4" s="183"/>
      <c r="I4" s="183" t="s">
        <v>106</v>
      </c>
      <c r="J4" s="183" t="s">
        <v>6</v>
      </c>
      <c r="K4" s="183"/>
      <c r="L4" s="183"/>
      <c r="M4" s="183" t="s">
        <v>106</v>
      </c>
      <c r="N4" s="184" t="s">
        <v>6</v>
      </c>
    </row>
    <row r="5" spans="2:14" ht="12.75">
      <c r="B5" s="182"/>
      <c r="C5" s="183" t="s">
        <v>107</v>
      </c>
      <c r="D5" s="185" t="s">
        <v>108</v>
      </c>
      <c r="E5" s="183" t="s">
        <v>109</v>
      </c>
      <c r="F5" s="183" t="s">
        <v>7</v>
      </c>
      <c r="G5" s="183"/>
      <c r="H5" s="183" t="s">
        <v>108</v>
      </c>
      <c r="I5" s="183" t="s">
        <v>109</v>
      </c>
      <c r="J5" s="183" t="s">
        <v>7</v>
      </c>
      <c r="K5" s="183"/>
      <c r="L5" s="183" t="s">
        <v>108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33.8</v>
      </c>
      <c r="E8" s="186">
        <f aca="true" t="shared" si="0" ref="E8:N8">SUM(E9:E12)</f>
        <v>299.59999999999997</v>
      </c>
      <c r="F8" s="186">
        <f t="shared" si="0"/>
        <v>877</v>
      </c>
      <c r="G8" s="186"/>
      <c r="H8" s="186">
        <f t="shared" si="0"/>
        <v>32</v>
      </c>
      <c r="I8" s="186">
        <f t="shared" si="0"/>
        <v>218</v>
      </c>
      <c r="J8" s="186">
        <f t="shared" si="0"/>
        <v>801</v>
      </c>
      <c r="K8" s="186"/>
      <c r="L8" s="186">
        <f t="shared" si="0"/>
        <v>32.8</v>
      </c>
      <c r="M8" s="186">
        <f t="shared" si="0"/>
        <v>248</v>
      </c>
      <c r="N8" s="187">
        <f t="shared" si="0"/>
        <v>814</v>
      </c>
    </row>
    <row r="9" spans="2:14" ht="12.75">
      <c r="B9" s="160"/>
      <c r="C9" s="81" t="s">
        <v>111</v>
      </c>
      <c r="D9" s="82">
        <v>25.4</v>
      </c>
      <c r="E9" s="82">
        <v>245.8</v>
      </c>
      <c r="F9" s="82">
        <v>719.8</v>
      </c>
      <c r="G9" s="82"/>
      <c r="H9" s="82">
        <v>27</v>
      </c>
      <c r="I9" s="82">
        <v>188</v>
      </c>
      <c r="J9" s="82">
        <v>679</v>
      </c>
      <c r="K9" s="82"/>
      <c r="L9" s="82">
        <v>27.2</v>
      </c>
      <c r="M9" s="82">
        <v>210.2</v>
      </c>
      <c r="N9" s="188">
        <v>689.4</v>
      </c>
    </row>
    <row r="10" spans="2:14" ht="12.75">
      <c r="B10" s="160"/>
      <c r="C10" s="81" t="s">
        <v>112</v>
      </c>
      <c r="D10" s="82">
        <v>2.4</v>
      </c>
      <c r="E10" s="82">
        <v>14</v>
      </c>
      <c r="F10" s="82">
        <v>37.8</v>
      </c>
      <c r="G10" s="82"/>
      <c r="H10" s="82">
        <v>1</v>
      </c>
      <c r="I10" s="82">
        <v>9</v>
      </c>
      <c r="J10" s="82">
        <v>32</v>
      </c>
      <c r="K10" s="82"/>
      <c r="L10" s="82">
        <v>1.2</v>
      </c>
      <c r="M10" s="82">
        <v>10.6</v>
      </c>
      <c r="N10" s="188">
        <v>34.4</v>
      </c>
    </row>
    <row r="11" spans="2:14" ht="12.75">
      <c r="B11" s="160"/>
      <c r="C11" s="81" t="s">
        <v>113</v>
      </c>
      <c r="D11" s="82">
        <v>2.6</v>
      </c>
      <c r="E11" s="82">
        <v>18.4</v>
      </c>
      <c r="F11" s="82">
        <v>56.2</v>
      </c>
      <c r="G11" s="82"/>
      <c r="H11" s="82">
        <v>2</v>
      </c>
      <c r="I11" s="82">
        <v>5</v>
      </c>
      <c r="J11" s="82">
        <v>31</v>
      </c>
      <c r="K11" s="82"/>
      <c r="L11" s="82">
        <v>2.2</v>
      </c>
      <c r="M11" s="82">
        <v>9.8</v>
      </c>
      <c r="N11" s="188">
        <v>34</v>
      </c>
    </row>
    <row r="12" spans="2:14" ht="12.75">
      <c r="B12" s="160"/>
      <c r="C12" s="81" t="s">
        <v>114</v>
      </c>
      <c r="D12" s="82">
        <v>3.4</v>
      </c>
      <c r="E12" s="82">
        <v>21.4</v>
      </c>
      <c r="F12" s="82">
        <v>63.2</v>
      </c>
      <c r="G12" s="82"/>
      <c r="H12" s="82">
        <v>2</v>
      </c>
      <c r="I12" s="82">
        <v>16</v>
      </c>
      <c r="J12" s="82">
        <v>59</v>
      </c>
      <c r="K12" s="82"/>
      <c r="L12" s="82">
        <v>2.2</v>
      </c>
      <c r="M12" s="82">
        <v>17.4</v>
      </c>
      <c r="N12" s="188">
        <v>56.2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44.199999999999996</v>
      </c>
      <c r="E14" s="186">
        <f aca="true" t="shared" si="1" ref="E14:N14">SUM(E15:E17)</f>
        <v>324.40000000000003</v>
      </c>
      <c r="F14" s="186">
        <f t="shared" si="1"/>
        <v>1492.6</v>
      </c>
      <c r="G14" s="186"/>
      <c r="H14" s="186">
        <f t="shared" si="1"/>
        <v>44</v>
      </c>
      <c r="I14" s="186">
        <f t="shared" si="1"/>
        <v>256</v>
      </c>
      <c r="J14" s="186">
        <f t="shared" si="1"/>
        <v>1082</v>
      </c>
      <c r="K14" s="186"/>
      <c r="L14" s="186">
        <f t="shared" si="1"/>
        <v>42.8</v>
      </c>
      <c r="M14" s="186">
        <f t="shared" si="1"/>
        <v>269.20000000000005</v>
      </c>
      <c r="N14" s="187">
        <f t="shared" si="1"/>
        <v>1169.8</v>
      </c>
    </row>
    <row r="15" spans="2:14" ht="12.75">
      <c r="B15" s="160"/>
      <c r="C15" s="81" t="s">
        <v>116</v>
      </c>
      <c r="D15" s="82">
        <v>8.8</v>
      </c>
      <c r="E15" s="82">
        <v>102</v>
      </c>
      <c r="F15" s="82">
        <v>603.2</v>
      </c>
      <c r="G15" s="82"/>
      <c r="H15" s="82">
        <v>4</v>
      </c>
      <c r="I15" s="82">
        <v>71</v>
      </c>
      <c r="J15" s="82">
        <v>372</v>
      </c>
      <c r="K15" s="82"/>
      <c r="L15" s="82">
        <v>5.6</v>
      </c>
      <c r="M15" s="82">
        <v>72.4</v>
      </c>
      <c r="N15" s="188">
        <v>423.8</v>
      </c>
    </row>
    <row r="16" spans="2:14" ht="12.75">
      <c r="B16" s="160"/>
      <c r="C16" s="81" t="s">
        <v>117</v>
      </c>
      <c r="D16" s="82">
        <v>27</v>
      </c>
      <c r="E16" s="82">
        <v>170.6</v>
      </c>
      <c r="F16" s="82">
        <v>681.4</v>
      </c>
      <c r="G16" s="82"/>
      <c r="H16" s="82">
        <v>29</v>
      </c>
      <c r="I16" s="82">
        <v>132</v>
      </c>
      <c r="J16" s="82">
        <v>506</v>
      </c>
      <c r="K16" s="82"/>
      <c r="L16" s="82">
        <v>25.2</v>
      </c>
      <c r="M16" s="82">
        <v>141.8</v>
      </c>
      <c r="N16" s="188">
        <v>555.8</v>
      </c>
    </row>
    <row r="17" spans="2:14" ht="12.75">
      <c r="B17" s="160"/>
      <c r="C17" s="81" t="s">
        <v>118</v>
      </c>
      <c r="D17" s="82">
        <v>8.4</v>
      </c>
      <c r="E17" s="82">
        <v>51.8</v>
      </c>
      <c r="F17" s="82">
        <v>208</v>
      </c>
      <c r="G17" s="82"/>
      <c r="H17" s="82">
        <v>11</v>
      </c>
      <c r="I17" s="82">
        <v>53</v>
      </c>
      <c r="J17" s="82">
        <v>204</v>
      </c>
      <c r="K17" s="82"/>
      <c r="L17" s="82">
        <v>12</v>
      </c>
      <c r="M17" s="82">
        <v>55</v>
      </c>
      <c r="N17" s="188">
        <v>190.2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2" ref="D19:N19">SUM(D20:D22)</f>
        <v>31.6</v>
      </c>
      <c r="E19" s="186">
        <f t="shared" si="2"/>
        <v>416.59999999999997</v>
      </c>
      <c r="F19" s="186">
        <f t="shared" si="2"/>
        <v>1304.1999999999998</v>
      </c>
      <c r="G19" s="186"/>
      <c r="H19" s="186">
        <f t="shared" si="2"/>
        <v>30</v>
      </c>
      <c r="I19" s="186">
        <f t="shared" si="2"/>
        <v>270</v>
      </c>
      <c r="J19" s="186">
        <f t="shared" si="2"/>
        <v>1047</v>
      </c>
      <c r="K19" s="186"/>
      <c r="L19" s="186">
        <f t="shared" si="2"/>
        <v>30.200000000000003</v>
      </c>
      <c r="M19" s="186">
        <f t="shared" si="2"/>
        <v>309.8</v>
      </c>
      <c r="N19" s="187">
        <f t="shared" si="2"/>
        <v>1175.8</v>
      </c>
    </row>
    <row r="20" spans="2:14" ht="12.75">
      <c r="B20" s="160"/>
      <c r="C20" s="81" t="s">
        <v>120</v>
      </c>
      <c r="D20" s="82">
        <v>4.6</v>
      </c>
      <c r="E20" s="82">
        <v>113.8</v>
      </c>
      <c r="F20" s="82">
        <v>420</v>
      </c>
      <c r="G20" s="82"/>
      <c r="H20" s="82">
        <v>3</v>
      </c>
      <c r="I20" s="82">
        <v>61</v>
      </c>
      <c r="J20" s="82">
        <v>316</v>
      </c>
      <c r="K20" s="82"/>
      <c r="L20" s="82">
        <v>3.8</v>
      </c>
      <c r="M20" s="82">
        <v>73.8</v>
      </c>
      <c r="N20" s="188">
        <v>365</v>
      </c>
    </row>
    <row r="21" spans="2:14" ht="12.75">
      <c r="B21" s="160"/>
      <c r="C21" s="81" t="s">
        <v>121</v>
      </c>
      <c r="D21" s="82">
        <v>8.2</v>
      </c>
      <c r="E21" s="82">
        <v>117.6</v>
      </c>
      <c r="F21" s="82">
        <v>366.4</v>
      </c>
      <c r="G21" s="82"/>
      <c r="H21" s="82">
        <v>5</v>
      </c>
      <c r="I21" s="82">
        <v>68</v>
      </c>
      <c r="J21" s="82">
        <v>271</v>
      </c>
      <c r="K21" s="82"/>
      <c r="L21" s="82">
        <v>8.8</v>
      </c>
      <c r="M21" s="82">
        <v>88.2</v>
      </c>
      <c r="N21" s="188">
        <v>324.4</v>
      </c>
    </row>
    <row r="22" spans="2:14" ht="12.75">
      <c r="B22" s="160"/>
      <c r="C22" s="81" t="s">
        <v>122</v>
      </c>
      <c r="D22" s="82">
        <v>18.8</v>
      </c>
      <c r="E22" s="82">
        <v>185.2</v>
      </c>
      <c r="F22" s="82">
        <v>517.8</v>
      </c>
      <c r="G22" s="82"/>
      <c r="H22" s="82">
        <v>22</v>
      </c>
      <c r="I22" s="82">
        <v>141</v>
      </c>
      <c r="J22" s="82">
        <v>460</v>
      </c>
      <c r="K22" s="82"/>
      <c r="L22" s="82">
        <v>17.6</v>
      </c>
      <c r="M22" s="82">
        <v>147.8</v>
      </c>
      <c r="N22" s="188">
        <v>486.4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17.6</v>
      </c>
      <c r="E24" s="189">
        <v>209</v>
      </c>
      <c r="F24" s="189">
        <v>765.8</v>
      </c>
      <c r="G24" s="189"/>
      <c r="H24" s="189">
        <v>17</v>
      </c>
      <c r="I24" s="189">
        <v>164</v>
      </c>
      <c r="J24" s="189">
        <v>719</v>
      </c>
      <c r="K24" s="189"/>
      <c r="L24" s="189">
        <v>17.4</v>
      </c>
      <c r="M24" s="189">
        <v>191</v>
      </c>
      <c r="N24" s="190">
        <v>738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52.8</v>
      </c>
      <c r="E26" s="186">
        <f aca="true" t="shared" si="3" ref="E26:N26">SUM(E27:E31)</f>
        <v>538.2</v>
      </c>
      <c r="F26" s="186">
        <f t="shared" si="3"/>
        <v>3442.2</v>
      </c>
      <c r="G26" s="186"/>
      <c r="H26" s="186">
        <f t="shared" si="3"/>
        <v>44</v>
      </c>
      <c r="I26" s="186">
        <f t="shared" si="3"/>
        <v>378</v>
      </c>
      <c r="J26" s="186">
        <f t="shared" si="3"/>
        <v>2824</v>
      </c>
      <c r="K26" s="186"/>
      <c r="L26" s="186">
        <f t="shared" si="3"/>
        <v>42</v>
      </c>
      <c r="M26" s="186">
        <f t="shared" si="3"/>
        <v>466.19999999999993</v>
      </c>
      <c r="N26" s="187">
        <f t="shared" si="3"/>
        <v>3121.6000000000004</v>
      </c>
    </row>
    <row r="27" spans="2:14" ht="12.75">
      <c r="B27" s="160"/>
      <c r="C27" s="81" t="s">
        <v>125</v>
      </c>
      <c r="D27" s="82">
        <v>16.6</v>
      </c>
      <c r="E27" s="82">
        <v>267.4</v>
      </c>
      <c r="F27" s="82">
        <v>1995.4</v>
      </c>
      <c r="G27" s="82"/>
      <c r="H27" s="82">
        <v>11</v>
      </c>
      <c r="I27" s="82">
        <v>161</v>
      </c>
      <c r="J27" s="82">
        <v>1461</v>
      </c>
      <c r="K27" s="82"/>
      <c r="L27" s="82">
        <v>13.8</v>
      </c>
      <c r="M27" s="82">
        <v>220.6</v>
      </c>
      <c r="N27" s="188">
        <v>1721.2</v>
      </c>
    </row>
    <row r="28" spans="2:14" ht="12.75">
      <c r="B28" s="160"/>
      <c r="C28" s="81" t="s">
        <v>126</v>
      </c>
      <c r="D28" s="82">
        <v>11.8</v>
      </c>
      <c r="E28" s="82">
        <v>95</v>
      </c>
      <c r="F28" s="82">
        <v>520.8</v>
      </c>
      <c r="G28" s="82"/>
      <c r="H28" s="82">
        <v>8</v>
      </c>
      <c r="I28" s="82">
        <v>59</v>
      </c>
      <c r="J28" s="82">
        <v>475</v>
      </c>
      <c r="K28" s="82"/>
      <c r="L28" s="82">
        <v>7.4</v>
      </c>
      <c r="M28" s="82">
        <v>66.6</v>
      </c>
      <c r="N28" s="188">
        <v>491.2</v>
      </c>
    </row>
    <row r="29" spans="2:14" ht="12.75">
      <c r="B29" s="160"/>
      <c r="C29" s="81" t="s">
        <v>127</v>
      </c>
      <c r="D29" s="82">
        <v>3.6</v>
      </c>
      <c r="E29" s="82">
        <v>44.8</v>
      </c>
      <c r="F29" s="82">
        <v>253.8</v>
      </c>
      <c r="G29" s="82"/>
      <c r="H29" s="82">
        <v>6</v>
      </c>
      <c r="I29" s="82">
        <v>38</v>
      </c>
      <c r="J29" s="82">
        <v>242</v>
      </c>
      <c r="K29" s="82"/>
      <c r="L29" s="82">
        <v>3.8</v>
      </c>
      <c r="M29" s="82">
        <v>43</v>
      </c>
      <c r="N29" s="188">
        <v>245.4</v>
      </c>
    </row>
    <row r="30" spans="2:14" ht="12.75">
      <c r="B30" s="160"/>
      <c r="C30" s="81" t="s">
        <v>128</v>
      </c>
      <c r="D30" s="82">
        <v>5.4</v>
      </c>
      <c r="E30" s="82">
        <v>43.8</v>
      </c>
      <c r="F30" s="82">
        <v>237</v>
      </c>
      <c r="G30" s="82"/>
      <c r="H30" s="82">
        <v>6</v>
      </c>
      <c r="I30" s="82">
        <v>28</v>
      </c>
      <c r="J30" s="82">
        <v>204</v>
      </c>
      <c r="K30" s="82"/>
      <c r="L30" s="82">
        <v>6</v>
      </c>
      <c r="M30" s="82">
        <v>41.4</v>
      </c>
      <c r="N30" s="188">
        <v>232.4</v>
      </c>
    </row>
    <row r="31" spans="2:14" ht="12.75">
      <c r="B31" s="160"/>
      <c r="C31" s="81" t="s">
        <v>129</v>
      </c>
      <c r="D31" s="82">
        <v>15.4</v>
      </c>
      <c r="E31" s="82">
        <v>87.2</v>
      </c>
      <c r="F31" s="82">
        <v>435.2</v>
      </c>
      <c r="G31" s="82"/>
      <c r="H31" s="82">
        <v>13</v>
      </c>
      <c r="I31" s="82">
        <v>92</v>
      </c>
      <c r="J31" s="82">
        <v>442</v>
      </c>
      <c r="K31" s="82"/>
      <c r="L31" s="82">
        <v>11</v>
      </c>
      <c r="M31" s="82">
        <v>94.6</v>
      </c>
      <c r="N31" s="188">
        <v>431.4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18.4</v>
      </c>
      <c r="E33" s="186">
        <f>SUM(E34:E36)</f>
        <v>244.2</v>
      </c>
      <c r="F33" s="186">
        <f>SUM(F34:F36)</f>
        <v>792</v>
      </c>
      <c r="G33" s="186"/>
      <c r="H33" s="186">
        <f>SUM(H34:H36)</f>
        <v>17</v>
      </c>
      <c r="I33" s="186">
        <f>SUM(I34:I36)</f>
        <v>196</v>
      </c>
      <c r="J33" s="186">
        <f>SUM(J34:J36)</f>
        <v>731</v>
      </c>
      <c r="K33" s="186"/>
      <c r="L33" s="186">
        <f>SUM(L34:L36)</f>
        <v>16.2</v>
      </c>
      <c r="M33" s="186">
        <f>SUM(M34:M36)</f>
        <v>199.8</v>
      </c>
      <c r="N33" s="187">
        <f>SUM(N34:N36)</f>
        <v>703</v>
      </c>
    </row>
    <row r="34" spans="2:14" ht="12.75">
      <c r="B34" s="160"/>
      <c r="C34" s="81" t="s">
        <v>131</v>
      </c>
      <c r="D34" s="82">
        <v>2</v>
      </c>
      <c r="E34" s="82">
        <v>37.6</v>
      </c>
      <c r="F34" s="82">
        <v>107.8</v>
      </c>
      <c r="G34" s="82"/>
      <c r="H34" s="82">
        <v>3</v>
      </c>
      <c r="I34" s="82">
        <v>26</v>
      </c>
      <c r="J34" s="82">
        <v>100</v>
      </c>
      <c r="K34" s="82"/>
      <c r="L34" s="82">
        <v>3.2</v>
      </c>
      <c r="M34" s="82">
        <v>28.8</v>
      </c>
      <c r="N34" s="188">
        <v>93.6</v>
      </c>
    </row>
    <row r="35" spans="2:14" ht="12.75">
      <c r="B35" s="160"/>
      <c r="C35" s="81" t="s">
        <v>132</v>
      </c>
      <c r="D35" s="82">
        <v>9.2</v>
      </c>
      <c r="E35" s="82">
        <v>113.8</v>
      </c>
      <c r="F35" s="82">
        <v>320.4</v>
      </c>
      <c r="G35" s="82"/>
      <c r="H35" s="82">
        <v>8</v>
      </c>
      <c r="I35" s="82">
        <v>91</v>
      </c>
      <c r="J35" s="82">
        <v>294</v>
      </c>
      <c r="K35" s="82"/>
      <c r="L35" s="82">
        <v>7</v>
      </c>
      <c r="M35" s="82">
        <v>94.2</v>
      </c>
      <c r="N35" s="188">
        <v>283</v>
      </c>
    </row>
    <row r="36" spans="2:14" ht="12.75">
      <c r="B36" s="160"/>
      <c r="C36" s="81" t="s">
        <v>133</v>
      </c>
      <c r="D36" s="82">
        <v>7.2</v>
      </c>
      <c r="E36" s="82">
        <v>92.8</v>
      </c>
      <c r="F36" s="82">
        <v>363.8</v>
      </c>
      <c r="G36" s="82"/>
      <c r="H36" s="82">
        <v>6</v>
      </c>
      <c r="I36" s="82">
        <v>79</v>
      </c>
      <c r="J36" s="82">
        <v>337</v>
      </c>
      <c r="K36" s="82"/>
      <c r="L36" s="82">
        <v>6</v>
      </c>
      <c r="M36" s="82">
        <v>76.8</v>
      </c>
      <c r="N36" s="188">
        <v>326.4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118.60000000000001</v>
      </c>
      <c r="E38" s="186">
        <f aca="true" t="shared" si="4" ref="E38:N38">SUM(E39:E50)</f>
        <v>1813.8</v>
      </c>
      <c r="F38" s="186">
        <f t="shared" si="4"/>
        <v>7401.400000000001</v>
      </c>
      <c r="G38" s="186"/>
      <c r="H38" s="186">
        <f t="shared" si="4"/>
        <v>105</v>
      </c>
      <c r="I38" s="186">
        <f t="shared" si="4"/>
        <v>1190</v>
      </c>
      <c r="J38" s="186">
        <f t="shared" si="4"/>
        <v>6203</v>
      </c>
      <c r="K38" s="186"/>
      <c r="L38" s="186">
        <f t="shared" si="4"/>
        <v>99.2</v>
      </c>
      <c r="M38" s="186">
        <f t="shared" si="4"/>
        <v>1340</v>
      </c>
      <c r="N38" s="187">
        <f t="shared" si="4"/>
        <v>6543.400000000001</v>
      </c>
    </row>
    <row r="39" spans="2:14" ht="12.75">
      <c r="B39" s="160"/>
      <c r="C39" s="81" t="s">
        <v>135</v>
      </c>
      <c r="D39" s="82">
        <v>25.4</v>
      </c>
      <c r="E39" s="82">
        <v>527</v>
      </c>
      <c r="F39" s="82">
        <v>2465.6</v>
      </c>
      <c r="G39" s="82"/>
      <c r="H39" s="82">
        <v>16</v>
      </c>
      <c r="I39" s="82">
        <v>338</v>
      </c>
      <c r="J39" s="82">
        <v>2070</v>
      </c>
      <c r="K39" s="82"/>
      <c r="L39" s="82">
        <v>18</v>
      </c>
      <c r="M39" s="82">
        <v>380.6</v>
      </c>
      <c r="N39" s="188">
        <v>2148.6</v>
      </c>
    </row>
    <row r="40" spans="2:14" ht="12.75">
      <c r="B40" s="160"/>
      <c r="C40" s="81" t="s">
        <v>136</v>
      </c>
      <c r="D40" s="82">
        <v>12.4</v>
      </c>
      <c r="E40" s="82">
        <v>131.6</v>
      </c>
      <c r="F40" s="82">
        <v>354.8</v>
      </c>
      <c r="G40" s="82"/>
      <c r="H40" s="82">
        <v>11</v>
      </c>
      <c r="I40" s="82">
        <v>115</v>
      </c>
      <c r="J40" s="82">
        <v>316</v>
      </c>
      <c r="K40" s="82"/>
      <c r="L40" s="82">
        <v>11.8</v>
      </c>
      <c r="M40" s="82">
        <v>108.8</v>
      </c>
      <c r="N40" s="188">
        <v>312</v>
      </c>
    </row>
    <row r="41" spans="2:14" ht="12.75">
      <c r="B41" s="160"/>
      <c r="C41" s="81" t="s">
        <v>137</v>
      </c>
      <c r="D41" s="82">
        <v>5.6</v>
      </c>
      <c r="E41" s="82">
        <v>70.2</v>
      </c>
      <c r="F41" s="82">
        <v>291.6</v>
      </c>
      <c r="G41" s="82"/>
      <c r="H41" s="82">
        <v>3</v>
      </c>
      <c r="I41" s="82">
        <v>40</v>
      </c>
      <c r="J41" s="82">
        <v>231</v>
      </c>
      <c r="K41" s="82"/>
      <c r="L41" s="82">
        <v>3.4</v>
      </c>
      <c r="M41" s="82">
        <v>46.8</v>
      </c>
      <c r="N41" s="188">
        <v>242.8</v>
      </c>
    </row>
    <row r="42" spans="2:14" ht="12.75">
      <c r="B42" s="160"/>
      <c r="C42" s="81" t="s">
        <v>138</v>
      </c>
      <c r="D42" s="82">
        <v>2.2</v>
      </c>
      <c r="E42" s="82">
        <v>57.2</v>
      </c>
      <c r="F42" s="82">
        <v>254.8</v>
      </c>
      <c r="G42" s="82"/>
      <c r="H42" s="82">
        <v>3</v>
      </c>
      <c r="I42" s="82">
        <v>41</v>
      </c>
      <c r="J42" s="82">
        <v>184</v>
      </c>
      <c r="K42" s="82"/>
      <c r="L42" s="82">
        <v>2.6</v>
      </c>
      <c r="M42" s="82">
        <v>42.2</v>
      </c>
      <c r="N42" s="188">
        <v>225.4</v>
      </c>
    </row>
    <row r="43" spans="2:14" ht="12.75">
      <c r="B43" s="160"/>
      <c r="C43" s="81" t="s">
        <v>139</v>
      </c>
      <c r="D43" s="82">
        <v>2.4</v>
      </c>
      <c r="E43" s="82">
        <v>61</v>
      </c>
      <c r="F43" s="82">
        <v>308.6</v>
      </c>
      <c r="G43" s="82"/>
      <c r="H43" s="82">
        <v>7</v>
      </c>
      <c r="I43" s="82">
        <v>35</v>
      </c>
      <c r="J43" s="82">
        <v>224</v>
      </c>
      <c r="K43" s="82"/>
      <c r="L43" s="82">
        <v>3.6</v>
      </c>
      <c r="M43" s="82">
        <v>40.8</v>
      </c>
      <c r="N43" s="188">
        <v>232.6</v>
      </c>
    </row>
    <row r="44" spans="2:14" ht="12.75">
      <c r="B44" s="160"/>
      <c r="C44" s="81" t="s">
        <v>140</v>
      </c>
      <c r="D44" s="82">
        <v>9.2</v>
      </c>
      <c r="E44" s="82">
        <v>136.6</v>
      </c>
      <c r="F44" s="82">
        <v>574</v>
      </c>
      <c r="G44" s="82"/>
      <c r="H44" s="82">
        <v>6</v>
      </c>
      <c r="I44" s="82">
        <v>99</v>
      </c>
      <c r="J44" s="82">
        <v>524</v>
      </c>
      <c r="K44" s="82"/>
      <c r="L44" s="82">
        <v>7.2</v>
      </c>
      <c r="M44" s="82">
        <v>100.2</v>
      </c>
      <c r="N44" s="188">
        <v>496.2</v>
      </c>
    </row>
    <row r="45" spans="2:14" ht="12.75">
      <c r="B45" s="160"/>
      <c r="C45" s="81" t="s">
        <v>141</v>
      </c>
      <c r="D45" s="82">
        <v>4.8</v>
      </c>
      <c r="E45" s="82">
        <v>47.6</v>
      </c>
      <c r="F45" s="82">
        <v>202.8</v>
      </c>
      <c r="G45" s="82"/>
      <c r="H45" s="82">
        <v>3</v>
      </c>
      <c r="I45" s="82">
        <v>30</v>
      </c>
      <c r="J45" s="82">
        <v>171</v>
      </c>
      <c r="K45" s="82"/>
      <c r="L45" s="82">
        <v>2</v>
      </c>
      <c r="M45" s="82">
        <v>35.6</v>
      </c>
      <c r="N45" s="188">
        <v>169</v>
      </c>
    </row>
    <row r="46" spans="2:14" ht="12.75">
      <c r="B46" s="160"/>
      <c r="C46" s="81" t="s">
        <v>142</v>
      </c>
      <c r="D46" s="82">
        <v>18.2</v>
      </c>
      <c r="E46" s="82">
        <v>240.6</v>
      </c>
      <c r="F46" s="82">
        <v>953.2</v>
      </c>
      <c r="G46" s="82"/>
      <c r="H46" s="82">
        <v>15</v>
      </c>
      <c r="I46" s="82">
        <v>134</v>
      </c>
      <c r="J46" s="82">
        <v>795</v>
      </c>
      <c r="K46" s="82"/>
      <c r="L46" s="82">
        <v>13.4</v>
      </c>
      <c r="M46" s="82">
        <v>168</v>
      </c>
      <c r="N46" s="188">
        <v>891.4</v>
      </c>
    </row>
    <row r="47" spans="2:14" ht="12.75">
      <c r="B47" s="160"/>
      <c r="C47" s="81" t="s">
        <v>143</v>
      </c>
      <c r="D47" s="82">
        <v>17</v>
      </c>
      <c r="E47" s="82">
        <v>223</v>
      </c>
      <c r="F47" s="82">
        <v>944.8</v>
      </c>
      <c r="G47" s="82"/>
      <c r="H47" s="82">
        <v>19</v>
      </c>
      <c r="I47" s="82">
        <v>149</v>
      </c>
      <c r="J47" s="82">
        <v>796</v>
      </c>
      <c r="K47" s="82"/>
      <c r="L47" s="82">
        <v>15.6</v>
      </c>
      <c r="M47" s="82">
        <v>179.4</v>
      </c>
      <c r="N47" s="188">
        <v>867.2</v>
      </c>
    </row>
    <row r="48" spans="2:14" ht="12.75">
      <c r="B48" s="160"/>
      <c r="C48" s="81" t="s">
        <v>144</v>
      </c>
      <c r="D48" s="82">
        <v>4.8</v>
      </c>
      <c r="E48" s="82">
        <v>109.4</v>
      </c>
      <c r="F48" s="82">
        <v>379.6</v>
      </c>
      <c r="G48" s="82"/>
      <c r="H48" s="82">
        <v>7</v>
      </c>
      <c r="I48" s="82">
        <v>69</v>
      </c>
      <c r="J48" s="82">
        <v>319</v>
      </c>
      <c r="K48" s="82"/>
      <c r="L48" s="82">
        <v>6.8</v>
      </c>
      <c r="M48" s="82">
        <v>74.2</v>
      </c>
      <c r="N48" s="188">
        <v>332</v>
      </c>
    </row>
    <row r="49" spans="2:14" ht="12.75">
      <c r="B49" s="160"/>
      <c r="C49" s="81" t="s">
        <v>145</v>
      </c>
      <c r="D49" s="82">
        <v>11.2</v>
      </c>
      <c r="E49" s="82">
        <v>110.8</v>
      </c>
      <c r="F49" s="82">
        <v>343.8</v>
      </c>
      <c r="G49" s="82"/>
      <c r="H49" s="82">
        <v>9</v>
      </c>
      <c r="I49" s="82">
        <v>60</v>
      </c>
      <c r="J49" s="82">
        <v>272</v>
      </c>
      <c r="K49" s="82"/>
      <c r="L49" s="82">
        <v>8.6</v>
      </c>
      <c r="M49" s="82">
        <v>79.6</v>
      </c>
      <c r="N49" s="188">
        <v>306.6</v>
      </c>
    </row>
    <row r="50" spans="2:14" ht="12.75">
      <c r="B50" s="160"/>
      <c r="C50" s="81" t="s">
        <v>146</v>
      </c>
      <c r="D50" s="82">
        <v>5.4</v>
      </c>
      <c r="E50" s="82">
        <v>98.8</v>
      </c>
      <c r="F50" s="82">
        <v>327.8</v>
      </c>
      <c r="G50" s="82"/>
      <c r="H50" s="82">
        <v>6</v>
      </c>
      <c r="I50" s="82">
        <v>80</v>
      </c>
      <c r="J50" s="82">
        <v>301</v>
      </c>
      <c r="K50" s="82"/>
      <c r="L50" s="82">
        <v>6.2</v>
      </c>
      <c r="M50" s="82">
        <v>83.8</v>
      </c>
      <c r="N50" s="188">
        <v>319.6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18</v>
      </c>
      <c r="E52" s="189">
        <v>157.2</v>
      </c>
      <c r="F52" s="189">
        <v>432.8</v>
      </c>
      <c r="G52" s="189"/>
      <c r="H52" s="189">
        <v>10</v>
      </c>
      <c r="I52" s="189">
        <v>100</v>
      </c>
      <c r="J52" s="189">
        <v>447</v>
      </c>
      <c r="K52" s="189"/>
      <c r="L52" s="189">
        <v>12.2</v>
      </c>
      <c r="M52" s="189">
        <v>109.6</v>
      </c>
      <c r="N52" s="190">
        <v>423.4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335</v>
      </c>
      <c r="E54" s="193">
        <v>4003</v>
      </c>
      <c r="F54" s="193">
        <v>16508</v>
      </c>
      <c r="G54" s="193"/>
      <c r="H54" s="193">
        <v>299</v>
      </c>
      <c r="I54" s="193">
        <v>2772</v>
      </c>
      <c r="J54" s="193">
        <v>13854</v>
      </c>
      <c r="K54" s="193"/>
      <c r="L54" s="193">
        <v>292.8</v>
      </c>
      <c r="M54" s="193">
        <v>3133.6</v>
      </c>
      <c r="N54" s="194">
        <v>14689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160</v>
      </c>
      <c r="F4" s="183" t="s">
        <v>6</v>
      </c>
      <c r="G4" s="183"/>
      <c r="H4" s="183"/>
      <c r="I4" s="183" t="s">
        <v>160</v>
      </c>
      <c r="J4" s="183" t="s">
        <v>6</v>
      </c>
      <c r="K4" s="183"/>
      <c r="L4" s="183"/>
      <c r="M4" s="183" t="s">
        <v>160</v>
      </c>
      <c r="N4" s="184" t="s">
        <v>6</v>
      </c>
    </row>
    <row r="5" spans="2:14" ht="12.75">
      <c r="B5" s="182"/>
      <c r="C5" s="183" t="s">
        <v>107</v>
      </c>
      <c r="D5" s="183" t="s">
        <v>158</v>
      </c>
      <c r="E5" s="183" t="s">
        <v>109</v>
      </c>
      <c r="F5" s="183" t="s">
        <v>7</v>
      </c>
      <c r="G5" s="183"/>
      <c r="H5" s="183" t="s">
        <v>158</v>
      </c>
      <c r="I5" s="183" t="s">
        <v>109</v>
      </c>
      <c r="J5" s="183" t="s">
        <v>7</v>
      </c>
      <c r="K5" s="183"/>
      <c r="L5" s="183" t="s">
        <v>158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38.199999999999996</v>
      </c>
      <c r="E8" s="186">
        <f>SUM(E9:E12)</f>
        <v>411.6</v>
      </c>
      <c r="F8" s="186">
        <f>SUM(F9:F12)</f>
        <v>1353.4</v>
      </c>
      <c r="G8" s="186"/>
      <c r="H8" s="186">
        <f>SUM(H9:H12)</f>
        <v>36</v>
      </c>
      <c r="I8" s="186">
        <f>SUM(I9:I12)</f>
        <v>271</v>
      </c>
      <c r="J8" s="186">
        <f>SUM(J9:J12)</f>
        <v>1213</v>
      </c>
      <c r="K8" s="186"/>
      <c r="L8" s="186">
        <f>SUM(L9:L12)</f>
        <v>36.199999999999996</v>
      </c>
      <c r="M8" s="186">
        <f>SUM(M9:M12)</f>
        <v>320</v>
      </c>
      <c r="N8" s="187">
        <f>SUM(N9:N12)</f>
        <v>1228.8</v>
      </c>
    </row>
    <row r="9" spans="2:14" ht="12.75">
      <c r="B9" s="160"/>
      <c r="C9" s="81" t="s">
        <v>111</v>
      </c>
      <c r="D9" s="82">
        <v>29.4</v>
      </c>
      <c r="E9" s="82">
        <v>341.8</v>
      </c>
      <c r="F9" s="82">
        <v>1124.8</v>
      </c>
      <c r="G9" s="82"/>
      <c r="H9" s="82">
        <v>30</v>
      </c>
      <c r="I9" s="82">
        <v>236</v>
      </c>
      <c r="J9" s="82">
        <v>1036</v>
      </c>
      <c r="K9" s="82"/>
      <c r="L9" s="82">
        <v>30</v>
      </c>
      <c r="M9" s="82">
        <v>271.8</v>
      </c>
      <c r="N9" s="188">
        <v>1042</v>
      </c>
    </row>
    <row r="10" spans="2:14" ht="12.75">
      <c r="B10" s="160"/>
      <c r="C10" s="81" t="s">
        <v>112</v>
      </c>
      <c r="D10" s="82">
        <v>2.4</v>
      </c>
      <c r="E10" s="82">
        <v>17</v>
      </c>
      <c r="F10" s="82">
        <v>52.4</v>
      </c>
      <c r="G10" s="82"/>
      <c r="H10" s="82">
        <v>1</v>
      </c>
      <c r="I10" s="82">
        <v>9</v>
      </c>
      <c r="J10" s="82">
        <v>44</v>
      </c>
      <c r="K10" s="82"/>
      <c r="L10" s="82">
        <v>1.2</v>
      </c>
      <c r="M10" s="82">
        <v>13.4</v>
      </c>
      <c r="N10" s="188">
        <v>52.2</v>
      </c>
    </row>
    <row r="11" spans="2:14" ht="12.75">
      <c r="B11" s="160"/>
      <c r="C11" s="81" t="s">
        <v>113</v>
      </c>
      <c r="D11" s="82">
        <v>3</v>
      </c>
      <c r="E11" s="82">
        <v>23.6</v>
      </c>
      <c r="F11" s="82">
        <v>82</v>
      </c>
      <c r="G11" s="82"/>
      <c r="H11" s="82">
        <v>2</v>
      </c>
      <c r="I11" s="82">
        <v>7</v>
      </c>
      <c r="J11" s="82">
        <v>49</v>
      </c>
      <c r="K11" s="82"/>
      <c r="L11" s="82">
        <v>2.2</v>
      </c>
      <c r="M11" s="82">
        <v>13.2</v>
      </c>
      <c r="N11" s="188">
        <v>50.8</v>
      </c>
    </row>
    <row r="12" spans="2:14" ht="12.75">
      <c r="B12" s="160"/>
      <c r="C12" s="81" t="s">
        <v>114</v>
      </c>
      <c r="D12" s="82">
        <v>3.4</v>
      </c>
      <c r="E12" s="82">
        <v>29.2</v>
      </c>
      <c r="F12" s="82">
        <v>94.2</v>
      </c>
      <c r="G12" s="82"/>
      <c r="H12" s="82">
        <v>3</v>
      </c>
      <c r="I12" s="82">
        <v>19</v>
      </c>
      <c r="J12" s="82">
        <v>84</v>
      </c>
      <c r="K12" s="82"/>
      <c r="L12" s="82">
        <v>2.8</v>
      </c>
      <c r="M12" s="82">
        <v>21.6</v>
      </c>
      <c r="N12" s="188">
        <v>83.8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49.800000000000004</v>
      </c>
      <c r="E14" s="186">
        <f aca="true" t="shared" si="0" ref="E14:N14">SUM(E15:E17)</f>
        <v>395.40000000000003</v>
      </c>
      <c r="F14" s="186">
        <f t="shared" si="0"/>
        <v>1971</v>
      </c>
      <c r="G14" s="186"/>
      <c r="H14" s="186">
        <f t="shared" si="0"/>
        <v>50</v>
      </c>
      <c r="I14" s="186">
        <f t="shared" si="0"/>
        <v>314</v>
      </c>
      <c r="J14" s="186">
        <f t="shared" si="0"/>
        <v>1448</v>
      </c>
      <c r="K14" s="186"/>
      <c r="L14" s="186">
        <f t="shared" si="0"/>
        <v>47.4</v>
      </c>
      <c r="M14" s="186">
        <f t="shared" si="0"/>
        <v>327.59999999999997</v>
      </c>
      <c r="N14" s="187">
        <f t="shared" si="0"/>
        <v>1568</v>
      </c>
    </row>
    <row r="15" spans="2:14" ht="12.75">
      <c r="B15" s="160"/>
      <c r="C15" s="81" t="s">
        <v>116</v>
      </c>
      <c r="D15" s="82">
        <v>9.4</v>
      </c>
      <c r="E15" s="82">
        <v>111.6</v>
      </c>
      <c r="F15" s="82">
        <v>716.2</v>
      </c>
      <c r="G15" s="82"/>
      <c r="H15" s="82">
        <v>4</v>
      </c>
      <c r="I15" s="82">
        <v>80</v>
      </c>
      <c r="J15" s="82">
        <v>457</v>
      </c>
      <c r="K15" s="82"/>
      <c r="L15" s="82">
        <v>6</v>
      </c>
      <c r="M15" s="82">
        <v>77.8</v>
      </c>
      <c r="N15" s="188">
        <v>513</v>
      </c>
    </row>
    <row r="16" spans="2:14" ht="12.75">
      <c r="B16" s="160"/>
      <c r="C16" s="81" t="s">
        <v>117</v>
      </c>
      <c r="D16" s="82">
        <v>29.8</v>
      </c>
      <c r="E16" s="82">
        <v>215</v>
      </c>
      <c r="F16" s="82">
        <v>958.8</v>
      </c>
      <c r="G16" s="82"/>
      <c r="H16" s="82">
        <v>35</v>
      </c>
      <c r="I16" s="82">
        <v>170</v>
      </c>
      <c r="J16" s="82">
        <v>688</v>
      </c>
      <c r="K16" s="82"/>
      <c r="L16" s="82">
        <v>28.4</v>
      </c>
      <c r="M16" s="82">
        <v>179.6</v>
      </c>
      <c r="N16" s="188">
        <v>773.6</v>
      </c>
    </row>
    <row r="17" spans="2:14" ht="12.75">
      <c r="B17" s="160"/>
      <c r="C17" s="81" t="s">
        <v>118</v>
      </c>
      <c r="D17" s="82">
        <v>10.6</v>
      </c>
      <c r="E17" s="82">
        <v>68.8</v>
      </c>
      <c r="F17" s="82">
        <v>296</v>
      </c>
      <c r="G17" s="82"/>
      <c r="H17" s="82">
        <v>11</v>
      </c>
      <c r="I17" s="82">
        <v>64</v>
      </c>
      <c r="J17" s="82">
        <v>303</v>
      </c>
      <c r="K17" s="82"/>
      <c r="L17" s="82">
        <v>13</v>
      </c>
      <c r="M17" s="82">
        <v>70.2</v>
      </c>
      <c r="N17" s="188">
        <v>281.4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1" ref="D19:N19">SUM(D20:D22)</f>
        <v>35.6</v>
      </c>
      <c r="E19" s="186">
        <f t="shared" si="1"/>
        <v>508.40000000000003</v>
      </c>
      <c r="F19" s="186">
        <f t="shared" si="1"/>
        <v>1772</v>
      </c>
      <c r="G19" s="186"/>
      <c r="H19" s="186">
        <f t="shared" si="1"/>
        <v>37</v>
      </c>
      <c r="I19" s="186">
        <f t="shared" si="1"/>
        <v>321</v>
      </c>
      <c r="J19" s="186">
        <f t="shared" si="1"/>
        <v>1399</v>
      </c>
      <c r="K19" s="186"/>
      <c r="L19" s="186">
        <f t="shared" si="1"/>
        <v>35.4</v>
      </c>
      <c r="M19" s="186">
        <f t="shared" si="1"/>
        <v>379.6</v>
      </c>
      <c r="N19" s="187">
        <f t="shared" si="1"/>
        <v>1594.8000000000002</v>
      </c>
    </row>
    <row r="20" spans="2:14" ht="12.75">
      <c r="B20" s="160"/>
      <c r="C20" s="81" t="s">
        <v>120</v>
      </c>
      <c r="D20" s="82">
        <v>5.4</v>
      </c>
      <c r="E20" s="82">
        <v>124</v>
      </c>
      <c r="F20" s="82">
        <v>515</v>
      </c>
      <c r="G20" s="82"/>
      <c r="H20" s="82">
        <v>3</v>
      </c>
      <c r="I20" s="82">
        <v>69</v>
      </c>
      <c r="J20" s="82">
        <v>405</v>
      </c>
      <c r="K20" s="82"/>
      <c r="L20" s="82">
        <v>4.6</v>
      </c>
      <c r="M20" s="82">
        <v>84</v>
      </c>
      <c r="N20" s="188">
        <v>462.8</v>
      </c>
    </row>
    <row r="21" spans="2:14" ht="12.75">
      <c r="B21" s="160"/>
      <c r="C21" s="81" t="s">
        <v>121</v>
      </c>
      <c r="D21" s="82">
        <v>9.2</v>
      </c>
      <c r="E21" s="82">
        <v>148.6</v>
      </c>
      <c r="F21" s="82">
        <v>508</v>
      </c>
      <c r="G21" s="82"/>
      <c r="H21" s="82">
        <v>7</v>
      </c>
      <c r="I21" s="82">
        <v>78</v>
      </c>
      <c r="J21" s="82">
        <v>351</v>
      </c>
      <c r="K21" s="82"/>
      <c r="L21" s="82">
        <v>9.8</v>
      </c>
      <c r="M21" s="82">
        <v>108</v>
      </c>
      <c r="N21" s="188">
        <v>441.8</v>
      </c>
    </row>
    <row r="22" spans="2:14" ht="12.75">
      <c r="B22" s="160"/>
      <c r="C22" s="81" t="s">
        <v>122</v>
      </c>
      <c r="D22" s="82">
        <v>21</v>
      </c>
      <c r="E22" s="82">
        <v>235.8</v>
      </c>
      <c r="F22" s="82">
        <v>749</v>
      </c>
      <c r="G22" s="82"/>
      <c r="H22" s="82">
        <v>27</v>
      </c>
      <c r="I22" s="82">
        <v>174</v>
      </c>
      <c r="J22" s="82">
        <v>643</v>
      </c>
      <c r="K22" s="82"/>
      <c r="L22" s="82">
        <v>21</v>
      </c>
      <c r="M22" s="82">
        <v>187.6</v>
      </c>
      <c r="N22" s="188">
        <v>690.2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20.6</v>
      </c>
      <c r="E24" s="189">
        <v>266.6</v>
      </c>
      <c r="F24" s="189">
        <v>1065</v>
      </c>
      <c r="G24" s="189"/>
      <c r="H24" s="189">
        <v>18</v>
      </c>
      <c r="I24" s="189">
        <v>200</v>
      </c>
      <c r="J24" s="189">
        <v>1000</v>
      </c>
      <c r="K24" s="189"/>
      <c r="L24" s="189">
        <v>19</v>
      </c>
      <c r="M24" s="189">
        <v>230.6</v>
      </c>
      <c r="N24" s="190">
        <v>1036.6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60.8</v>
      </c>
      <c r="E26" s="186">
        <f aca="true" t="shared" si="2" ref="E26:N26">SUM(E27:E31)</f>
        <v>635.2</v>
      </c>
      <c r="F26" s="186">
        <f t="shared" si="2"/>
        <v>4452.8</v>
      </c>
      <c r="G26" s="186"/>
      <c r="H26" s="186">
        <f t="shared" si="2"/>
        <v>45</v>
      </c>
      <c r="I26" s="186">
        <f t="shared" si="2"/>
        <v>428</v>
      </c>
      <c r="J26" s="186">
        <f t="shared" si="2"/>
        <v>3639</v>
      </c>
      <c r="K26" s="186"/>
      <c r="L26" s="186">
        <f t="shared" si="2"/>
        <v>46.6</v>
      </c>
      <c r="M26" s="186">
        <f t="shared" si="2"/>
        <v>536.2</v>
      </c>
      <c r="N26" s="187">
        <f t="shared" si="2"/>
        <v>4057</v>
      </c>
    </row>
    <row r="27" spans="2:14" ht="12.75">
      <c r="B27" s="160"/>
      <c r="C27" s="81" t="s">
        <v>125</v>
      </c>
      <c r="D27" s="82">
        <v>17.8</v>
      </c>
      <c r="E27" s="82">
        <v>289.8</v>
      </c>
      <c r="F27" s="82">
        <v>2392.4</v>
      </c>
      <c r="G27" s="82"/>
      <c r="H27" s="82">
        <v>11</v>
      </c>
      <c r="I27" s="82">
        <v>172</v>
      </c>
      <c r="J27" s="82">
        <v>1741</v>
      </c>
      <c r="K27" s="82"/>
      <c r="L27" s="82">
        <v>15</v>
      </c>
      <c r="M27" s="82">
        <v>234.6</v>
      </c>
      <c r="N27" s="188">
        <v>2085.2</v>
      </c>
    </row>
    <row r="28" spans="2:14" ht="12.75">
      <c r="B28" s="160"/>
      <c r="C28" s="81" t="s">
        <v>126</v>
      </c>
      <c r="D28" s="82">
        <v>14.2</v>
      </c>
      <c r="E28" s="82">
        <v>121.6</v>
      </c>
      <c r="F28" s="82">
        <v>763</v>
      </c>
      <c r="G28" s="82"/>
      <c r="H28" s="82">
        <v>8</v>
      </c>
      <c r="I28" s="82">
        <v>65</v>
      </c>
      <c r="J28" s="82">
        <v>643</v>
      </c>
      <c r="K28" s="82"/>
      <c r="L28" s="82">
        <v>8.2</v>
      </c>
      <c r="M28" s="82">
        <v>80.2</v>
      </c>
      <c r="N28" s="188">
        <v>680.8</v>
      </c>
    </row>
    <row r="29" spans="2:14" ht="12.75">
      <c r="B29" s="160"/>
      <c r="C29" s="81" t="s">
        <v>127</v>
      </c>
      <c r="D29" s="82">
        <v>4</v>
      </c>
      <c r="E29" s="82">
        <v>54.6</v>
      </c>
      <c r="F29" s="82">
        <v>354.4</v>
      </c>
      <c r="G29" s="82"/>
      <c r="H29" s="82">
        <v>6</v>
      </c>
      <c r="I29" s="82">
        <v>43</v>
      </c>
      <c r="J29" s="82">
        <v>346</v>
      </c>
      <c r="K29" s="82"/>
      <c r="L29" s="82">
        <v>3.8</v>
      </c>
      <c r="M29" s="82">
        <v>50.2</v>
      </c>
      <c r="N29" s="188">
        <v>338.4</v>
      </c>
    </row>
    <row r="30" spans="2:14" ht="12.75">
      <c r="B30" s="160"/>
      <c r="C30" s="81" t="s">
        <v>128</v>
      </c>
      <c r="D30" s="82">
        <v>6.6</v>
      </c>
      <c r="E30" s="82">
        <v>54.6</v>
      </c>
      <c r="F30" s="82">
        <v>316.4</v>
      </c>
      <c r="G30" s="82"/>
      <c r="H30" s="82">
        <v>6</v>
      </c>
      <c r="I30" s="82">
        <v>32</v>
      </c>
      <c r="J30" s="82">
        <v>279</v>
      </c>
      <c r="K30" s="82"/>
      <c r="L30" s="82">
        <v>7</v>
      </c>
      <c r="M30" s="82">
        <v>53.8</v>
      </c>
      <c r="N30" s="188">
        <v>335.6</v>
      </c>
    </row>
    <row r="31" spans="2:14" ht="12.75">
      <c r="B31" s="160"/>
      <c r="C31" s="81" t="s">
        <v>129</v>
      </c>
      <c r="D31" s="82">
        <v>18.2</v>
      </c>
      <c r="E31" s="82">
        <v>114.6</v>
      </c>
      <c r="F31" s="82">
        <v>626.6</v>
      </c>
      <c r="G31" s="82"/>
      <c r="H31" s="82">
        <v>14</v>
      </c>
      <c r="I31" s="82">
        <v>116</v>
      </c>
      <c r="J31" s="82">
        <v>630</v>
      </c>
      <c r="K31" s="82"/>
      <c r="L31" s="82">
        <v>12.6</v>
      </c>
      <c r="M31" s="82">
        <v>117.4</v>
      </c>
      <c r="N31" s="188">
        <v>617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20</v>
      </c>
      <c r="E33" s="186">
        <f>SUM(E34:E36)</f>
        <v>289.6</v>
      </c>
      <c r="F33" s="186">
        <f>SUM(F34:F36)</f>
        <v>1072.6</v>
      </c>
      <c r="G33" s="186"/>
      <c r="H33" s="186">
        <f>SUM(H34:H36)</f>
        <v>20</v>
      </c>
      <c r="I33" s="186">
        <f>SUM(I34:I36)</f>
        <v>240</v>
      </c>
      <c r="J33" s="186">
        <f>SUM(J34:J36)</f>
        <v>1026</v>
      </c>
      <c r="K33" s="186"/>
      <c r="L33" s="186">
        <f>SUM(L34:L36)</f>
        <v>17.799999999999997</v>
      </c>
      <c r="M33" s="186">
        <f>SUM(M34:M36)</f>
        <v>238.6</v>
      </c>
      <c r="N33" s="187">
        <f>SUM(N34:N36)</f>
        <v>958.8</v>
      </c>
    </row>
    <row r="34" spans="2:14" ht="12.75">
      <c r="B34" s="160"/>
      <c r="C34" s="81" t="s">
        <v>131</v>
      </c>
      <c r="D34" s="82">
        <v>2</v>
      </c>
      <c r="E34" s="82">
        <v>42.2</v>
      </c>
      <c r="F34" s="82">
        <v>137</v>
      </c>
      <c r="G34" s="82"/>
      <c r="H34" s="82">
        <v>4</v>
      </c>
      <c r="I34" s="82">
        <v>33</v>
      </c>
      <c r="J34" s="82">
        <v>141</v>
      </c>
      <c r="K34" s="82"/>
      <c r="L34" s="82">
        <v>3.6</v>
      </c>
      <c r="M34" s="82">
        <v>36.6</v>
      </c>
      <c r="N34" s="188">
        <v>124.8</v>
      </c>
    </row>
    <row r="35" spans="2:14" ht="12.75">
      <c r="B35" s="160"/>
      <c r="C35" s="81" t="s">
        <v>132</v>
      </c>
      <c r="D35" s="82">
        <v>9.6</v>
      </c>
      <c r="E35" s="82">
        <v>141.8</v>
      </c>
      <c r="F35" s="82">
        <v>453.6</v>
      </c>
      <c r="G35" s="82"/>
      <c r="H35" s="82">
        <v>9</v>
      </c>
      <c r="I35" s="82">
        <v>116</v>
      </c>
      <c r="J35" s="82">
        <v>447</v>
      </c>
      <c r="K35" s="82"/>
      <c r="L35" s="82">
        <v>7.6</v>
      </c>
      <c r="M35" s="82">
        <v>114.4</v>
      </c>
      <c r="N35" s="188">
        <v>397.2</v>
      </c>
    </row>
    <row r="36" spans="2:14" ht="12.75">
      <c r="B36" s="160"/>
      <c r="C36" s="81" t="s">
        <v>133</v>
      </c>
      <c r="D36" s="82">
        <v>8.4</v>
      </c>
      <c r="E36" s="82">
        <v>105.6</v>
      </c>
      <c r="F36" s="82">
        <v>482</v>
      </c>
      <c r="G36" s="82"/>
      <c r="H36" s="82">
        <v>7</v>
      </c>
      <c r="I36" s="82">
        <v>91</v>
      </c>
      <c r="J36" s="82">
        <v>438</v>
      </c>
      <c r="K36" s="82"/>
      <c r="L36" s="82">
        <v>6.6</v>
      </c>
      <c r="M36" s="82">
        <v>87.6</v>
      </c>
      <c r="N36" s="188">
        <v>436.8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130.79999999999998</v>
      </c>
      <c r="E38" s="186">
        <f aca="true" t="shared" si="3" ref="E38:N38">SUM(E39:E50)</f>
        <v>2117</v>
      </c>
      <c r="F38" s="186">
        <f t="shared" si="3"/>
        <v>10006</v>
      </c>
      <c r="G38" s="186"/>
      <c r="H38" s="186">
        <f t="shared" si="3"/>
        <v>116</v>
      </c>
      <c r="I38" s="186">
        <f t="shared" si="3"/>
        <v>1372</v>
      </c>
      <c r="J38" s="186">
        <f t="shared" si="3"/>
        <v>8360</v>
      </c>
      <c r="K38" s="186"/>
      <c r="L38" s="186">
        <f t="shared" si="3"/>
        <v>108.00000000000001</v>
      </c>
      <c r="M38" s="186">
        <f t="shared" si="3"/>
        <v>1532</v>
      </c>
      <c r="N38" s="187">
        <f t="shared" si="3"/>
        <v>8832.8</v>
      </c>
    </row>
    <row r="39" spans="2:14" ht="12.75">
      <c r="B39" s="160"/>
      <c r="C39" s="81" t="s">
        <v>135</v>
      </c>
      <c r="D39" s="82">
        <v>27.2</v>
      </c>
      <c r="E39" s="82">
        <v>570.4</v>
      </c>
      <c r="F39" s="82">
        <v>3109.6</v>
      </c>
      <c r="G39" s="82"/>
      <c r="H39" s="82">
        <v>16</v>
      </c>
      <c r="I39" s="82">
        <v>368</v>
      </c>
      <c r="J39" s="82">
        <v>2589</v>
      </c>
      <c r="K39" s="82"/>
      <c r="L39" s="82">
        <v>18.6</v>
      </c>
      <c r="M39" s="82">
        <v>405.2</v>
      </c>
      <c r="N39" s="188">
        <v>2710.4</v>
      </c>
    </row>
    <row r="40" spans="2:14" ht="12.75">
      <c r="B40" s="160"/>
      <c r="C40" s="81" t="s">
        <v>136</v>
      </c>
      <c r="D40" s="82">
        <v>13.4</v>
      </c>
      <c r="E40" s="82">
        <v>175</v>
      </c>
      <c r="F40" s="82">
        <v>556.4</v>
      </c>
      <c r="G40" s="82"/>
      <c r="H40" s="82">
        <v>14</v>
      </c>
      <c r="I40" s="82">
        <v>137</v>
      </c>
      <c r="J40" s="82">
        <v>473</v>
      </c>
      <c r="K40" s="82"/>
      <c r="L40" s="82">
        <v>13.8</v>
      </c>
      <c r="M40" s="82">
        <v>139.6</v>
      </c>
      <c r="N40" s="188">
        <v>474</v>
      </c>
    </row>
    <row r="41" spans="2:14" ht="12.75">
      <c r="B41" s="160"/>
      <c r="C41" s="81" t="s">
        <v>137</v>
      </c>
      <c r="D41" s="82">
        <v>6.6</v>
      </c>
      <c r="E41" s="82">
        <v>84.6</v>
      </c>
      <c r="F41" s="82">
        <v>401.8</v>
      </c>
      <c r="G41" s="82"/>
      <c r="H41" s="82">
        <v>3</v>
      </c>
      <c r="I41" s="82">
        <v>47</v>
      </c>
      <c r="J41" s="82">
        <v>305</v>
      </c>
      <c r="K41" s="82"/>
      <c r="L41" s="82">
        <v>4</v>
      </c>
      <c r="M41" s="82">
        <v>53.6</v>
      </c>
      <c r="N41" s="188">
        <v>322.4</v>
      </c>
    </row>
    <row r="42" spans="2:14" ht="12.75">
      <c r="B42" s="160"/>
      <c r="C42" s="81" t="s">
        <v>138</v>
      </c>
      <c r="D42" s="82">
        <v>2.4</v>
      </c>
      <c r="E42" s="82">
        <v>67.2</v>
      </c>
      <c r="F42" s="82">
        <v>353.8</v>
      </c>
      <c r="G42" s="82"/>
      <c r="H42" s="82">
        <v>3</v>
      </c>
      <c r="I42" s="82">
        <v>44</v>
      </c>
      <c r="J42" s="82">
        <v>247</v>
      </c>
      <c r="K42" s="82"/>
      <c r="L42" s="82">
        <v>2.6</v>
      </c>
      <c r="M42" s="82">
        <v>47.2</v>
      </c>
      <c r="N42" s="188">
        <v>305.6</v>
      </c>
    </row>
    <row r="43" spans="2:14" ht="12.75">
      <c r="B43" s="160"/>
      <c r="C43" s="81" t="s">
        <v>139</v>
      </c>
      <c r="D43" s="82">
        <v>2.4</v>
      </c>
      <c r="E43" s="82">
        <v>70</v>
      </c>
      <c r="F43" s="82">
        <v>405.4</v>
      </c>
      <c r="G43" s="82"/>
      <c r="H43" s="82">
        <v>8</v>
      </c>
      <c r="I43" s="82">
        <v>45</v>
      </c>
      <c r="J43" s="82">
        <v>325</v>
      </c>
      <c r="K43" s="82"/>
      <c r="L43" s="82">
        <v>4</v>
      </c>
      <c r="M43" s="82">
        <v>44.4</v>
      </c>
      <c r="N43" s="188">
        <v>319.8</v>
      </c>
    </row>
    <row r="44" spans="2:14" ht="12.75">
      <c r="B44" s="160"/>
      <c r="C44" s="81" t="s">
        <v>140</v>
      </c>
      <c r="D44" s="82">
        <v>10.6</v>
      </c>
      <c r="E44" s="82">
        <v>157.2</v>
      </c>
      <c r="F44" s="82">
        <v>757.6</v>
      </c>
      <c r="G44" s="82"/>
      <c r="H44" s="82">
        <v>6</v>
      </c>
      <c r="I44" s="82">
        <v>112</v>
      </c>
      <c r="J44" s="82">
        <v>694</v>
      </c>
      <c r="K44" s="82"/>
      <c r="L44" s="82">
        <v>7.4</v>
      </c>
      <c r="M44" s="82">
        <v>114.8</v>
      </c>
      <c r="N44" s="188">
        <v>654.4</v>
      </c>
    </row>
    <row r="45" spans="2:14" ht="12.75">
      <c r="B45" s="160"/>
      <c r="C45" s="81" t="s">
        <v>141</v>
      </c>
      <c r="D45" s="82">
        <v>5.6</v>
      </c>
      <c r="E45" s="82">
        <v>58.2</v>
      </c>
      <c r="F45" s="82">
        <v>271.6</v>
      </c>
      <c r="G45" s="82"/>
      <c r="H45" s="82">
        <v>4</v>
      </c>
      <c r="I45" s="82">
        <v>37</v>
      </c>
      <c r="J45" s="82">
        <v>219</v>
      </c>
      <c r="K45" s="82"/>
      <c r="L45" s="82">
        <v>2.2</v>
      </c>
      <c r="M45" s="82">
        <v>41.4</v>
      </c>
      <c r="N45" s="188">
        <v>226.2</v>
      </c>
    </row>
    <row r="46" spans="2:14" ht="12.75">
      <c r="B46" s="160"/>
      <c r="C46" s="81" t="s">
        <v>142</v>
      </c>
      <c r="D46" s="82">
        <v>19.4</v>
      </c>
      <c r="E46" s="82">
        <v>276</v>
      </c>
      <c r="F46" s="82">
        <v>1313.2</v>
      </c>
      <c r="G46" s="82"/>
      <c r="H46" s="82">
        <v>16</v>
      </c>
      <c r="I46" s="82">
        <v>164</v>
      </c>
      <c r="J46" s="82">
        <v>1117</v>
      </c>
      <c r="K46" s="82"/>
      <c r="L46" s="82">
        <v>14.2</v>
      </c>
      <c r="M46" s="82">
        <v>192.6</v>
      </c>
      <c r="N46" s="188">
        <v>1240.2</v>
      </c>
    </row>
    <row r="47" spans="2:14" ht="12.75">
      <c r="B47" s="160"/>
      <c r="C47" s="81" t="s">
        <v>143</v>
      </c>
      <c r="D47" s="82">
        <v>19.8</v>
      </c>
      <c r="E47" s="82">
        <v>264.4</v>
      </c>
      <c r="F47" s="82">
        <v>1327.4</v>
      </c>
      <c r="G47" s="82"/>
      <c r="H47" s="82">
        <v>19</v>
      </c>
      <c r="I47" s="82">
        <v>168</v>
      </c>
      <c r="J47" s="82">
        <v>1098</v>
      </c>
      <c r="K47" s="82"/>
      <c r="L47" s="82">
        <v>16.4</v>
      </c>
      <c r="M47" s="82">
        <v>208.2</v>
      </c>
      <c r="N47" s="188">
        <v>1213.8</v>
      </c>
    </row>
    <row r="48" spans="2:14" ht="12.75">
      <c r="B48" s="160"/>
      <c r="C48" s="81" t="s">
        <v>144</v>
      </c>
      <c r="D48" s="82">
        <v>5.6</v>
      </c>
      <c r="E48" s="82">
        <v>133.4</v>
      </c>
      <c r="F48" s="82">
        <v>539.8</v>
      </c>
      <c r="G48" s="82"/>
      <c r="H48" s="82">
        <v>7</v>
      </c>
      <c r="I48" s="82">
        <v>77</v>
      </c>
      <c r="J48" s="82">
        <v>439</v>
      </c>
      <c r="K48" s="82"/>
      <c r="L48" s="82">
        <v>7</v>
      </c>
      <c r="M48" s="82">
        <v>84.8</v>
      </c>
      <c r="N48" s="188">
        <v>451.6</v>
      </c>
    </row>
    <row r="49" spans="2:14" ht="12.75">
      <c r="B49" s="160"/>
      <c r="C49" s="81" t="s">
        <v>145</v>
      </c>
      <c r="D49" s="82">
        <v>12</v>
      </c>
      <c r="E49" s="82">
        <v>140.4</v>
      </c>
      <c r="F49" s="82">
        <v>500</v>
      </c>
      <c r="G49" s="82"/>
      <c r="H49" s="82">
        <v>11</v>
      </c>
      <c r="I49" s="82">
        <v>77</v>
      </c>
      <c r="J49" s="82">
        <v>394</v>
      </c>
      <c r="K49" s="82"/>
      <c r="L49" s="82">
        <v>10.2</v>
      </c>
      <c r="M49" s="82">
        <v>97.4</v>
      </c>
      <c r="N49" s="188">
        <v>439.4</v>
      </c>
    </row>
    <row r="50" spans="2:14" ht="12.75">
      <c r="B50" s="160"/>
      <c r="C50" s="81" t="s">
        <v>146</v>
      </c>
      <c r="D50" s="82">
        <v>5.8</v>
      </c>
      <c r="E50" s="82">
        <v>120.2</v>
      </c>
      <c r="F50" s="82">
        <v>469.4</v>
      </c>
      <c r="G50" s="82"/>
      <c r="H50" s="82">
        <v>9</v>
      </c>
      <c r="I50" s="82">
        <v>96</v>
      </c>
      <c r="J50" s="82">
        <v>460</v>
      </c>
      <c r="K50" s="82"/>
      <c r="L50" s="82">
        <v>7.6</v>
      </c>
      <c r="M50" s="82">
        <v>102.8</v>
      </c>
      <c r="N50" s="188">
        <v>475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22.4</v>
      </c>
      <c r="E52" s="189">
        <v>214</v>
      </c>
      <c r="F52" s="189">
        <v>623</v>
      </c>
      <c r="G52" s="189"/>
      <c r="H52" s="189">
        <v>10</v>
      </c>
      <c r="I52" s="189">
        <v>117</v>
      </c>
      <c r="J52" s="189">
        <v>584</v>
      </c>
      <c r="K52" s="189"/>
      <c r="L52" s="189">
        <v>13.6</v>
      </c>
      <c r="M52" s="189">
        <v>138.2</v>
      </c>
      <c r="N52" s="190">
        <v>593.4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378.2</v>
      </c>
      <c r="E54" s="193">
        <v>4837.8</v>
      </c>
      <c r="F54" s="193">
        <v>22315.8</v>
      </c>
      <c r="G54" s="193"/>
      <c r="H54" s="193">
        <v>332</v>
      </c>
      <c r="I54" s="193">
        <v>3263</v>
      </c>
      <c r="J54" s="193">
        <v>18669</v>
      </c>
      <c r="K54" s="193"/>
      <c r="L54" s="193">
        <v>324</v>
      </c>
      <c r="M54" s="193">
        <v>3702.8</v>
      </c>
      <c r="N54" s="194">
        <v>19870.2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5"/>
  <sheetViews>
    <sheetView zoomScale="75" zoomScaleNormal="75" workbookViewId="0" topLeftCell="A4">
      <selection activeCell="G5" sqref="G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0" t="s">
        <v>100</v>
      </c>
      <c r="G4" s="170" t="s">
        <v>161</v>
      </c>
      <c r="H4" s="170" t="s">
        <v>101</v>
      </c>
      <c r="I4" s="170"/>
      <c r="K4" s="170" t="s">
        <v>29</v>
      </c>
      <c r="L4" s="170" t="s">
        <v>102</v>
      </c>
    </row>
    <row r="5" spans="3:12" ht="12.75">
      <c r="C5" s="167">
        <v>1950</v>
      </c>
      <c r="D5">
        <v>529</v>
      </c>
      <c r="F5" s="168">
        <f aca="true" t="shared" si="0" ref="F5:F39">C5</f>
        <v>1950</v>
      </c>
      <c r="G5" s="169">
        <f aca="true" t="shared" si="1" ref="G5:G36">D5+H5</f>
        <v>5082</v>
      </c>
      <c r="H5" s="27">
        <v>4553</v>
      </c>
      <c r="I5" s="169"/>
      <c r="J5" s="168">
        <f aca="true" t="shared" si="2" ref="J5:J39">F5</f>
        <v>1950</v>
      </c>
      <c r="K5" s="169">
        <f aca="true" t="shared" si="3" ref="K5:K36">G5+L5</f>
        <v>15856</v>
      </c>
      <c r="L5" s="27">
        <v>10774</v>
      </c>
    </row>
    <row r="6" spans="3:12" ht="12.75">
      <c r="C6" s="120">
        <v>1951</v>
      </c>
      <c r="D6">
        <v>544</v>
      </c>
      <c r="F6" s="168">
        <f t="shared" si="0"/>
        <v>1951</v>
      </c>
      <c r="G6" s="169">
        <f t="shared" si="1"/>
        <v>5089</v>
      </c>
      <c r="H6" s="27">
        <v>4545</v>
      </c>
      <c r="I6" s="169"/>
      <c r="J6" s="168">
        <f t="shared" si="2"/>
        <v>1951</v>
      </c>
      <c r="K6" s="169">
        <f t="shared" si="3"/>
        <v>16895</v>
      </c>
      <c r="L6" s="27">
        <v>11806</v>
      </c>
    </row>
    <row r="7" spans="3:12" ht="12.75">
      <c r="C7" s="120">
        <v>1952</v>
      </c>
      <c r="D7">
        <v>485</v>
      </c>
      <c r="F7" s="168">
        <f t="shared" si="0"/>
        <v>1952</v>
      </c>
      <c r="G7" s="169">
        <f t="shared" si="1"/>
        <v>4909</v>
      </c>
      <c r="H7" s="27">
        <v>4424</v>
      </c>
      <c r="I7" s="169"/>
      <c r="J7" s="168">
        <f t="shared" si="2"/>
        <v>1952</v>
      </c>
      <c r="K7" s="169">
        <f t="shared" si="3"/>
        <v>16547</v>
      </c>
      <c r="L7" s="27">
        <v>11638</v>
      </c>
    </row>
    <row r="8" spans="3:12" ht="12.75">
      <c r="C8" s="120">
        <v>1953</v>
      </c>
      <c r="D8">
        <v>579</v>
      </c>
      <c r="F8" s="168">
        <f t="shared" si="0"/>
        <v>1953</v>
      </c>
      <c r="G8" s="169">
        <f t="shared" si="1"/>
        <v>5749</v>
      </c>
      <c r="H8" s="27">
        <v>5170</v>
      </c>
      <c r="I8" s="169"/>
      <c r="J8" s="168">
        <f t="shared" si="2"/>
        <v>1953</v>
      </c>
      <c r="K8" s="169">
        <f t="shared" si="3"/>
        <v>18343</v>
      </c>
      <c r="L8" s="27">
        <v>12594</v>
      </c>
    </row>
    <row r="9" spans="3:12" ht="12.75">
      <c r="C9" s="120">
        <v>1954</v>
      </c>
      <c r="D9">
        <v>545</v>
      </c>
      <c r="F9" s="168">
        <f t="shared" si="0"/>
        <v>1954</v>
      </c>
      <c r="G9" s="169">
        <f t="shared" si="1"/>
        <v>5420</v>
      </c>
      <c r="H9" s="27">
        <v>4875</v>
      </c>
      <c r="I9" s="169"/>
      <c r="J9" s="168">
        <f t="shared" si="2"/>
        <v>1954</v>
      </c>
      <c r="K9" s="169">
        <f t="shared" si="3"/>
        <v>18901</v>
      </c>
      <c r="L9" s="27">
        <v>13481</v>
      </c>
    </row>
    <row r="10" spans="3:12" ht="12.75">
      <c r="C10" s="167">
        <v>1955</v>
      </c>
      <c r="D10">
        <v>610</v>
      </c>
      <c r="F10" s="168">
        <f t="shared" si="0"/>
        <v>1955</v>
      </c>
      <c r="G10" s="169">
        <f t="shared" si="1"/>
        <v>5706</v>
      </c>
      <c r="H10" s="27">
        <v>5096</v>
      </c>
      <c r="I10" s="169"/>
      <c r="J10" s="168">
        <f t="shared" si="2"/>
        <v>1955</v>
      </c>
      <c r="K10" s="169">
        <f t="shared" si="3"/>
        <v>20899</v>
      </c>
      <c r="L10" s="27">
        <v>15193</v>
      </c>
    </row>
    <row r="11" spans="3:12" ht="12.75">
      <c r="C11" s="120">
        <v>1956</v>
      </c>
      <c r="D11">
        <v>540</v>
      </c>
      <c r="F11" s="168">
        <f t="shared" si="0"/>
        <v>1956</v>
      </c>
      <c r="G11" s="169">
        <f t="shared" si="1"/>
        <v>5589</v>
      </c>
      <c r="H11" s="27">
        <v>5049</v>
      </c>
      <c r="I11" s="169"/>
      <c r="J11" s="168">
        <f t="shared" si="2"/>
        <v>1956</v>
      </c>
      <c r="K11" s="169">
        <f t="shared" si="3"/>
        <v>21459</v>
      </c>
      <c r="L11" s="27">
        <v>15870</v>
      </c>
    </row>
    <row r="12" spans="3:12" ht="12.75">
      <c r="C12" s="120">
        <v>1957</v>
      </c>
      <c r="D12">
        <v>550</v>
      </c>
      <c r="F12" s="168">
        <f t="shared" si="0"/>
        <v>1957</v>
      </c>
      <c r="G12" s="169">
        <f t="shared" si="1"/>
        <v>5556</v>
      </c>
      <c r="H12" s="27">
        <v>5006</v>
      </c>
      <c r="I12" s="169"/>
      <c r="J12" s="168">
        <f t="shared" si="2"/>
        <v>1957</v>
      </c>
      <c r="K12" s="169">
        <f t="shared" si="3"/>
        <v>21417</v>
      </c>
      <c r="L12" s="27">
        <v>15861</v>
      </c>
    </row>
    <row r="13" spans="3:12" ht="12.75">
      <c r="C13" s="120">
        <v>1958</v>
      </c>
      <c r="D13">
        <v>605</v>
      </c>
      <c r="F13" s="168">
        <f t="shared" si="0"/>
        <v>1958</v>
      </c>
      <c r="G13" s="169">
        <f t="shared" si="1"/>
        <v>5907</v>
      </c>
      <c r="H13" s="27">
        <v>5302</v>
      </c>
      <c r="I13" s="169"/>
      <c r="J13" s="168">
        <f t="shared" si="2"/>
        <v>1958</v>
      </c>
      <c r="K13" s="169">
        <f t="shared" si="3"/>
        <v>22830</v>
      </c>
      <c r="L13" s="27">
        <v>16923</v>
      </c>
    </row>
    <row r="14" spans="3:12" ht="12.75">
      <c r="C14" s="120">
        <v>1959</v>
      </c>
      <c r="D14">
        <v>604</v>
      </c>
      <c r="F14" s="168">
        <f t="shared" si="0"/>
        <v>1959</v>
      </c>
      <c r="G14" s="169">
        <f t="shared" si="1"/>
        <v>6940</v>
      </c>
      <c r="H14" s="27">
        <v>6336</v>
      </c>
      <c r="I14" s="169"/>
      <c r="J14" s="168">
        <f t="shared" si="2"/>
        <v>1959</v>
      </c>
      <c r="K14" s="169">
        <f t="shared" si="3"/>
        <v>25011</v>
      </c>
      <c r="L14" s="27">
        <v>18071</v>
      </c>
    </row>
    <row r="15" spans="3:12" ht="12.75">
      <c r="C15" s="167">
        <v>1960</v>
      </c>
      <c r="D15">
        <v>648</v>
      </c>
      <c r="F15" s="168">
        <f t="shared" si="0"/>
        <v>1960</v>
      </c>
      <c r="G15" s="169">
        <f t="shared" si="1"/>
        <v>7280</v>
      </c>
      <c r="H15" s="27">
        <v>6632</v>
      </c>
      <c r="I15" s="169"/>
      <c r="J15" s="168">
        <f t="shared" si="2"/>
        <v>1960</v>
      </c>
      <c r="K15" s="169">
        <f t="shared" si="3"/>
        <v>26315</v>
      </c>
      <c r="L15" s="27">
        <v>19035</v>
      </c>
    </row>
    <row r="16" spans="3:12" ht="12.75">
      <c r="C16" s="120">
        <v>1961</v>
      </c>
      <c r="D16">
        <v>671</v>
      </c>
      <c r="F16" s="168">
        <f t="shared" si="0"/>
        <v>1961</v>
      </c>
      <c r="G16" s="169">
        <f t="shared" si="1"/>
        <v>7899</v>
      </c>
      <c r="H16" s="27">
        <v>7228</v>
      </c>
      <c r="I16" s="169"/>
      <c r="J16" s="168">
        <f t="shared" si="2"/>
        <v>1961</v>
      </c>
      <c r="K16" s="169">
        <f t="shared" si="3"/>
        <v>27362</v>
      </c>
      <c r="L16" s="27">
        <v>19463</v>
      </c>
    </row>
    <row r="17" spans="3:12" ht="12.75">
      <c r="C17" s="120">
        <v>1962</v>
      </c>
      <c r="D17">
        <v>664</v>
      </c>
      <c r="F17" s="168">
        <f t="shared" si="0"/>
        <v>1962</v>
      </c>
      <c r="G17" s="169">
        <f t="shared" si="1"/>
        <v>7716</v>
      </c>
      <c r="H17" s="27">
        <v>7052</v>
      </c>
      <c r="I17" s="169"/>
      <c r="J17" s="168">
        <f t="shared" si="2"/>
        <v>1962</v>
      </c>
      <c r="K17" s="169">
        <f t="shared" si="3"/>
        <v>26703</v>
      </c>
      <c r="L17" s="27">
        <v>18987</v>
      </c>
    </row>
    <row r="18" spans="3:12" ht="12.75">
      <c r="C18" s="120">
        <v>1963</v>
      </c>
      <c r="D18">
        <v>712</v>
      </c>
      <c r="F18" s="168">
        <f t="shared" si="0"/>
        <v>1963</v>
      </c>
      <c r="G18" s="169">
        <f t="shared" si="1"/>
        <v>7939</v>
      </c>
      <c r="H18" s="27">
        <v>7227</v>
      </c>
      <c r="I18" s="169"/>
      <c r="J18" s="168">
        <f t="shared" si="2"/>
        <v>1963</v>
      </c>
      <c r="K18" s="169">
        <f t="shared" si="3"/>
        <v>27728</v>
      </c>
      <c r="L18" s="27">
        <v>19789</v>
      </c>
    </row>
    <row r="19" spans="3:12" ht="12.75">
      <c r="C19" s="120">
        <v>1964</v>
      </c>
      <c r="D19">
        <v>754</v>
      </c>
      <c r="F19" s="168">
        <f t="shared" si="0"/>
        <v>1964</v>
      </c>
      <c r="G19" s="169">
        <f t="shared" si="1"/>
        <v>8890</v>
      </c>
      <c r="H19" s="27">
        <v>8136</v>
      </c>
      <c r="I19" s="169"/>
      <c r="J19" s="168">
        <f t="shared" si="2"/>
        <v>1964</v>
      </c>
      <c r="K19" s="169">
        <f t="shared" si="3"/>
        <v>30527</v>
      </c>
      <c r="L19" s="27">
        <v>21637</v>
      </c>
    </row>
    <row r="20" spans="3:12" ht="12.75">
      <c r="C20" s="167">
        <v>1965</v>
      </c>
      <c r="D20">
        <v>743</v>
      </c>
      <c r="F20" s="168">
        <f t="shared" si="0"/>
        <v>1965</v>
      </c>
      <c r="G20" s="169">
        <f t="shared" si="1"/>
        <v>9487</v>
      </c>
      <c r="H20" s="27">
        <v>8744</v>
      </c>
      <c r="I20" s="169"/>
      <c r="J20" s="168">
        <f t="shared" si="2"/>
        <v>1965</v>
      </c>
      <c r="K20" s="169">
        <f t="shared" si="3"/>
        <v>31827</v>
      </c>
      <c r="L20" s="27">
        <v>22340</v>
      </c>
    </row>
    <row r="21" spans="3:12" ht="12.75">
      <c r="C21" s="120">
        <v>1966</v>
      </c>
      <c r="D21">
        <v>790</v>
      </c>
      <c r="F21" s="168">
        <f t="shared" si="0"/>
        <v>1966</v>
      </c>
      <c r="G21" s="169">
        <f t="shared" si="1"/>
        <v>10043</v>
      </c>
      <c r="H21" s="27">
        <v>9253</v>
      </c>
      <c r="I21" s="169"/>
      <c r="J21" s="168">
        <f t="shared" si="2"/>
        <v>1966</v>
      </c>
      <c r="K21" s="169">
        <f t="shared" si="3"/>
        <v>32280</v>
      </c>
      <c r="L21" s="27">
        <v>22237</v>
      </c>
    </row>
    <row r="22" spans="3:12" ht="12.75">
      <c r="C22" s="120">
        <v>1967</v>
      </c>
      <c r="D22">
        <v>778</v>
      </c>
      <c r="F22" s="168">
        <f t="shared" si="0"/>
        <v>1967</v>
      </c>
      <c r="G22" s="169">
        <f t="shared" si="1"/>
        <v>10036</v>
      </c>
      <c r="H22" s="27">
        <v>9258</v>
      </c>
      <c r="I22" s="169"/>
      <c r="J22" s="168">
        <f t="shared" si="2"/>
        <v>1967</v>
      </c>
      <c r="K22" s="169">
        <f t="shared" si="3"/>
        <v>31760</v>
      </c>
      <c r="L22" s="27">
        <v>21724</v>
      </c>
    </row>
    <row r="23" spans="3:12" ht="12.75">
      <c r="C23" s="120">
        <v>1968</v>
      </c>
      <c r="D23">
        <v>769</v>
      </c>
      <c r="F23" s="168">
        <f t="shared" si="0"/>
        <v>1968</v>
      </c>
      <c r="G23" s="169">
        <f t="shared" si="1"/>
        <v>10262</v>
      </c>
      <c r="H23" s="27">
        <v>9493</v>
      </c>
      <c r="I23" s="169"/>
      <c r="J23" s="168">
        <f t="shared" si="2"/>
        <v>1968</v>
      </c>
      <c r="K23" s="169">
        <f t="shared" si="3"/>
        <v>30649</v>
      </c>
      <c r="L23" s="27">
        <v>20387</v>
      </c>
    </row>
    <row r="24" spans="3:12" ht="12.75">
      <c r="C24" s="120">
        <v>1969</v>
      </c>
      <c r="D24">
        <v>892</v>
      </c>
      <c r="F24" s="168">
        <f t="shared" si="0"/>
        <v>1969</v>
      </c>
      <c r="G24" s="169">
        <f t="shared" si="1"/>
        <v>10723</v>
      </c>
      <c r="H24" s="27">
        <v>9831</v>
      </c>
      <c r="I24" s="169"/>
      <c r="J24" s="168">
        <f t="shared" si="2"/>
        <v>1969</v>
      </c>
      <c r="K24" s="169">
        <f t="shared" si="3"/>
        <v>31056</v>
      </c>
      <c r="L24" s="27">
        <v>20333</v>
      </c>
    </row>
    <row r="25" spans="3:12" ht="12.75">
      <c r="C25" s="167">
        <v>1970</v>
      </c>
      <c r="D25">
        <v>815</v>
      </c>
      <c r="F25" s="168">
        <f t="shared" si="0"/>
        <v>1970</v>
      </c>
      <c r="G25" s="169">
        <f t="shared" si="1"/>
        <v>10842</v>
      </c>
      <c r="H25" s="27">
        <v>10027</v>
      </c>
      <c r="I25" s="169"/>
      <c r="J25" s="168">
        <f t="shared" si="2"/>
        <v>1970</v>
      </c>
      <c r="K25" s="169">
        <f t="shared" si="3"/>
        <v>31240</v>
      </c>
      <c r="L25" s="27">
        <v>20398</v>
      </c>
    </row>
    <row r="26" spans="3:12" ht="12.75">
      <c r="C26" s="120">
        <v>1971</v>
      </c>
      <c r="D26">
        <v>866</v>
      </c>
      <c r="F26" s="168">
        <f t="shared" si="0"/>
        <v>1971</v>
      </c>
      <c r="G26" s="169">
        <f t="shared" si="1"/>
        <v>10813</v>
      </c>
      <c r="H26" s="27">
        <v>9947</v>
      </c>
      <c r="I26" s="169"/>
      <c r="J26" s="168">
        <f t="shared" si="2"/>
        <v>1971</v>
      </c>
      <c r="K26" s="169">
        <f t="shared" si="3"/>
        <v>31194</v>
      </c>
      <c r="L26" s="27">
        <v>20381</v>
      </c>
    </row>
    <row r="27" spans="3:12" ht="12.75">
      <c r="C27" s="120">
        <v>1972</v>
      </c>
      <c r="D27">
        <v>855</v>
      </c>
      <c r="F27" s="168">
        <f t="shared" si="0"/>
        <v>1972</v>
      </c>
      <c r="G27" s="169">
        <f t="shared" si="1"/>
        <v>10855</v>
      </c>
      <c r="H27" s="27">
        <v>10000</v>
      </c>
      <c r="I27" s="169"/>
      <c r="J27" s="168">
        <f t="shared" si="2"/>
        <v>1972</v>
      </c>
      <c r="K27" s="169">
        <f t="shared" si="3"/>
        <v>31762</v>
      </c>
      <c r="L27" s="27">
        <v>20907</v>
      </c>
    </row>
    <row r="28" spans="3:12" ht="12.75">
      <c r="C28" s="120">
        <v>1973</v>
      </c>
      <c r="D28">
        <v>855</v>
      </c>
      <c r="F28" s="168">
        <f t="shared" si="0"/>
        <v>1973</v>
      </c>
      <c r="G28" s="169">
        <f t="shared" si="1"/>
        <v>10949</v>
      </c>
      <c r="H28" s="27">
        <v>10094</v>
      </c>
      <c r="I28" s="169"/>
      <c r="J28" s="168">
        <f t="shared" si="2"/>
        <v>1973</v>
      </c>
      <c r="K28" s="169">
        <f t="shared" si="3"/>
        <v>31404</v>
      </c>
      <c r="L28" s="27">
        <v>20455</v>
      </c>
    </row>
    <row r="29" spans="3:12" ht="12.75">
      <c r="C29" s="120">
        <v>1974</v>
      </c>
      <c r="D29">
        <v>825</v>
      </c>
      <c r="F29" s="168">
        <f t="shared" si="0"/>
        <v>1974</v>
      </c>
      <c r="G29" s="169">
        <f t="shared" si="1"/>
        <v>10347</v>
      </c>
      <c r="H29" s="27">
        <v>9522</v>
      </c>
      <c r="I29" s="169"/>
      <c r="J29" s="168">
        <f t="shared" si="2"/>
        <v>1974</v>
      </c>
      <c r="K29" s="169">
        <f t="shared" si="3"/>
        <v>28783</v>
      </c>
      <c r="L29" s="27">
        <v>18436</v>
      </c>
    </row>
    <row r="30" spans="3:12" ht="12.75">
      <c r="C30" s="167">
        <v>1975</v>
      </c>
      <c r="D30">
        <v>769</v>
      </c>
      <c r="F30" s="168">
        <f t="shared" si="0"/>
        <v>1975</v>
      </c>
      <c r="G30" s="169">
        <f t="shared" si="1"/>
        <v>9548</v>
      </c>
      <c r="H30" s="27">
        <v>8779</v>
      </c>
      <c r="I30" s="169"/>
      <c r="J30" s="168">
        <f t="shared" si="2"/>
        <v>1975</v>
      </c>
      <c r="K30" s="169">
        <f t="shared" si="3"/>
        <v>28621</v>
      </c>
      <c r="L30" s="27">
        <v>19073</v>
      </c>
    </row>
    <row r="31" spans="3:12" ht="12.75">
      <c r="C31" s="120">
        <v>1976</v>
      </c>
      <c r="D31">
        <v>783</v>
      </c>
      <c r="F31" s="168">
        <f t="shared" si="0"/>
        <v>1976</v>
      </c>
      <c r="G31" s="169">
        <f t="shared" si="1"/>
        <v>9503</v>
      </c>
      <c r="H31" s="27">
        <v>8720</v>
      </c>
      <c r="I31" s="169"/>
      <c r="J31" s="168">
        <f t="shared" si="2"/>
        <v>1976</v>
      </c>
      <c r="K31" s="169">
        <f t="shared" si="3"/>
        <v>29933</v>
      </c>
      <c r="L31" s="27">
        <v>20430</v>
      </c>
    </row>
    <row r="32" spans="3:12" ht="12.75">
      <c r="C32" s="120">
        <v>1977</v>
      </c>
      <c r="D32">
        <v>811</v>
      </c>
      <c r="F32" s="168">
        <f t="shared" si="0"/>
        <v>1977</v>
      </c>
      <c r="G32" s="169">
        <f t="shared" si="1"/>
        <v>9661</v>
      </c>
      <c r="H32" s="27">
        <v>8850</v>
      </c>
      <c r="I32" s="169"/>
      <c r="J32" s="168">
        <f t="shared" si="2"/>
        <v>1977</v>
      </c>
      <c r="K32" s="169">
        <f t="shared" si="3"/>
        <v>29783</v>
      </c>
      <c r="L32" s="27">
        <v>20122</v>
      </c>
    </row>
    <row r="33" spans="3:12" ht="12.75">
      <c r="C33" s="120">
        <v>1978</v>
      </c>
      <c r="D33">
        <v>820</v>
      </c>
      <c r="F33" s="168">
        <f t="shared" si="0"/>
        <v>1978</v>
      </c>
      <c r="G33" s="169">
        <f t="shared" si="1"/>
        <v>10169</v>
      </c>
      <c r="H33" s="27">
        <v>9349</v>
      </c>
      <c r="I33" s="169"/>
      <c r="J33" s="168">
        <f t="shared" si="2"/>
        <v>1978</v>
      </c>
      <c r="K33" s="169">
        <f t="shared" si="3"/>
        <v>30506</v>
      </c>
      <c r="L33" s="27">
        <v>20337</v>
      </c>
    </row>
    <row r="34" spans="3:12" ht="12.75">
      <c r="C34" s="120">
        <v>1979</v>
      </c>
      <c r="D34">
        <v>810</v>
      </c>
      <c r="F34" s="168">
        <f t="shared" si="0"/>
        <v>1979</v>
      </c>
      <c r="G34" s="169">
        <f t="shared" si="1"/>
        <v>10051</v>
      </c>
      <c r="H34" s="27">
        <v>9241</v>
      </c>
      <c r="I34" s="169"/>
      <c r="J34" s="168">
        <f t="shared" si="2"/>
        <v>1979</v>
      </c>
      <c r="K34" s="169">
        <f t="shared" si="3"/>
        <v>31387</v>
      </c>
      <c r="L34" s="27">
        <v>21336</v>
      </c>
    </row>
    <row r="35" spans="3:12" ht="12.75">
      <c r="C35" s="167">
        <v>1980</v>
      </c>
      <c r="D35">
        <v>700</v>
      </c>
      <c r="F35" s="168">
        <f t="shared" si="0"/>
        <v>1980</v>
      </c>
      <c r="G35" s="169">
        <f t="shared" si="1"/>
        <v>9539</v>
      </c>
      <c r="H35" s="27">
        <v>8839</v>
      </c>
      <c r="I35" s="169"/>
      <c r="J35" s="168">
        <f t="shared" si="2"/>
        <v>1980</v>
      </c>
      <c r="K35" s="169">
        <f t="shared" si="3"/>
        <v>29286</v>
      </c>
      <c r="L35" s="27">
        <v>19747</v>
      </c>
    </row>
    <row r="36" spans="3:12" ht="12.75">
      <c r="C36" s="120">
        <v>1981</v>
      </c>
      <c r="D36">
        <v>677</v>
      </c>
      <c r="F36" s="168">
        <f t="shared" si="0"/>
        <v>1981</v>
      </c>
      <c r="G36" s="169">
        <f t="shared" si="1"/>
        <v>9517</v>
      </c>
      <c r="H36" s="27">
        <v>8840</v>
      </c>
      <c r="I36" s="169"/>
      <c r="J36" s="168">
        <f t="shared" si="2"/>
        <v>1981</v>
      </c>
      <c r="K36" s="169">
        <f t="shared" si="3"/>
        <v>28766</v>
      </c>
      <c r="L36" s="27">
        <v>19249</v>
      </c>
    </row>
    <row r="37" spans="3:12" ht="12.75">
      <c r="C37" s="120">
        <v>1982</v>
      </c>
      <c r="D37">
        <v>701</v>
      </c>
      <c r="F37" s="168">
        <f t="shared" si="0"/>
        <v>1982</v>
      </c>
      <c r="G37" s="169">
        <f aca="true" t="shared" si="4" ref="G37:G57">D37+H37</f>
        <v>9961</v>
      </c>
      <c r="H37" s="27">
        <v>9260</v>
      </c>
      <c r="I37" s="169"/>
      <c r="J37" s="168">
        <f t="shared" si="2"/>
        <v>1982</v>
      </c>
      <c r="K37" s="169">
        <f aca="true" t="shared" si="5" ref="K37:K57">G37+L37</f>
        <v>28273</v>
      </c>
      <c r="L37" s="27">
        <v>18312</v>
      </c>
    </row>
    <row r="38" spans="3:12" ht="12.75">
      <c r="C38" s="120">
        <v>1983</v>
      </c>
      <c r="D38">
        <v>624</v>
      </c>
      <c r="F38" s="168">
        <f t="shared" si="0"/>
        <v>1983</v>
      </c>
      <c r="G38" s="169">
        <f t="shared" si="4"/>
        <v>8257</v>
      </c>
      <c r="H38" s="27">
        <v>7633</v>
      </c>
      <c r="I38" s="169"/>
      <c r="J38" s="168">
        <f t="shared" si="2"/>
        <v>1983</v>
      </c>
      <c r="K38" s="169">
        <f t="shared" si="5"/>
        <v>25224</v>
      </c>
      <c r="L38" s="27">
        <v>16967</v>
      </c>
    </row>
    <row r="39" spans="3:12" ht="12.75">
      <c r="C39" s="120">
        <v>1984</v>
      </c>
      <c r="D39">
        <v>599</v>
      </c>
      <c r="F39" s="168">
        <f t="shared" si="0"/>
        <v>1984</v>
      </c>
      <c r="G39" s="169">
        <f t="shared" si="4"/>
        <v>8326</v>
      </c>
      <c r="H39" s="27">
        <v>7727</v>
      </c>
      <c r="I39" s="169"/>
      <c r="J39" s="168">
        <f t="shared" si="2"/>
        <v>1984</v>
      </c>
      <c r="K39" s="169">
        <f t="shared" si="5"/>
        <v>26158</v>
      </c>
      <c r="L39" s="27">
        <v>17832</v>
      </c>
    </row>
    <row r="40" spans="2:12" ht="12.75">
      <c r="B40" t="s">
        <v>98</v>
      </c>
      <c r="C40" s="168">
        <f>'Tables 1 and 2'!G49</f>
        <v>1985</v>
      </c>
      <c r="D40" s="169">
        <f>'Tables 1 and 2'!I49</f>
        <v>602</v>
      </c>
      <c r="F40" s="168">
        <f>C40</f>
        <v>1985</v>
      </c>
      <c r="G40" s="169">
        <f t="shared" si="4"/>
        <v>8388</v>
      </c>
      <c r="H40" s="169">
        <f>'Tables 1 and 2'!J49</f>
        <v>7786</v>
      </c>
      <c r="I40" s="169"/>
      <c r="J40" s="168">
        <f>F40</f>
        <v>1985</v>
      </c>
      <c r="K40" s="169">
        <f t="shared" si="5"/>
        <v>27287</v>
      </c>
      <c r="L40" s="169">
        <f>'Tables 1 and 2'!N49</f>
        <v>18899</v>
      </c>
    </row>
    <row r="41" spans="2:12" ht="12.75">
      <c r="B41" t="s">
        <v>99</v>
      </c>
      <c r="C41" s="168">
        <f>'Tables 1 and 2'!G50</f>
        <v>1986</v>
      </c>
      <c r="D41" s="169">
        <f>'Tables 1 and 2'!I50</f>
        <v>601</v>
      </c>
      <c r="F41" s="168">
        <f aca="true" t="shared" si="6" ref="F41:F57">C41</f>
        <v>1986</v>
      </c>
      <c r="G41" s="169">
        <f t="shared" si="4"/>
        <v>8023</v>
      </c>
      <c r="H41" s="169">
        <f>'Tables 1 and 2'!J50</f>
        <v>7422</v>
      </c>
      <c r="I41" s="169"/>
      <c r="J41" s="168">
        <f aca="true" t="shared" si="7" ref="J41:J57">F41</f>
        <v>1986</v>
      </c>
      <c r="K41" s="169">
        <f t="shared" si="5"/>
        <v>26117</v>
      </c>
      <c r="L41" s="169">
        <f>'Tables 1 and 2'!N50</f>
        <v>18094</v>
      </c>
    </row>
    <row r="42" spans="2:12" ht="12.75">
      <c r="B42" t="s">
        <v>8</v>
      </c>
      <c r="C42" s="168">
        <f>'Tables 1 and 2'!G51</f>
        <v>1987</v>
      </c>
      <c r="D42" s="169">
        <f>'Tables 1 and 2'!I51</f>
        <v>556</v>
      </c>
      <c r="F42" s="168">
        <f t="shared" si="6"/>
        <v>1987</v>
      </c>
      <c r="G42" s="169">
        <f t="shared" si="4"/>
        <v>7263</v>
      </c>
      <c r="H42" s="169">
        <f>'Tables 1 and 2'!J51</f>
        <v>6707</v>
      </c>
      <c r="I42" s="169"/>
      <c r="J42" s="168">
        <f t="shared" si="7"/>
        <v>1987</v>
      </c>
      <c r="K42" s="169">
        <f t="shared" si="5"/>
        <v>24748</v>
      </c>
      <c r="L42" s="169">
        <f>'Tables 1 and 2'!N51</f>
        <v>17485</v>
      </c>
    </row>
    <row r="43" spans="3:12" ht="12.75">
      <c r="C43" s="168">
        <f>'Tables 1 and 2'!G52</f>
        <v>1988</v>
      </c>
      <c r="D43" s="169">
        <f>'Tables 1 and 2'!I52</f>
        <v>554</v>
      </c>
      <c r="F43" s="168">
        <f t="shared" si="6"/>
        <v>1988</v>
      </c>
      <c r="G43" s="169">
        <f t="shared" si="4"/>
        <v>7286</v>
      </c>
      <c r="H43" s="169">
        <f>'Tables 1 and 2'!J52</f>
        <v>6732</v>
      </c>
      <c r="I43" s="169"/>
      <c r="J43" s="168">
        <f t="shared" si="7"/>
        <v>1988</v>
      </c>
      <c r="K43" s="169">
        <f t="shared" si="5"/>
        <v>25425</v>
      </c>
      <c r="L43" s="169">
        <f>'Tables 1 and 2'!N52</f>
        <v>18139</v>
      </c>
    </row>
    <row r="44" spans="3:12" ht="12.75">
      <c r="C44" s="168">
        <f>'Tables 1 and 2'!G53</f>
        <v>1989</v>
      </c>
      <c r="D44" s="169">
        <f>'Tables 1 and 2'!I53</f>
        <v>553</v>
      </c>
      <c r="F44" s="168">
        <f t="shared" si="6"/>
        <v>1989</v>
      </c>
      <c r="G44" s="169">
        <f t="shared" si="4"/>
        <v>7551</v>
      </c>
      <c r="H44" s="169">
        <f>'Tables 1 and 2'!J53</f>
        <v>6998</v>
      </c>
      <c r="I44" s="169"/>
      <c r="J44" s="168">
        <f t="shared" si="7"/>
        <v>1989</v>
      </c>
      <c r="K44" s="169">
        <f t="shared" si="5"/>
        <v>27532</v>
      </c>
      <c r="L44" s="169">
        <f>'Tables 1 and 2'!N53</f>
        <v>19981</v>
      </c>
    </row>
    <row r="45" spans="3:12" ht="12.75">
      <c r="C45" s="168">
        <f>'Tables 1 and 2'!G54</f>
        <v>1990</v>
      </c>
      <c r="D45" s="169">
        <f>'Tables 1 and 2'!I54</f>
        <v>546</v>
      </c>
      <c r="F45" s="168">
        <f t="shared" si="6"/>
        <v>1990</v>
      </c>
      <c r="G45" s="169">
        <f t="shared" si="4"/>
        <v>6798</v>
      </c>
      <c r="H45" s="169">
        <f>'Tables 1 and 2'!J54</f>
        <v>6252</v>
      </c>
      <c r="I45" s="169"/>
      <c r="J45" s="168">
        <f t="shared" si="7"/>
        <v>1990</v>
      </c>
      <c r="K45" s="169">
        <f t="shared" si="5"/>
        <v>27228</v>
      </c>
      <c r="L45" s="169">
        <f>'Tables 1 and 2'!N54</f>
        <v>20430</v>
      </c>
    </row>
    <row r="46" spans="3:12" ht="12.75">
      <c r="C46" s="168">
        <f>'Tables 1 and 2'!G55</f>
        <v>1991</v>
      </c>
      <c r="D46" s="169">
        <f>'Tables 1 and 2'!I55</f>
        <v>491</v>
      </c>
      <c r="F46" s="168">
        <f t="shared" si="6"/>
        <v>1991</v>
      </c>
      <c r="G46" s="169">
        <f t="shared" si="4"/>
        <v>6129</v>
      </c>
      <c r="H46" s="169">
        <f>'Tables 1 and 2'!J55</f>
        <v>5638</v>
      </c>
      <c r="I46" s="169"/>
      <c r="J46" s="168">
        <f t="shared" si="7"/>
        <v>1991</v>
      </c>
      <c r="K46" s="169">
        <f t="shared" si="5"/>
        <v>25346</v>
      </c>
      <c r="L46" s="169">
        <f>'Tables 1 and 2'!N55</f>
        <v>19217</v>
      </c>
    </row>
    <row r="47" spans="3:12" ht="12.75">
      <c r="C47" s="168">
        <f>'Tables 1 and 2'!G56</f>
        <v>1992</v>
      </c>
      <c r="D47" s="169">
        <f>'Tables 1 and 2'!I56</f>
        <v>463</v>
      </c>
      <c r="F47" s="168">
        <f t="shared" si="6"/>
        <v>1992</v>
      </c>
      <c r="G47" s="169">
        <f t="shared" si="4"/>
        <v>5639</v>
      </c>
      <c r="H47" s="169">
        <f>'Tables 1 and 2'!J56</f>
        <v>5176</v>
      </c>
      <c r="I47" s="169"/>
      <c r="J47" s="168">
        <f t="shared" si="7"/>
        <v>1992</v>
      </c>
      <c r="K47" s="169">
        <f t="shared" si="5"/>
        <v>24173</v>
      </c>
      <c r="L47" s="169">
        <f>'Tables 1 and 2'!N56</f>
        <v>18534</v>
      </c>
    </row>
    <row r="48" spans="3:12" ht="12.75">
      <c r="C48" s="168">
        <f>'Tables 1 and 2'!G57</f>
        <v>1993</v>
      </c>
      <c r="D48" s="169">
        <f>'Tables 1 and 2'!I57</f>
        <v>399</v>
      </c>
      <c r="F48" s="168">
        <f t="shared" si="6"/>
        <v>1993</v>
      </c>
      <c r="G48" s="169">
        <f t="shared" si="4"/>
        <v>4853</v>
      </c>
      <c r="H48" s="169">
        <f>'Tables 1 and 2'!J57</f>
        <v>4454</v>
      </c>
      <c r="I48" s="169"/>
      <c r="J48" s="168">
        <f t="shared" si="7"/>
        <v>1993</v>
      </c>
      <c r="K48" s="169">
        <f t="shared" si="5"/>
        <v>22414</v>
      </c>
      <c r="L48" s="169">
        <f>'Tables 1 and 2'!N57</f>
        <v>17561</v>
      </c>
    </row>
    <row r="49" spans="3:12" ht="12.75">
      <c r="C49" s="168">
        <f>'Tables 1 and 2'!G58</f>
        <v>1994</v>
      </c>
      <c r="D49" s="169">
        <f>'Tables 1 and 2'!I58</f>
        <v>363</v>
      </c>
      <c r="F49" s="168">
        <f t="shared" si="6"/>
        <v>1994</v>
      </c>
      <c r="G49" s="169">
        <f t="shared" si="4"/>
        <v>5571</v>
      </c>
      <c r="H49" s="169">
        <f>'Tables 1 and 2'!J58</f>
        <v>5208</v>
      </c>
      <c r="I49" s="169"/>
      <c r="J49" s="168">
        <f t="shared" si="7"/>
        <v>1994</v>
      </c>
      <c r="K49" s="169">
        <f t="shared" si="5"/>
        <v>22573</v>
      </c>
      <c r="L49" s="169">
        <f>'Tables 1 and 2'!N58</f>
        <v>17002</v>
      </c>
    </row>
    <row r="50" spans="3:12" ht="12.75">
      <c r="C50" s="168">
        <f>'Tables 1 and 2'!G59</f>
        <v>1995</v>
      </c>
      <c r="D50" s="169">
        <f>'Tables 1 and 2'!I59</f>
        <v>409</v>
      </c>
      <c r="F50" s="168">
        <f t="shared" si="6"/>
        <v>1995</v>
      </c>
      <c r="G50" s="169">
        <f t="shared" si="4"/>
        <v>5339</v>
      </c>
      <c r="H50" s="169">
        <f>'Tables 1 and 2'!J59</f>
        <v>4930</v>
      </c>
      <c r="I50" s="169"/>
      <c r="J50" s="168">
        <f t="shared" si="7"/>
        <v>1995</v>
      </c>
      <c r="K50" s="169">
        <f t="shared" si="5"/>
        <v>22194</v>
      </c>
      <c r="L50" s="169">
        <f>'Tables 1 and 2'!N59</f>
        <v>16855</v>
      </c>
    </row>
    <row r="51" spans="3:12" ht="12.75">
      <c r="C51" s="168">
        <f>'Tables 1 and 2'!G60</f>
        <v>1996</v>
      </c>
      <c r="D51" s="169">
        <f>'Tables 1 and 2'!I60</f>
        <v>357</v>
      </c>
      <c r="F51" s="168">
        <f t="shared" si="6"/>
        <v>1996</v>
      </c>
      <c r="G51" s="169">
        <f t="shared" si="4"/>
        <v>4398</v>
      </c>
      <c r="H51" s="169">
        <f>'Tables 1 and 2'!J60</f>
        <v>4041</v>
      </c>
      <c r="I51" s="169"/>
      <c r="J51" s="168">
        <f t="shared" si="7"/>
        <v>1996</v>
      </c>
      <c r="K51" s="169">
        <f t="shared" si="5"/>
        <v>21716</v>
      </c>
      <c r="L51" s="169">
        <f>'Tables 1 and 2'!N60</f>
        <v>17318</v>
      </c>
    </row>
    <row r="52" spans="3:12" ht="12.75">
      <c r="C52" s="168">
        <f>'Tables 1 and 2'!G61</f>
        <v>1997</v>
      </c>
      <c r="D52" s="169">
        <f>'Tables 1 and 2'!I61</f>
        <v>377</v>
      </c>
      <c r="F52" s="168">
        <f t="shared" si="6"/>
        <v>1997</v>
      </c>
      <c r="G52" s="169">
        <f t="shared" si="4"/>
        <v>4424</v>
      </c>
      <c r="H52" s="169">
        <f>'Tables 1 and 2'!J61</f>
        <v>4047</v>
      </c>
      <c r="I52" s="169"/>
      <c r="J52" s="168">
        <f t="shared" si="7"/>
        <v>1997</v>
      </c>
      <c r="K52" s="169">
        <f t="shared" si="5"/>
        <v>22629</v>
      </c>
      <c r="L52" s="169">
        <f>'Tables 1 and 2'!N61</f>
        <v>18205</v>
      </c>
    </row>
    <row r="53" spans="3:12" ht="12.75">
      <c r="C53" s="168">
        <f>'Tables 1 and 2'!G62</f>
        <v>1998</v>
      </c>
      <c r="D53" s="169">
        <f>'Tables 1 and 2'!I62</f>
        <v>385</v>
      </c>
      <c r="F53" s="168">
        <f t="shared" si="6"/>
        <v>1998</v>
      </c>
      <c r="G53" s="169">
        <f t="shared" si="4"/>
        <v>4457</v>
      </c>
      <c r="H53" s="169">
        <f>'Tables 1 and 2'!J62</f>
        <v>4072</v>
      </c>
      <c r="I53" s="169"/>
      <c r="J53" s="168">
        <f t="shared" si="7"/>
        <v>1998</v>
      </c>
      <c r="K53" s="169">
        <f t="shared" si="5"/>
        <v>22467</v>
      </c>
      <c r="L53" s="169">
        <f>'Tables 1 and 2'!N62</f>
        <v>18010</v>
      </c>
    </row>
    <row r="54" spans="3:12" ht="12.75">
      <c r="C54" s="168">
        <f>'Tables 1 and 2'!G63</f>
        <v>1999</v>
      </c>
      <c r="D54" s="169">
        <f>'Tables 1 and 2'!I63</f>
        <v>310</v>
      </c>
      <c r="F54" s="168">
        <f t="shared" si="6"/>
        <v>1999</v>
      </c>
      <c r="G54" s="169">
        <f t="shared" si="4"/>
        <v>4075</v>
      </c>
      <c r="H54" s="169">
        <f>'Tables 1 and 2'!J63</f>
        <v>3765</v>
      </c>
      <c r="I54" s="169"/>
      <c r="J54" s="168">
        <f t="shared" si="7"/>
        <v>1999</v>
      </c>
      <c r="K54" s="169">
        <f t="shared" si="5"/>
        <v>21003</v>
      </c>
      <c r="L54" s="169">
        <f>'Tables 1 and 2'!N63</f>
        <v>16928</v>
      </c>
    </row>
    <row r="55" spans="3:12" ht="12.75">
      <c r="C55" s="168">
        <f>'Tables 1 and 2'!G64</f>
        <v>2000</v>
      </c>
      <c r="D55" s="169">
        <f>'Tables 1 and 2'!I64</f>
        <v>326</v>
      </c>
      <c r="F55" s="168">
        <f t="shared" si="6"/>
        <v>2000</v>
      </c>
      <c r="G55" s="169">
        <f t="shared" si="4"/>
        <v>3893</v>
      </c>
      <c r="H55" s="169">
        <f>'Tables 1 and 2'!J64</f>
        <v>3567</v>
      </c>
      <c r="I55" s="169"/>
      <c r="J55" s="168">
        <f t="shared" si="7"/>
        <v>2000</v>
      </c>
      <c r="K55" s="169">
        <f t="shared" si="5"/>
        <v>20509</v>
      </c>
      <c r="L55" s="169">
        <f>'Tables 1 and 2'!N64</f>
        <v>16616</v>
      </c>
    </row>
    <row r="56" spans="3:12" ht="12.75">
      <c r="C56" s="168">
        <f>'Tables 1 and 2'!G65</f>
        <v>2001</v>
      </c>
      <c r="D56" s="169">
        <f>'Tables 1 and 2'!I65</f>
        <v>348</v>
      </c>
      <c r="F56" s="168">
        <f>C56</f>
        <v>2001</v>
      </c>
      <c r="G56" s="169">
        <f>D56+H56</f>
        <v>3758</v>
      </c>
      <c r="H56" s="169">
        <f>'Tables 1 and 2'!J65</f>
        <v>3410</v>
      </c>
      <c r="I56" s="169"/>
      <c r="J56" s="168">
        <f>F56</f>
        <v>2001</v>
      </c>
      <c r="K56" s="169">
        <f>G56+L56</f>
        <v>19910</v>
      </c>
      <c r="L56" s="169">
        <f>'Tables 1 and 2'!N65</f>
        <v>16152</v>
      </c>
    </row>
    <row r="57" spans="3:12" ht="12.75">
      <c r="C57" s="168">
        <f>'Tables 1 and 2'!G66</f>
        <v>2002</v>
      </c>
      <c r="D57" s="169">
        <f>'Tables 1 and 2'!I66</f>
        <v>304</v>
      </c>
      <c r="F57" s="168">
        <f t="shared" si="6"/>
        <v>2002</v>
      </c>
      <c r="G57" s="169">
        <f t="shared" si="4"/>
        <v>3525</v>
      </c>
      <c r="H57" s="169">
        <f>'Tables 1 and 2'!J66</f>
        <v>3221</v>
      </c>
      <c r="I57" s="169"/>
      <c r="J57" s="168">
        <f t="shared" si="7"/>
        <v>2002</v>
      </c>
      <c r="K57" s="169">
        <f t="shared" si="5"/>
        <v>19260</v>
      </c>
      <c r="L57" s="169">
        <f>'Tables 1 and 2'!N66</f>
        <v>15735</v>
      </c>
    </row>
    <row r="58" spans="3:12" ht="12.75">
      <c r="C58" s="168">
        <f>'Tables 1 and 2'!G67</f>
        <v>2003</v>
      </c>
      <c r="D58" s="169">
        <f>'Tables 1 and 2'!I67</f>
        <v>332</v>
      </c>
      <c r="F58" s="168">
        <f>C58</f>
        <v>2003</v>
      </c>
      <c r="G58" s="169">
        <f>D58+H58</f>
        <v>3263</v>
      </c>
      <c r="H58" s="169">
        <f>'Tables 1 and 2'!J67</f>
        <v>2931</v>
      </c>
      <c r="I58" s="169"/>
      <c r="J58" s="168">
        <f>F58</f>
        <v>2003</v>
      </c>
      <c r="K58" s="169">
        <f>G58+L58</f>
        <v>18669</v>
      </c>
      <c r="L58" s="169">
        <f>'Tables 1 and 2'!N67</f>
        <v>15406</v>
      </c>
    </row>
    <row r="59" spans="4:6" ht="12.75">
      <c r="D59" s="166"/>
      <c r="E59" s="166"/>
      <c r="F59" s="166"/>
    </row>
    <row r="60" spans="4:6" ht="12.75">
      <c r="D60" s="166"/>
      <c r="E60" s="166"/>
      <c r="F60" s="166"/>
    </row>
    <row r="61" spans="4:6" ht="12.75">
      <c r="D61" s="166"/>
      <c r="E61" s="166"/>
      <c r="F61" s="166"/>
    </row>
    <row r="62" spans="4:6" ht="12.75">
      <c r="D62" s="166"/>
      <c r="E62" s="166"/>
      <c r="F62" s="166"/>
    </row>
    <row r="63" spans="4:6" ht="12.75">
      <c r="D63" s="166"/>
      <c r="E63" s="166"/>
      <c r="F63" s="166"/>
    </row>
    <row r="64" spans="4:6" ht="12.75">
      <c r="D64" s="166"/>
      <c r="E64" s="166"/>
      <c r="F64" s="166"/>
    </row>
    <row r="65" spans="4:6" ht="12.75">
      <c r="D65" s="166"/>
      <c r="E65" s="166"/>
      <c r="F65" s="16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21" sqref="Q2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58" sqref="Q58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u001954</cp:lastModifiedBy>
  <cp:lastPrinted>2004-06-01T11:43:26Z</cp:lastPrinted>
  <dcterms:created xsi:type="dcterms:W3CDTF">1999-04-19T10:26:43Z</dcterms:created>
  <dcterms:modified xsi:type="dcterms:W3CDTF">2004-06-09T12:31:58Z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263389947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