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8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charts'!$C$4:$L$59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2'!$A$1:$S$83</definedName>
    <definedName name="_xlnm.Print_Area" localSheetId="1">'Tables 3 to 5'!$A$1:$O$83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<sst xmlns="http://schemas.openxmlformats.org/spreadsheetml/2006/main" count="454" uniqueCount="180">
  <si>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</si>
  <si>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</si>
  <si>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</si>
  <si>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</si>
  <si>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</si>
  <si>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</si>
  <si>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</si>
  <si>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</si>
  <si>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</si>
  <si>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</si>
  <si>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</si>
  <si>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</si>
  <si>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</si>
  <si>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</si>
  <si>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</si>
  <si>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</si>
  <si>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</si>
  <si>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</si>
  <si>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</si>
  <si>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</si>
  <si>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</si>
  <si>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</si>
  <si>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</si>
  <si>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</si>
  <si>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</si>
  <si>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</si>
  <si>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</si>
  <si>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</si>
  <si>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</si>
  <si>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</si>
  <si>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</si>
  <si>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</si>
  <si>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</si>
  <si>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</si>
  <si>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</si>
  <si>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</si>
  <si>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</si>
  <si>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</si>
  <si>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</si>
  <si>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</si>
  <si>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</si>
  <si>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</si>
  <si>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</si>
  <si>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</si>
  <si>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</si>
  <si>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</si>
  <si>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</si>
  <si>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</si>
  <si>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</si>
  <si>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</si>
  <si>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</si>
  <si>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</si>
  <si>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</si>
  <si>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</si>
  <si>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</si>
  <si>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</si>
  <si>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</si>
  <si>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</si>
  <si>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</si>
  <si>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</si>
  <si>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</si>
  <si>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</si>
  <si>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</si>
  <si>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</si>
  <si>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</si>
  <si>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</si>
  <si>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</si>
  <si>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</si>
  <si>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</si>
  <si>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</si>
  <si>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</si>
  <si>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</si>
  <si>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</si>
  <si>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</si>
  <si>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</si>
  <si>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</si>
  <si>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</si>
  <si>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</si>
  <si>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</si>
  <si>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</si>
  <si>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</si>
  <si>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</si>
  <si>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</si>
  <si>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</si>
  <si>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</si>
  <si>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</si>
  <si>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</si>
  <si>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</si>
  <si>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</si>
  <si>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</si>
  <si>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</si>
  <si>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</si>
  <si>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</si>
  <si>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</si>
  <si>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</si>
  <si>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</si>
  <si>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</si>
  <si>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</si>
  <si>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</si>
  <si>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</si>
  <si>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</si>
  <si>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</si>
  <si>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</si>
  <si>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</si>
  <si>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</si>
  <si>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</si>
  <si>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</si>
  <si>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</si>
  <si>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</si>
  <si>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</si>
  <si>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</si>
  <si>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</si>
  <si>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</si>
  <si>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</si>
  <si>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</si>
  <si>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</si>
  <si>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</si>
  <si>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</si>
  <si>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</si>
  <si>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</si>
  <si>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</si>
  <si>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</si>
  <si>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</si>
  <si>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</si>
  <si>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</si>
  <si>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</si>
  <si>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</si>
  <si>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</si>
  <si>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</si>
  <si>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</si>
  <si>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</si>
  <si>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</si>
  <si>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</si>
  <si>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</si>
  <si>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</si>
  <si>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</si>
  <si>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</si>
  <si>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</si>
  <si>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</si>
  <si>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</si>
  <si>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</si>
  <si>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</si>
  <si>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</si>
  <si>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</si>
  <si>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</si>
  <si>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</si>
  <si>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</si>
  <si>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</si>
  <si>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</si>
  <si>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</si>
  <si>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</si>
  <si>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</si>
  <si>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</si>
  <si>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</si>
  <si>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</si>
  <si>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</si>
  <si>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</si>
  <si>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</si>
  <si>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</si>
  <si>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2004 percentage change:</t>
  </si>
  <si>
    <t>on 2003</t>
  </si>
  <si>
    <r>
      <t xml:space="preserve">1.  </t>
    </r>
    <r>
      <rPr>
        <sz val="8"/>
        <rFont val="Arial"/>
        <family val="2"/>
      </rPr>
      <t>Some figures for 2003 and earlier years may have been revised slightly from those published previously</t>
    </r>
  </si>
  <si>
    <t>2000-04 average</t>
  </si>
  <si>
    <t>Numbers in 2010 implied by target</t>
  </si>
  <si>
    <t>Rate in 2010 implied by target</t>
  </si>
  <si>
    <t>% change on 2003</t>
  </si>
  <si>
    <r>
      <t xml:space="preserve">NB:  </t>
    </r>
    <r>
      <rPr>
        <sz val="11"/>
        <rFont val="Arial"/>
        <family val="2"/>
      </rPr>
      <t>Some figures for 2003 and earlier years may have been revised slightly from those published previously</t>
    </r>
  </si>
  <si>
    <t>2004  (provisional)</t>
  </si>
  <si>
    <t>2000-2004 average (provisional)</t>
  </si>
  <si>
    <r>
      <t>2004 % change:</t>
    </r>
    <r>
      <rPr>
        <sz val="12"/>
        <rFont val="Arial"/>
        <family val="2"/>
      </rPr>
      <t xml:space="preserve">    on 2003</t>
    </r>
  </si>
  <si>
    <t>-</t>
  </si>
  <si>
    <r>
      <t xml:space="preserve">2004 </t>
    </r>
    <r>
      <rPr>
        <i/>
        <sz val="12"/>
        <rFont val="Arial"/>
        <family val="2"/>
      </rPr>
      <t>prov.</t>
    </r>
  </si>
  <si>
    <r>
      <t xml:space="preserve">2004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</si>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</sst>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0" fillId="0" borderId="0" xfId="22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2" applyNumberForma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1" xfId="21" applyFont="1" applyBorder="1" applyAlignment="1">
      <alignment horizontal="left"/>
      <protection/>
    </xf>
    <xf numFmtId="165" fontId="9" fillId="0" borderId="11" xfId="21" applyFont="1" applyBorder="1" applyAlignment="1">
      <alignment horizontal="centerContinuous"/>
      <protection/>
    </xf>
    <xf numFmtId="165" fontId="10" fillId="0" borderId="11" xfId="21" applyFont="1" applyBorder="1" applyAlignment="1">
      <alignment horizontal="centerContinuous"/>
      <protection/>
    </xf>
    <xf numFmtId="165" fontId="10" fillId="0" borderId="11" xfId="21" applyFont="1" applyBorder="1">
      <alignment/>
      <protection/>
    </xf>
    <xf numFmtId="165" fontId="9" fillId="0" borderId="12" xfId="21" applyFont="1" applyBorder="1" applyAlignment="1">
      <alignment horizontal="right"/>
      <protection/>
    </xf>
    <xf numFmtId="165" fontId="10" fillId="0" borderId="10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 quotePrefix="1">
      <alignment horizontal="left"/>
    </xf>
    <xf numFmtId="165" fontId="28" fillId="0" borderId="0" xfId="21" applyFont="1" applyBorder="1">
      <alignment/>
      <protection/>
    </xf>
    <xf numFmtId="164" fontId="28" fillId="0" borderId="0" xfId="21" applyNumberFormat="1" applyFont="1" applyBorder="1" applyProtection="1">
      <alignment/>
      <protection/>
    </xf>
    <xf numFmtId="0" fontId="28" fillId="0" borderId="0" xfId="0" applyFont="1" applyAlignment="1" quotePrefix="1">
      <alignment horizontal="left"/>
    </xf>
    <xf numFmtId="165" fontId="28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9" fillId="0" borderId="0" xfId="15" applyNumberFormat="1" applyFont="1" applyBorder="1" applyAlignment="1">
      <alignment/>
    </xf>
    <xf numFmtId="171" fontId="29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7" fillId="0" borderId="0" xfId="21" applyFont="1" applyAlignment="1">
      <alignment horizontal="left"/>
      <protection/>
    </xf>
    <xf numFmtId="165" fontId="30" fillId="0" borderId="0" xfId="21" applyFont="1" applyAlignment="1">
      <alignment horizontal="left"/>
      <protection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22" applyNumberFormat="1" applyFont="1" applyAlignment="1">
      <alignment/>
    </xf>
    <xf numFmtId="178" fontId="14" fillId="0" borderId="0" xfId="22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2" fontId="14" fillId="0" borderId="17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1" fillId="0" borderId="3" xfId="0" applyFont="1" applyBorder="1" applyAlignment="1">
      <alignment horizontal="right"/>
    </xf>
    <xf numFmtId="9" fontId="13" fillId="0" borderId="0" xfId="22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4" fillId="0" borderId="0" xfId="15" applyNumberFormat="1" applyFont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Alignment="1">
      <alignment/>
    </xf>
    <xf numFmtId="0" fontId="35" fillId="0" borderId="3" xfId="0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5"/>
          <c:w val="0.96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charts'!$D$5:$D$59</c:f>
              <c:numCache>
                <c:ptCount val="55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331</c:v>
                </c:pt>
                <c:pt idx="54">
                  <c:v>307</c:v>
                </c:pt>
              </c:numCache>
            </c:numRef>
          </c:val>
          <c:smooth val="0"/>
        </c:ser>
        <c:axId val="27520402"/>
        <c:axId val="46357027"/>
      </c:line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57027"/>
        <c:crosses val="autoZero"/>
        <c:auto val="1"/>
        <c:lblOffset val="100"/>
        <c:noMultiLvlLbl val="0"/>
      </c:catAx>
      <c:valAx>
        <c:axId val="46357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7520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charts'!$G$5:$G$59</c:f>
              <c:numCache>
                <c:ptCount val="55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3523</c:v>
                </c:pt>
                <c:pt idx="53">
                  <c:v>3278</c:v>
                </c:pt>
                <c:pt idx="54">
                  <c:v>3019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charts'!$H$5:$H$59</c:f>
              <c:numCache>
                <c:ptCount val="55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3219</c:v>
                </c:pt>
                <c:pt idx="53">
                  <c:v>2947</c:v>
                </c:pt>
                <c:pt idx="54">
                  <c:v>2712</c:v>
                </c:pt>
              </c:numCache>
            </c:numRef>
          </c:val>
          <c:smooth val="0"/>
        </c:ser>
        <c:axId val="14560060"/>
        <c:axId val="63931677"/>
      </c:line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560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25"/>
          <c:w val="0.946"/>
          <c:h val="0.05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175"/>
          <c:w val="0.977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charts'!$K$5:$K$59</c:f>
              <c:numCache>
                <c:ptCount val="55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20511</c:v>
                </c:pt>
                <c:pt idx="51">
                  <c:v>19912</c:v>
                </c:pt>
                <c:pt idx="52">
                  <c:v>19257</c:v>
                </c:pt>
                <c:pt idx="53">
                  <c:v>18724</c:v>
                </c:pt>
                <c:pt idx="54">
                  <c:v>18246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charts'!$L$5:$L$59</c:f>
              <c:numCache>
                <c:ptCount val="55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16618</c:v>
                </c:pt>
                <c:pt idx="51">
                  <c:v>16154</c:v>
                </c:pt>
                <c:pt idx="52">
                  <c:v>15734</c:v>
                </c:pt>
                <c:pt idx="53">
                  <c:v>15446</c:v>
                </c:pt>
                <c:pt idx="54">
                  <c:v>15227</c:v>
                </c:pt>
              </c:numCache>
            </c:numRef>
          </c:val>
          <c:smooth val="0"/>
        </c:ser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83319"/>
        <c:crosses val="autoZero"/>
        <c:auto val="1"/>
        <c:lblOffset val="100"/>
        <c:noMultiLvlLbl val="0"/>
      </c:catAx>
      <c:valAx>
        <c:axId val="11083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14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5175"/>
          <c:w val="0.733"/>
          <c:h val="0.03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25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charts'!$C$13:$C$29</c:f>
              <c:numCache>
                <c:ptCount val="17"/>
                <c:pt idx="0">
                  <c:v>4837.8</c:v>
                </c:pt>
                <c:pt idx="1">
                  <c:v>4837.8</c:v>
                </c:pt>
                <c:pt idx="2">
                  <c:v>4837.8</c:v>
                </c:pt>
                <c:pt idx="3">
                  <c:v>4837.8</c:v>
                </c:pt>
                <c:pt idx="4">
                  <c:v>4837.8</c:v>
                </c:pt>
                <c:pt idx="5">
                  <c:v>4837.8</c:v>
                </c:pt>
                <c:pt idx="6">
                  <c:v>4837.8</c:v>
                </c:pt>
                <c:pt idx="7">
                  <c:v>4837.8</c:v>
                </c:pt>
                <c:pt idx="8">
                  <c:v>4837.8</c:v>
                </c:pt>
                <c:pt idx="9">
                  <c:v>4837.8</c:v>
                </c:pt>
                <c:pt idx="10">
                  <c:v>4837.8</c:v>
                </c:pt>
                <c:pt idx="11">
                  <c:v>4837.8</c:v>
                </c:pt>
                <c:pt idx="12">
                  <c:v>4837.8</c:v>
                </c:pt>
                <c:pt idx="13">
                  <c:v>4837.8</c:v>
                </c:pt>
                <c:pt idx="14">
                  <c:v>4837.8</c:v>
                </c:pt>
                <c:pt idx="15">
                  <c:v>4837.8</c:v>
                </c:pt>
                <c:pt idx="16">
                  <c:v>4837.8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charts'!$B$13:$B$29</c:f>
              <c:numCache>
                <c:ptCount val="17"/>
                <c:pt idx="0">
                  <c:v>5571</c:v>
                </c:pt>
                <c:pt idx="1">
                  <c:v>5339</c:v>
                </c:pt>
                <c:pt idx="2">
                  <c:v>4398</c:v>
                </c:pt>
                <c:pt idx="3">
                  <c:v>4424</c:v>
                </c:pt>
                <c:pt idx="4">
                  <c:v>4457</c:v>
                </c:pt>
                <c:pt idx="5">
                  <c:v>4075</c:v>
                </c:pt>
                <c:pt idx="6">
                  <c:v>3893</c:v>
                </c:pt>
                <c:pt idx="7">
                  <c:v>3758</c:v>
                </c:pt>
                <c:pt idx="8">
                  <c:v>3523</c:v>
                </c:pt>
                <c:pt idx="9">
                  <c:v>3278</c:v>
                </c:pt>
                <c:pt idx="10">
                  <c:v>3019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charts'!$G$13:$G$29</c:f>
              <c:numCache>
                <c:ptCount val="17"/>
                <c:pt idx="2">
                  <c:v>4837.8</c:v>
                </c:pt>
                <c:pt idx="3">
                  <c:v>4664.462124242599</c:v>
                </c:pt>
                <c:pt idx="4">
                  <c:v>4497.3349267216045</c:v>
                </c:pt>
                <c:pt idx="5">
                  <c:v>4336.195879475441</c:v>
                </c:pt>
                <c:pt idx="6">
                  <c:v>4180.830427696477</c:v>
                </c:pt>
                <c:pt idx="7">
                  <c:v>4031.0317040537443</c:v>
                </c:pt>
                <c:pt idx="8">
                  <c:v>3886.600253251435</c:v>
                </c:pt>
                <c:pt idx="9">
                  <c:v>3747.3437664564494</c:v>
                </c:pt>
                <c:pt idx="10">
                  <c:v>3613.0768252413723</c:v>
                </c:pt>
                <c:pt idx="11">
                  <c:v>3483.6206547019465</c:v>
                </c:pt>
                <c:pt idx="12">
                  <c:v>3358.802885420322</c:v>
                </c:pt>
                <c:pt idx="13">
                  <c:v>3238.4573239571387</c:v>
                </c:pt>
                <c:pt idx="14">
                  <c:v>3122.423731566852</c:v>
                </c:pt>
                <c:pt idx="15">
                  <c:v>3010.547610841668</c:v>
                </c:pt>
                <c:pt idx="16">
                  <c:v>2902.680000000001</c:v>
                </c:pt>
              </c:numCache>
            </c:numRef>
          </c:val>
          <c:smooth val="0"/>
        </c:ser>
        <c:axId val="32641008"/>
        <c:axId val="25333617"/>
      </c:line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26410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5"/>
          <c:w val="0.98825"/>
          <c:h val="0.946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431</c:v>
                </c:pt>
                <c:pt idx="10">
                  <c:v>381</c:v>
                </c:pt>
              </c:numCache>
            </c:numRef>
          </c:val>
          <c:smooth val="0"/>
        </c:ser>
        <c:axId val="26675962"/>
        <c:axId val="38757067"/>
      </c:line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8757067"/>
        <c:crosses val="autoZero"/>
        <c:auto val="1"/>
        <c:lblOffset val="100"/>
        <c:noMultiLvlLbl val="0"/>
      </c:catAx>
      <c:valAx>
        <c:axId val="387570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667596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275"/>
          <c:w val="0.98175"/>
          <c:h val="0.945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3269284"/>
        <c:axId val="52314693"/>
      </c:line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2314693"/>
        <c:crosses val="autoZero"/>
        <c:auto val="1"/>
        <c:lblOffset val="100"/>
        <c:noMultiLvlLbl val="0"/>
      </c:catAx>
      <c:valAx>
        <c:axId val="5231469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326928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8</xdr:row>
      <xdr:rowOff>38100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2324100" y="1581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0.56425</cdr:x>
      <cdr:y>0.50775</cdr:y>
    </cdr:from>
    <cdr:to>
      <cdr:x>0.9135</cdr:x>
      <cdr:y>0.7075</cdr:y>
    </cdr:to>
    <cdr:grpSp>
      <cdr:nvGrpSpPr>
        <cdr:cNvPr id="1" name="Group 4"/>
        <cdr:cNvGrpSpPr>
          <a:grpSpLocks/>
        </cdr:cNvGrpSpPr>
      </cdr:nvGrpSpPr>
      <cdr:grpSpPr>
        <a:xfrm>
          <a:off x="5438775" y="2524125"/>
          <a:ext cx="3362325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0.724</cdr:x>
      <cdr:y>0.10425</cdr:y>
    </cdr:from>
    <cdr:to>
      <cdr:x>0.95675</cdr:x>
      <cdr:y>0.2285</cdr:y>
    </cdr:to>
    <cdr:grpSp>
      <cdr:nvGrpSpPr>
        <cdr:cNvPr id="4" name="Group 1"/>
        <cdr:cNvGrpSpPr>
          <a:grpSpLocks/>
        </cdr:cNvGrpSpPr>
      </cdr:nvGrpSpPr>
      <cdr:grpSpPr>
        <a:xfrm>
          <a:off x="6972300" y="514350"/>
          <a:ext cx="22479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0.42275</cdr:y>
    </cdr:from>
    <cdr:to>
      <cdr:x>0.3695</cdr:x>
      <cdr:y>0.5965</cdr:y>
    </cdr:to>
    <cdr:grpSp>
      <cdr:nvGrpSpPr>
        <cdr:cNvPr id="1" name="Group 1"/>
        <cdr:cNvGrpSpPr>
          <a:grpSpLocks/>
        </cdr:cNvGrpSpPr>
      </cdr:nvGrpSpPr>
      <cdr:grpSpPr>
        <a:xfrm>
          <a:off x="1704975" y="2105025"/>
          <a:ext cx="184785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0.50575</cdr:x>
      <cdr:y>0.62</cdr:y>
    </cdr:from>
    <cdr:to>
      <cdr:x>0.8775</cdr:x>
      <cdr:y>0.86475</cdr:y>
    </cdr:to>
    <cdr:grpSp>
      <cdr:nvGrpSpPr>
        <cdr:cNvPr id="4" name="Group 11"/>
        <cdr:cNvGrpSpPr>
          <a:grpSpLocks/>
        </cdr:cNvGrpSpPr>
      </cdr:nvGrpSpPr>
      <cdr:grpSpPr>
        <a:xfrm>
          <a:off x="4867275" y="3095625"/>
          <a:ext cx="3581400" cy="1219200"/>
          <a:chOff x="4851006" y="3113453"/>
          <a:chExt cx="3569246" cy="1228566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568095" y="3113453"/>
            <a:ext cx="852157" cy="5083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851006" y="3621772"/>
            <a:ext cx="2712627" cy="720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0.57125</cdr:x>
      <cdr:y>0.126</cdr:y>
    </cdr:from>
    <cdr:to>
      <cdr:x>0.8175</cdr:x>
      <cdr:y>0.319</cdr:y>
    </cdr:to>
    <cdr:grpSp>
      <cdr:nvGrpSpPr>
        <cdr:cNvPr id="7" name="Group 7"/>
        <cdr:cNvGrpSpPr>
          <a:grpSpLocks/>
        </cdr:cNvGrpSpPr>
      </cdr:nvGrpSpPr>
      <cdr:grpSpPr>
        <a:xfrm>
          <a:off x="5505450" y="628650"/>
          <a:ext cx="2371725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0.1495</cdr:y>
    </cdr:from>
    <cdr:to>
      <cdr:x>0.97275</cdr:x>
      <cdr:y>0.386</cdr:y>
    </cdr:to>
    <cdr:grpSp>
      <cdr:nvGrpSpPr>
        <cdr:cNvPr id="1" name="Group 12"/>
        <cdr:cNvGrpSpPr>
          <a:grpSpLocks/>
        </cdr:cNvGrpSpPr>
      </cdr:nvGrpSpPr>
      <cdr:grpSpPr>
        <a:xfrm>
          <a:off x="7810500" y="742950"/>
          <a:ext cx="1581150" cy="118110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0.4465</cdr:x>
      <cdr:y>0.2135</cdr:y>
    </cdr:from>
    <cdr:to>
      <cdr:x>0.77425</cdr:x>
      <cdr:y>0.52175</cdr:y>
    </cdr:to>
    <cdr:grpSp>
      <cdr:nvGrpSpPr>
        <cdr:cNvPr id="4" name="Group 11"/>
        <cdr:cNvGrpSpPr>
          <a:grpSpLocks/>
        </cdr:cNvGrpSpPr>
      </cdr:nvGrpSpPr>
      <cdr:grpSpPr>
        <a:xfrm>
          <a:off x="4305300" y="1057275"/>
          <a:ext cx="3162300" cy="154305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0.1255</cdr:x>
      <cdr:y>0.2135</cdr:y>
    </cdr:from>
    <cdr:to>
      <cdr:x>0.344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209675" y="1057275"/>
          <a:ext cx="2114550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49</xdr:row>
      <xdr:rowOff>142875</xdr:rowOff>
    </xdr:from>
    <xdr:to>
      <xdr:col>8</xdr:col>
      <xdr:colOff>180975</xdr:colOff>
      <xdr:row>53</xdr:row>
      <xdr:rowOff>152400</xdr:rowOff>
    </xdr:to>
    <xdr:grpSp>
      <xdr:nvGrpSpPr>
        <xdr:cNvPr id="4" name="Group 6"/>
        <xdr:cNvGrpSpPr>
          <a:grpSpLocks/>
        </xdr:cNvGrpSpPr>
      </xdr:nvGrpSpPr>
      <xdr:grpSpPr>
        <a:xfrm>
          <a:off x="3629025" y="8220075"/>
          <a:ext cx="1638300" cy="657225"/>
          <a:chOff x="381" y="863"/>
          <a:chExt cx="172" cy="69"/>
        </a:xfrm>
        <a:solidFill>
          <a:srgbClr val="FFFFFF"/>
        </a:solidFill>
      </xdr:grpSpPr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381" y="894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KSI Casualties</a:t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 flipV="1">
            <a:off x="517" y="863"/>
            <a:ext cx="3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6"/>
  <sheetViews>
    <sheetView tabSelected="1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3">
        <f aca="true" t="shared" si="0" ref="L18:L27">I18+J18</f>
        <v>4432</v>
      </c>
      <c r="M18" s="10"/>
      <c r="N18" s="10">
        <v>12102</v>
      </c>
      <c r="O18" s="10"/>
      <c r="P18" s="33">
        <f aca="true" t="shared" si="1" ref="P18:P27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3006</v>
      </c>
      <c r="L23" s="33">
        <f t="shared" si="0"/>
        <v>3303</v>
      </c>
      <c r="N23" s="10">
        <v>11822</v>
      </c>
      <c r="P23" s="33">
        <f t="shared" si="1"/>
        <v>15125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3">
        <f t="shared" si="0"/>
        <v>3149</v>
      </c>
      <c r="N24" s="10">
        <v>11576</v>
      </c>
      <c r="P24" s="33">
        <f t="shared" si="1"/>
        <v>14725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>
        <v>274</v>
      </c>
      <c r="J25" s="10">
        <v>2675</v>
      </c>
      <c r="L25" s="33">
        <f t="shared" si="0"/>
        <v>2949</v>
      </c>
      <c r="N25" s="10">
        <v>11378</v>
      </c>
      <c r="P25" s="33">
        <f t="shared" si="1"/>
        <v>14327</v>
      </c>
      <c r="Q25" s="9"/>
    </row>
    <row r="26" spans="3:17" ht="12.75">
      <c r="C26" s="7"/>
      <c r="D26" s="8"/>
      <c r="E26" s="8"/>
      <c r="F26" s="8"/>
      <c r="G26">
        <v>2003</v>
      </c>
      <c r="H26" s="31"/>
      <c r="I26">
        <v>298</v>
      </c>
      <c r="J26" s="10">
        <v>2489</v>
      </c>
      <c r="L26" s="33">
        <f t="shared" si="0"/>
        <v>2787</v>
      </c>
      <c r="N26" s="10">
        <v>11110</v>
      </c>
      <c r="P26" s="33">
        <f t="shared" si="1"/>
        <v>13897</v>
      </c>
      <c r="Q26" s="9"/>
    </row>
    <row r="27" spans="3:17" ht="12.75">
      <c r="C27" s="7"/>
      <c r="D27" s="8"/>
      <c r="E27" s="8"/>
      <c r="F27" s="8"/>
      <c r="G27">
        <v>2004</v>
      </c>
      <c r="H27" s="31" t="s">
        <v>31</v>
      </c>
      <c r="I27">
        <v>281</v>
      </c>
      <c r="J27" s="10">
        <v>2286</v>
      </c>
      <c r="L27" s="33">
        <f t="shared" si="0"/>
        <v>2567</v>
      </c>
      <c r="N27" s="10">
        <v>11171</v>
      </c>
      <c r="P27" s="33">
        <f t="shared" si="1"/>
        <v>13738</v>
      </c>
      <c r="Q27" s="9"/>
    </row>
    <row r="28" spans="3:17" ht="6" customHeight="1"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</row>
    <row r="30" ht="3.75" customHeight="1"/>
    <row r="31" spans="3:7" ht="12.75">
      <c r="C31" s="3" t="s">
        <v>8</v>
      </c>
      <c r="D31" s="3"/>
      <c r="E31" s="2"/>
      <c r="F31" s="2"/>
      <c r="G31" s="3" t="s">
        <v>9</v>
      </c>
    </row>
    <row r="32" spans="9:16" ht="6" customHeight="1">
      <c r="I32" s="2"/>
      <c r="J32" s="2"/>
      <c r="K32" s="2"/>
      <c r="L32" s="2"/>
      <c r="M32" s="2"/>
      <c r="N32" s="2"/>
      <c r="O32" s="2"/>
      <c r="P32" s="2"/>
    </row>
    <row r="33" spans="3:17" ht="12.75">
      <c r="C33" s="4"/>
      <c r="D33" s="5"/>
      <c r="E33" s="5"/>
      <c r="F33" s="5"/>
      <c r="G33" s="5"/>
      <c r="H33" s="5"/>
      <c r="I33" s="24" t="s">
        <v>150</v>
      </c>
      <c r="J33" s="24" t="s">
        <v>3</v>
      </c>
      <c r="K33" s="6"/>
      <c r="L33" s="24" t="s">
        <v>155</v>
      </c>
      <c r="M33" s="6"/>
      <c r="N33" s="24" t="s">
        <v>5</v>
      </c>
      <c r="O33" s="6"/>
      <c r="P33" s="24" t="s">
        <v>6</v>
      </c>
      <c r="Q33" s="20"/>
    </row>
    <row r="34" spans="3:17" ht="12.75">
      <c r="C34" s="11"/>
      <c r="D34" s="12"/>
      <c r="E34" s="12"/>
      <c r="F34" s="12"/>
      <c r="G34" s="12"/>
      <c r="H34" s="12"/>
      <c r="I34" s="30"/>
      <c r="J34" s="25" t="s">
        <v>154</v>
      </c>
      <c r="K34" s="13"/>
      <c r="L34" s="25" t="s">
        <v>3</v>
      </c>
      <c r="M34" s="13"/>
      <c r="N34" s="25" t="s">
        <v>154</v>
      </c>
      <c r="O34" s="13"/>
      <c r="P34" s="25" t="s">
        <v>7</v>
      </c>
      <c r="Q34" s="19"/>
    </row>
    <row r="35" spans="3:17" ht="6" customHeight="1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3:17" ht="12.75">
      <c r="C36" s="7"/>
      <c r="D36" s="8"/>
      <c r="E36" s="8"/>
      <c r="F36" s="8"/>
      <c r="G36" s="17">
        <v>1950</v>
      </c>
      <c r="H36" s="8"/>
      <c r="I36" s="10">
        <v>529</v>
      </c>
      <c r="J36" s="10">
        <v>4553</v>
      </c>
      <c r="K36" s="10"/>
      <c r="L36" s="32">
        <f>SUM(I36:J36)</f>
        <v>5082</v>
      </c>
      <c r="M36" s="10"/>
      <c r="N36" s="10">
        <v>10774</v>
      </c>
      <c r="O36" s="10"/>
      <c r="P36" s="33">
        <f>L36+N36</f>
        <v>15856</v>
      </c>
      <c r="Q36" s="9"/>
    </row>
    <row r="37" spans="3:17" ht="3" customHeight="1">
      <c r="C37" s="7"/>
      <c r="D37" s="8"/>
      <c r="E37" s="8"/>
      <c r="F37" s="8"/>
      <c r="G37" s="17"/>
      <c r="H37" s="8"/>
      <c r="I37" s="10"/>
      <c r="J37" s="10"/>
      <c r="K37" s="10"/>
      <c r="L37" s="33"/>
      <c r="M37" s="10"/>
      <c r="N37" s="10"/>
      <c r="O37" s="10"/>
      <c r="P37" s="10"/>
      <c r="Q37" s="9"/>
    </row>
    <row r="38" spans="3:17" ht="12.75">
      <c r="C38" s="7"/>
      <c r="D38" s="8"/>
      <c r="E38" s="8"/>
      <c r="F38" s="8"/>
      <c r="G38" s="17">
        <v>1955</v>
      </c>
      <c r="H38" s="8"/>
      <c r="I38" s="10">
        <v>610</v>
      </c>
      <c r="J38" s="10">
        <v>5096</v>
      </c>
      <c r="K38" s="10"/>
      <c r="L38" s="32">
        <f>SUM(I38:J38)</f>
        <v>5706</v>
      </c>
      <c r="M38" s="10"/>
      <c r="N38" s="10">
        <v>15193</v>
      </c>
      <c r="O38" s="10"/>
      <c r="P38" s="33">
        <f>L38+N38</f>
        <v>20899</v>
      </c>
      <c r="Q38" s="9"/>
    </row>
    <row r="39" spans="3:17" ht="3" customHeight="1">
      <c r="C39" s="7"/>
      <c r="D39" s="8"/>
      <c r="E39" s="8"/>
      <c r="F39" s="8"/>
      <c r="G39" s="17"/>
      <c r="H39" s="8"/>
      <c r="I39" s="10"/>
      <c r="J39" s="10"/>
      <c r="K39" s="10"/>
      <c r="L39" s="33"/>
      <c r="M39" s="10"/>
      <c r="N39" s="10"/>
      <c r="O39" s="10"/>
      <c r="P39" s="10"/>
      <c r="Q39" s="9"/>
    </row>
    <row r="40" spans="3:17" ht="12.75">
      <c r="C40" s="7"/>
      <c r="D40" s="8"/>
      <c r="E40" s="8"/>
      <c r="F40" s="8"/>
      <c r="G40" s="17">
        <v>1960</v>
      </c>
      <c r="H40" s="8"/>
      <c r="I40" s="10">
        <v>648</v>
      </c>
      <c r="J40" s="10">
        <v>6632</v>
      </c>
      <c r="K40" s="10"/>
      <c r="L40" s="32">
        <f>SUM(I40:J40)</f>
        <v>7280</v>
      </c>
      <c r="M40" s="10"/>
      <c r="N40" s="10">
        <v>19035</v>
      </c>
      <c r="O40" s="10"/>
      <c r="P40" s="33">
        <f>L40+N40</f>
        <v>26315</v>
      </c>
      <c r="Q40" s="9"/>
    </row>
    <row r="41" spans="3:17" ht="3" customHeight="1">
      <c r="C41" s="7"/>
      <c r="D41" s="8"/>
      <c r="E41" s="8"/>
      <c r="F41" s="8"/>
      <c r="G41" s="17"/>
      <c r="H41" s="8"/>
      <c r="I41" s="10"/>
      <c r="J41" s="10"/>
      <c r="K41" s="10"/>
      <c r="L41" s="33"/>
      <c r="M41" s="10"/>
      <c r="N41" s="10"/>
      <c r="O41" s="10"/>
      <c r="P41" s="10"/>
      <c r="Q41" s="9"/>
    </row>
    <row r="42" spans="3:17" ht="12.75">
      <c r="C42" s="7"/>
      <c r="D42" s="8"/>
      <c r="E42" s="8"/>
      <c r="F42" s="8"/>
      <c r="G42" s="17">
        <v>1965</v>
      </c>
      <c r="H42" s="8"/>
      <c r="I42" s="10">
        <v>743</v>
      </c>
      <c r="J42" s="10">
        <v>8744</v>
      </c>
      <c r="K42" s="10"/>
      <c r="L42" s="32">
        <f>SUM(I42:J42)</f>
        <v>9487</v>
      </c>
      <c r="M42" s="10"/>
      <c r="N42" s="10">
        <v>22340</v>
      </c>
      <c r="O42" s="10"/>
      <c r="P42" s="33">
        <f>L42+N42</f>
        <v>31827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3"/>
      <c r="M43" s="10"/>
      <c r="N43" s="10"/>
      <c r="O43" s="10"/>
      <c r="P43" s="10"/>
      <c r="Q43" s="9"/>
    </row>
    <row r="44" spans="3:17" ht="12.75">
      <c r="C44" s="7"/>
      <c r="D44" s="8"/>
      <c r="E44" s="8"/>
      <c r="F44" s="8"/>
      <c r="G44" s="17">
        <v>1970</v>
      </c>
      <c r="H44" s="8"/>
      <c r="I44" s="10">
        <v>815</v>
      </c>
      <c r="J44" s="10">
        <v>10027</v>
      </c>
      <c r="K44" s="10"/>
      <c r="L44" s="32">
        <f>SUM(I44:J44)</f>
        <v>10842</v>
      </c>
      <c r="M44" s="10"/>
      <c r="N44" s="10">
        <v>20398</v>
      </c>
      <c r="O44" s="10"/>
      <c r="P44" s="33">
        <f>L44+N44</f>
        <v>31240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3"/>
      <c r="M45" s="10"/>
      <c r="N45" s="10"/>
      <c r="O45" s="10"/>
      <c r="P45" s="10"/>
      <c r="Q45" s="9"/>
    </row>
    <row r="46" spans="3:17" ht="12.75">
      <c r="C46" s="7"/>
      <c r="D46" s="8"/>
      <c r="E46" s="8"/>
      <c r="F46" s="8"/>
      <c r="G46" s="17">
        <v>1975</v>
      </c>
      <c r="H46" s="8"/>
      <c r="I46" s="10">
        <v>769</v>
      </c>
      <c r="J46" s="10">
        <v>8779</v>
      </c>
      <c r="K46" s="10"/>
      <c r="L46" s="32">
        <f>SUM(I46:J46)</f>
        <v>9548</v>
      </c>
      <c r="M46" s="10"/>
      <c r="N46" s="10">
        <v>19073</v>
      </c>
      <c r="O46" s="10"/>
      <c r="P46" s="33">
        <f>L46+N46</f>
        <v>28621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3"/>
      <c r="M47" s="10"/>
      <c r="N47" s="10"/>
      <c r="O47" s="10"/>
      <c r="P47" s="10"/>
      <c r="Q47" s="9"/>
    </row>
    <row r="48" spans="3:17" ht="12.75">
      <c r="C48" s="7"/>
      <c r="D48" s="8"/>
      <c r="E48" s="8"/>
      <c r="F48" s="8"/>
      <c r="G48" s="17">
        <v>1980</v>
      </c>
      <c r="H48" s="8"/>
      <c r="I48" s="10">
        <v>700</v>
      </c>
      <c r="J48" s="10">
        <v>8839</v>
      </c>
      <c r="K48" s="10"/>
      <c r="L48" s="32">
        <f>SUM(I48:J48)</f>
        <v>9539</v>
      </c>
      <c r="M48" s="10"/>
      <c r="N48" s="10">
        <v>19747</v>
      </c>
      <c r="O48" s="10"/>
      <c r="P48" s="33">
        <f>L48+N48</f>
        <v>29286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3"/>
      <c r="M49" s="10"/>
      <c r="N49" s="10"/>
      <c r="O49" s="10"/>
      <c r="P49" s="10"/>
      <c r="Q49" s="9"/>
    </row>
    <row r="50" spans="3:17" ht="12.75">
      <c r="C50" s="7"/>
      <c r="D50" s="8"/>
      <c r="E50" s="8"/>
      <c r="F50" s="8"/>
      <c r="G50" s="17">
        <v>1985</v>
      </c>
      <c r="H50" s="8"/>
      <c r="I50" s="10">
        <v>602</v>
      </c>
      <c r="J50" s="10">
        <v>7786</v>
      </c>
      <c r="K50" s="10"/>
      <c r="L50" s="32">
        <f aca="true" t="shared" si="2" ref="L50:L69">SUM(I50:J50)</f>
        <v>8388</v>
      </c>
      <c r="M50" s="10"/>
      <c r="N50" s="10">
        <v>18899</v>
      </c>
      <c r="O50" s="10"/>
      <c r="P50" s="33">
        <f aca="true" t="shared" si="3" ref="P50:P66">L50+N50</f>
        <v>27287</v>
      </c>
      <c r="Q50" s="9"/>
    </row>
    <row r="51" spans="3:17" ht="12.75">
      <c r="C51" s="7"/>
      <c r="D51" s="8"/>
      <c r="E51" s="8"/>
      <c r="F51" s="8"/>
      <c r="G51" s="17">
        <v>1986</v>
      </c>
      <c r="H51" s="8"/>
      <c r="I51" s="10">
        <v>601</v>
      </c>
      <c r="J51" s="10">
        <v>7422</v>
      </c>
      <c r="K51" s="10"/>
      <c r="L51" s="32">
        <f t="shared" si="2"/>
        <v>8023</v>
      </c>
      <c r="M51" s="10"/>
      <c r="N51" s="10">
        <v>18094</v>
      </c>
      <c r="O51" s="10"/>
      <c r="P51" s="33">
        <f t="shared" si="3"/>
        <v>26117</v>
      </c>
      <c r="Q51" s="9"/>
    </row>
    <row r="52" spans="3:17" ht="12.75">
      <c r="C52" s="7"/>
      <c r="D52" s="8"/>
      <c r="E52" s="8"/>
      <c r="F52" s="8"/>
      <c r="G52" s="17">
        <v>1987</v>
      </c>
      <c r="H52" s="8"/>
      <c r="I52" s="10">
        <v>556</v>
      </c>
      <c r="J52" s="10">
        <v>6707</v>
      </c>
      <c r="K52" s="10"/>
      <c r="L52" s="32">
        <f t="shared" si="2"/>
        <v>7263</v>
      </c>
      <c r="M52" s="10"/>
      <c r="N52" s="10">
        <v>17485</v>
      </c>
      <c r="O52" s="10"/>
      <c r="P52" s="33">
        <f t="shared" si="3"/>
        <v>24748</v>
      </c>
      <c r="Q52" s="9"/>
    </row>
    <row r="53" spans="3:17" ht="12.75">
      <c r="C53" s="7"/>
      <c r="D53" s="8"/>
      <c r="E53" s="8"/>
      <c r="F53" s="8"/>
      <c r="G53" s="17">
        <v>1988</v>
      </c>
      <c r="H53" s="8"/>
      <c r="I53" s="10">
        <v>554</v>
      </c>
      <c r="J53" s="10">
        <v>6732</v>
      </c>
      <c r="K53" s="10"/>
      <c r="L53" s="32">
        <f t="shared" si="2"/>
        <v>7286</v>
      </c>
      <c r="M53" s="10"/>
      <c r="N53" s="10">
        <v>18139</v>
      </c>
      <c r="O53" s="10"/>
      <c r="P53" s="33">
        <f t="shared" si="3"/>
        <v>25425</v>
      </c>
      <c r="Q53" s="9"/>
    </row>
    <row r="54" spans="3:17" ht="12.75">
      <c r="C54" s="7"/>
      <c r="D54" s="8"/>
      <c r="E54" s="8"/>
      <c r="F54" s="8"/>
      <c r="G54" s="17">
        <v>1989</v>
      </c>
      <c r="H54" s="8"/>
      <c r="I54" s="10">
        <v>553</v>
      </c>
      <c r="J54" s="10">
        <v>6998</v>
      </c>
      <c r="K54" s="10"/>
      <c r="L54" s="32">
        <f t="shared" si="2"/>
        <v>7551</v>
      </c>
      <c r="M54" s="10"/>
      <c r="N54" s="10">
        <v>19981</v>
      </c>
      <c r="O54" s="10"/>
      <c r="P54" s="33">
        <f t="shared" si="3"/>
        <v>27532</v>
      </c>
      <c r="Q54" s="9"/>
    </row>
    <row r="55" spans="3:17" ht="12.75">
      <c r="C55" s="7"/>
      <c r="D55" s="8"/>
      <c r="E55" s="8"/>
      <c r="F55" s="8"/>
      <c r="G55" s="17">
        <v>1990</v>
      </c>
      <c r="H55" s="8"/>
      <c r="I55" s="10">
        <v>546</v>
      </c>
      <c r="J55" s="10">
        <v>6252</v>
      </c>
      <c r="K55" s="10"/>
      <c r="L55" s="32">
        <f t="shared" si="2"/>
        <v>6798</v>
      </c>
      <c r="M55" s="10"/>
      <c r="N55" s="10">
        <v>20430</v>
      </c>
      <c r="O55" s="10"/>
      <c r="P55" s="33">
        <f t="shared" si="3"/>
        <v>27228</v>
      </c>
      <c r="Q55" s="9"/>
    </row>
    <row r="56" spans="3:17" ht="12.75">
      <c r="C56" s="7"/>
      <c r="D56" s="8"/>
      <c r="E56" s="8"/>
      <c r="F56" s="8"/>
      <c r="G56" s="17">
        <v>1991</v>
      </c>
      <c r="H56" s="8"/>
      <c r="I56" s="10">
        <v>491</v>
      </c>
      <c r="J56" s="10">
        <v>5638</v>
      </c>
      <c r="K56" s="10"/>
      <c r="L56" s="32">
        <f t="shared" si="2"/>
        <v>6129</v>
      </c>
      <c r="M56" s="10"/>
      <c r="N56" s="10">
        <v>19217</v>
      </c>
      <c r="O56" s="10"/>
      <c r="P56" s="33">
        <f t="shared" si="3"/>
        <v>25346</v>
      </c>
      <c r="Q56" s="9"/>
    </row>
    <row r="57" spans="3:17" ht="12.75">
      <c r="C57" s="7"/>
      <c r="D57" s="8"/>
      <c r="E57" s="8"/>
      <c r="F57" s="8"/>
      <c r="G57" s="17">
        <v>1992</v>
      </c>
      <c r="H57" s="8"/>
      <c r="I57" s="10">
        <v>463</v>
      </c>
      <c r="J57" s="10">
        <v>5176</v>
      </c>
      <c r="K57" s="10"/>
      <c r="L57" s="32">
        <f t="shared" si="2"/>
        <v>5639</v>
      </c>
      <c r="M57" s="10"/>
      <c r="N57" s="10">
        <v>18534</v>
      </c>
      <c r="O57" s="10"/>
      <c r="P57" s="33">
        <f t="shared" si="3"/>
        <v>24173</v>
      </c>
      <c r="Q57" s="9"/>
    </row>
    <row r="58" spans="3:17" ht="12.75">
      <c r="C58" s="7"/>
      <c r="D58" s="8"/>
      <c r="E58" s="8"/>
      <c r="F58" s="8"/>
      <c r="G58" s="17">
        <v>1993</v>
      </c>
      <c r="H58" s="8"/>
      <c r="I58" s="10">
        <v>399</v>
      </c>
      <c r="J58" s="10">
        <v>4454</v>
      </c>
      <c r="K58" s="10"/>
      <c r="L58" s="32">
        <f t="shared" si="2"/>
        <v>4853</v>
      </c>
      <c r="M58" s="10"/>
      <c r="N58" s="10">
        <v>17561</v>
      </c>
      <c r="O58" s="10"/>
      <c r="P58" s="33">
        <f t="shared" si="3"/>
        <v>22414</v>
      </c>
      <c r="Q58" s="9"/>
    </row>
    <row r="59" spans="3:17" ht="12.75">
      <c r="C59" s="7"/>
      <c r="D59" s="8"/>
      <c r="E59" s="8"/>
      <c r="F59" s="8"/>
      <c r="G59" s="17">
        <v>1994</v>
      </c>
      <c r="H59" s="8"/>
      <c r="I59" s="10">
        <v>363</v>
      </c>
      <c r="J59" s="10">
        <v>5208</v>
      </c>
      <c r="K59" s="10"/>
      <c r="L59" s="32">
        <f t="shared" si="2"/>
        <v>5571</v>
      </c>
      <c r="M59" s="10"/>
      <c r="N59" s="10">
        <v>17002</v>
      </c>
      <c r="O59" s="10"/>
      <c r="P59" s="33">
        <f t="shared" si="3"/>
        <v>22573</v>
      </c>
      <c r="Q59" s="9"/>
    </row>
    <row r="60" spans="3:17" ht="12.75">
      <c r="C60" s="7"/>
      <c r="D60" s="8"/>
      <c r="E60" s="8"/>
      <c r="F60" s="8"/>
      <c r="G60" s="17">
        <v>1995</v>
      </c>
      <c r="H60" s="8"/>
      <c r="I60" s="10">
        <v>409</v>
      </c>
      <c r="J60" s="10">
        <v>4930</v>
      </c>
      <c r="K60" s="10"/>
      <c r="L60" s="32">
        <f t="shared" si="2"/>
        <v>5339</v>
      </c>
      <c r="M60" s="10"/>
      <c r="N60" s="10">
        <v>16855</v>
      </c>
      <c r="O60" s="10"/>
      <c r="P60" s="33">
        <f t="shared" si="3"/>
        <v>22194</v>
      </c>
      <c r="Q60" s="9"/>
    </row>
    <row r="61" spans="3:17" ht="12.75">
      <c r="C61" s="7"/>
      <c r="D61" s="8"/>
      <c r="E61" s="8"/>
      <c r="F61" s="8"/>
      <c r="G61" s="17">
        <v>1996</v>
      </c>
      <c r="H61" s="8"/>
      <c r="I61" s="10">
        <v>357</v>
      </c>
      <c r="J61" s="10">
        <v>4041</v>
      </c>
      <c r="K61" s="10"/>
      <c r="L61" s="32">
        <f t="shared" si="2"/>
        <v>4398</v>
      </c>
      <c r="M61" s="10"/>
      <c r="N61" s="10">
        <v>17318</v>
      </c>
      <c r="O61" s="10"/>
      <c r="P61" s="33">
        <f t="shared" si="3"/>
        <v>21716</v>
      </c>
      <c r="Q61" s="9"/>
    </row>
    <row r="62" spans="3:17" ht="12.75">
      <c r="C62" s="7"/>
      <c r="D62" s="8"/>
      <c r="E62" s="8"/>
      <c r="F62" s="8"/>
      <c r="G62" s="17">
        <v>1997</v>
      </c>
      <c r="H62" s="8"/>
      <c r="I62" s="10">
        <v>377</v>
      </c>
      <c r="J62" s="10">
        <v>4047</v>
      </c>
      <c r="K62" s="10"/>
      <c r="L62" s="32">
        <f t="shared" si="2"/>
        <v>4424</v>
      </c>
      <c r="M62" s="10"/>
      <c r="N62" s="10">
        <v>18205</v>
      </c>
      <c r="O62" s="10"/>
      <c r="P62" s="33">
        <f t="shared" si="3"/>
        <v>22629</v>
      </c>
      <c r="Q62" s="9"/>
    </row>
    <row r="63" spans="3:17" ht="12.75">
      <c r="C63" s="7"/>
      <c r="D63" s="8"/>
      <c r="E63" s="8"/>
      <c r="F63" s="8"/>
      <c r="G63" s="17">
        <v>1998</v>
      </c>
      <c r="I63" s="10">
        <v>385</v>
      </c>
      <c r="J63" s="10">
        <v>4072</v>
      </c>
      <c r="K63" s="10"/>
      <c r="L63" s="32">
        <f t="shared" si="2"/>
        <v>4457</v>
      </c>
      <c r="M63" s="10"/>
      <c r="N63" s="10">
        <v>18010</v>
      </c>
      <c r="O63" s="10"/>
      <c r="P63" s="33">
        <f t="shared" si="3"/>
        <v>22467</v>
      </c>
      <c r="Q63" s="9"/>
    </row>
    <row r="64" spans="3:17" ht="12.75">
      <c r="C64" s="7"/>
      <c r="D64" s="8"/>
      <c r="E64" s="8"/>
      <c r="F64" s="8"/>
      <c r="G64">
        <v>1999</v>
      </c>
      <c r="I64" s="10">
        <v>310</v>
      </c>
      <c r="J64" s="10">
        <v>3765</v>
      </c>
      <c r="K64" s="27"/>
      <c r="L64" s="32">
        <f t="shared" si="2"/>
        <v>4075</v>
      </c>
      <c r="M64" s="27"/>
      <c r="N64" s="10">
        <v>16928</v>
      </c>
      <c r="O64" s="27"/>
      <c r="P64" s="33">
        <f t="shared" si="3"/>
        <v>21003</v>
      </c>
      <c r="Q64" s="9"/>
    </row>
    <row r="65" spans="3:17" ht="12.75">
      <c r="C65" s="7"/>
      <c r="D65" s="8"/>
      <c r="E65" s="8"/>
      <c r="F65" s="8"/>
      <c r="G65">
        <v>2000</v>
      </c>
      <c r="H65" s="31"/>
      <c r="I65" s="10">
        <v>326</v>
      </c>
      <c r="J65" s="10">
        <v>3567</v>
      </c>
      <c r="K65" s="27"/>
      <c r="L65" s="32">
        <f t="shared" si="2"/>
        <v>3893</v>
      </c>
      <c r="M65" s="27"/>
      <c r="N65" s="10">
        <v>16618</v>
      </c>
      <c r="O65" s="27"/>
      <c r="P65" s="33">
        <f t="shared" si="3"/>
        <v>20511</v>
      </c>
      <c r="Q65" s="9"/>
    </row>
    <row r="66" spans="3:17" ht="12.75">
      <c r="C66" s="7"/>
      <c r="D66" s="8"/>
      <c r="E66" s="8"/>
      <c r="F66" s="8"/>
      <c r="G66">
        <v>2001</v>
      </c>
      <c r="H66" s="31"/>
      <c r="I66" s="10">
        <v>348</v>
      </c>
      <c r="J66" s="10">
        <v>3410</v>
      </c>
      <c r="K66" s="27"/>
      <c r="L66" s="32">
        <f t="shared" si="2"/>
        <v>3758</v>
      </c>
      <c r="M66" s="27"/>
      <c r="N66" s="10">
        <v>16154</v>
      </c>
      <c r="O66" s="27"/>
      <c r="P66" s="33">
        <f t="shared" si="3"/>
        <v>19912</v>
      </c>
      <c r="Q66" s="9"/>
    </row>
    <row r="67" spans="3:17" ht="12.75">
      <c r="C67" s="7"/>
      <c r="D67" s="8"/>
      <c r="E67" s="8"/>
      <c r="F67" s="8"/>
      <c r="G67">
        <v>2002</v>
      </c>
      <c r="H67" s="31"/>
      <c r="I67" s="10">
        <v>304</v>
      </c>
      <c r="J67" s="10">
        <v>3219</v>
      </c>
      <c r="K67" s="27"/>
      <c r="L67" s="32">
        <f t="shared" si="2"/>
        <v>3523</v>
      </c>
      <c r="M67" s="27"/>
      <c r="N67" s="10">
        <v>15734</v>
      </c>
      <c r="O67" s="27"/>
      <c r="P67" s="33">
        <f>L67+N67</f>
        <v>19257</v>
      </c>
      <c r="Q67" s="9"/>
    </row>
    <row r="68" spans="3:17" ht="12.75">
      <c r="C68" s="7"/>
      <c r="D68" s="8"/>
      <c r="E68" s="8"/>
      <c r="F68" s="8"/>
      <c r="G68">
        <v>2003</v>
      </c>
      <c r="H68" s="31"/>
      <c r="I68" s="10">
        <v>331</v>
      </c>
      <c r="J68" s="10">
        <v>2947</v>
      </c>
      <c r="K68" s="27"/>
      <c r="L68" s="32">
        <f t="shared" si="2"/>
        <v>3278</v>
      </c>
      <c r="M68" s="27"/>
      <c r="N68" s="10">
        <v>15446</v>
      </c>
      <c r="O68" s="27"/>
      <c r="P68" s="33">
        <f>L68+N68</f>
        <v>18724</v>
      </c>
      <c r="Q68" s="9"/>
    </row>
    <row r="69" spans="3:17" ht="12.75">
      <c r="C69" s="7"/>
      <c r="D69" s="8"/>
      <c r="E69" s="8"/>
      <c r="F69" s="8"/>
      <c r="G69">
        <v>2004</v>
      </c>
      <c r="H69" s="31" t="s">
        <v>31</v>
      </c>
      <c r="I69" s="10">
        <v>307</v>
      </c>
      <c r="J69" s="10">
        <v>2712</v>
      </c>
      <c r="K69" s="27"/>
      <c r="L69" s="32">
        <f t="shared" si="2"/>
        <v>3019</v>
      </c>
      <c r="M69" s="27"/>
      <c r="N69" s="10">
        <v>15227</v>
      </c>
      <c r="O69" s="27"/>
      <c r="P69" s="33">
        <f>L69+N69</f>
        <v>18246</v>
      </c>
      <c r="Q69" s="9"/>
    </row>
    <row r="70" spans="3:17" ht="6" customHeight="1">
      <c r="C70" s="7"/>
      <c r="D70" s="8"/>
      <c r="E70" s="8"/>
      <c r="F70" s="8"/>
      <c r="G70" s="17"/>
      <c r="H70" s="8"/>
      <c r="I70" s="8"/>
      <c r="J70" s="8"/>
      <c r="K70" s="8"/>
      <c r="L70" s="8"/>
      <c r="M70" s="8"/>
      <c r="N70" s="8"/>
      <c r="O70" s="8"/>
      <c r="P70" s="33"/>
      <c r="Q70" s="9"/>
    </row>
    <row r="71" spans="3:17" ht="12.75">
      <c r="C71" s="14"/>
      <c r="D71" s="105" t="s">
        <v>32</v>
      </c>
      <c r="H71" s="15"/>
      <c r="I71" s="34">
        <f>(I59+I60+I61+I62+I63)/5</f>
        <v>378.2</v>
      </c>
      <c r="J71" s="34">
        <f>(J59+J60+J61+J62+J63)/5</f>
        <v>4459.6</v>
      </c>
      <c r="K71" s="15"/>
      <c r="L71" s="34">
        <f>(L59+L60+L61+L62+L63)/5</f>
        <v>4837.8</v>
      </c>
      <c r="M71" s="15"/>
      <c r="N71" s="34">
        <f>(N59+N60+N61+N62+N63)/5</f>
        <v>17478</v>
      </c>
      <c r="O71" s="15"/>
      <c r="P71" s="34">
        <f>(P59+P60+P61+P62+P63)/5</f>
        <v>22315.8</v>
      </c>
      <c r="Q71" s="9"/>
    </row>
    <row r="72" spans="3:17" ht="6" customHeight="1">
      <c r="C72" s="7"/>
      <c r="D72" s="8"/>
      <c r="E72" s="8"/>
      <c r="F72" s="8"/>
      <c r="G72" s="17"/>
      <c r="H72" s="8"/>
      <c r="I72" s="8"/>
      <c r="J72" s="8"/>
      <c r="K72" s="8"/>
      <c r="L72" s="8"/>
      <c r="M72" s="8"/>
      <c r="N72" s="8"/>
      <c r="O72" s="8"/>
      <c r="P72" s="8"/>
      <c r="Q72" s="9"/>
    </row>
    <row r="73" spans="3:17" ht="12.75">
      <c r="C73" s="16"/>
      <c r="D73" s="18" t="s">
        <v>159</v>
      </c>
      <c r="H73" s="8"/>
      <c r="I73" s="8"/>
      <c r="J73" s="8"/>
      <c r="K73" s="8"/>
      <c r="L73" s="8"/>
      <c r="M73" s="8"/>
      <c r="N73" s="8"/>
      <c r="O73" s="8"/>
      <c r="P73" s="8"/>
      <c r="Q73" s="9"/>
    </row>
    <row r="74" spans="3:17" ht="12.75">
      <c r="C74" s="7"/>
      <c r="F74" s="8" t="s">
        <v>160</v>
      </c>
      <c r="H74" s="8"/>
      <c r="I74" s="35">
        <f>(I69-I68)/I68</f>
        <v>-0.07250755287009064</v>
      </c>
      <c r="J74" s="35">
        <f>(J69-J68)/J68</f>
        <v>-0.07974211062097047</v>
      </c>
      <c r="K74" s="35"/>
      <c r="L74" s="35">
        <f>(L69-L68)/L68</f>
        <v>-0.07901159243441122</v>
      </c>
      <c r="M74" s="35"/>
      <c r="N74" s="35">
        <f>(N69-N68)/N68</f>
        <v>-0.014178428071992748</v>
      </c>
      <c r="O74" s="35"/>
      <c r="P74" s="35">
        <f>(P69-P68)/P68</f>
        <v>-0.02552873317667165</v>
      </c>
      <c r="Q74" s="9"/>
    </row>
    <row r="75" spans="3:17" ht="12.75">
      <c r="C75" s="7"/>
      <c r="F75" s="23" t="s">
        <v>33</v>
      </c>
      <c r="H75" s="8"/>
      <c r="I75" s="35">
        <f>(I69-I71)/I71</f>
        <v>-0.1882601797990481</v>
      </c>
      <c r="J75" s="35">
        <f>(J69-J71)/J71</f>
        <v>-0.3918737106466948</v>
      </c>
      <c r="K75" s="35"/>
      <c r="L75" s="35">
        <f>(L69-L71)/L71</f>
        <v>-0.37595601306378934</v>
      </c>
      <c r="M75" s="35"/>
      <c r="N75" s="35">
        <f>(N69-N71)/N71</f>
        <v>-0.12879047945989244</v>
      </c>
      <c r="O75" s="35"/>
      <c r="P75" s="35">
        <f>(P69-P71)/P71</f>
        <v>-0.18237302718253431</v>
      </c>
      <c r="Q75" s="9"/>
    </row>
    <row r="76" spans="3:17" ht="6" customHeight="1"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9"/>
    </row>
    <row r="77" ht="5.25" customHeight="1"/>
    <row r="78" spans="3:6" ht="12.75">
      <c r="C78" s="21" t="s">
        <v>10</v>
      </c>
      <c r="D78" s="21"/>
      <c r="F78" s="26" t="s">
        <v>161</v>
      </c>
    </row>
    <row r="79" spans="4:6" ht="12.75">
      <c r="D79" s="22"/>
      <c r="F79" s="22" t="s">
        <v>11</v>
      </c>
    </row>
    <row r="80" spans="3:6" ht="12.75">
      <c r="C80" s="22"/>
      <c r="D80" s="22"/>
      <c r="F80" s="26" t="s">
        <v>158</v>
      </c>
    </row>
    <row r="81" spans="4:6" ht="12.75">
      <c r="D81" s="22"/>
      <c r="F81" s="29" t="s">
        <v>12</v>
      </c>
    </row>
    <row r="82" spans="3:4" ht="3" customHeight="1">
      <c r="C82" s="1"/>
      <c r="D82" s="1"/>
    </row>
    <row r="83" spans="3:4" ht="3.75" customHeight="1">
      <c r="C83" s="1"/>
      <c r="D83" s="1"/>
    </row>
    <row r="84" spans="3:4" ht="37.5" customHeight="1">
      <c r="C84" s="1"/>
      <c r="D84" s="1"/>
    </row>
    <row r="85" spans="3:4" ht="35.25" customHeight="1">
      <c r="C85" s="1"/>
      <c r="D85" s="1"/>
    </row>
    <row r="86" spans="3:4" ht="33" customHeight="1">
      <c r="C86" s="1"/>
      <c r="D86" s="1"/>
    </row>
    <row r="88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34">
      <selection activeCell="J17" sqref="J17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183">
        <f>1-D5</f>
        <v>0.6</v>
      </c>
      <c r="I7" s="7" t="s">
        <v>79</v>
      </c>
      <c r="M7" s="184">
        <f>1-K5</f>
        <v>0.5</v>
      </c>
      <c r="P7" t="s">
        <v>79</v>
      </c>
      <c r="Q7" s="40"/>
      <c r="T7" s="185">
        <f>1-R5</f>
        <v>0.9</v>
      </c>
    </row>
    <row r="8" ht="12.75">
      <c r="I8" s="7"/>
    </row>
    <row r="9" spans="2:22" ht="12.75">
      <c r="B9" s="213" t="s">
        <v>52</v>
      </c>
      <c r="C9" s="213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186">
        <f>'Tables 3 to 5'!J5</f>
        <v>4837.8</v>
      </c>
      <c r="C12" s="186">
        <f>B12</f>
        <v>4837.8</v>
      </c>
      <c r="D12" s="51"/>
      <c r="E12" s="51"/>
      <c r="F12" s="51"/>
      <c r="G12" s="51"/>
      <c r="H12" s="51"/>
      <c r="I12" s="191">
        <f>'Tables 3 to 5'!J31</f>
        <v>842.4</v>
      </c>
      <c r="J12" s="186">
        <f>I12</f>
        <v>842.4</v>
      </c>
      <c r="K12" s="51"/>
      <c r="L12" s="51"/>
      <c r="M12" s="51"/>
      <c r="N12" s="51"/>
      <c r="O12" s="51"/>
      <c r="P12" s="195">
        <f>'Tables 3 to 5'!M58</f>
        <v>46.41885862405983</v>
      </c>
      <c r="Q12" s="197">
        <f>P12</f>
        <v>46.41885862405983</v>
      </c>
      <c r="R12" s="51"/>
      <c r="S12" s="51"/>
      <c r="T12" s="51"/>
      <c r="U12" s="51"/>
      <c r="V12" s="51"/>
      <c r="W12" s="52"/>
    </row>
    <row r="13" spans="1:23" ht="12.75">
      <c r="A13">
        <v>1994</v>
      </c>
      <c r="B13" s="187">
        <f>'Tables 3 to 5'!J7</f>
        <v>5571</v>
      </c>
      <c r="C13" s="186">
        <f>C12</f>
        <v>4837.8</v>
      </c>
      <c r="D13" s="51"/>
      <c r="E13" s="51"/>
      <c r="F13" s="51"/>
      <c r="G13" s="51"/>
      <c r="H13" s="51"/>
      <c r="I13" s="192">
        <f>'Tables 3 to 5'!J33</f>
        <v>1029</v>
      </c>
      <c r="J13" s="186">
        <f>J12</f>
        <v>842.4</v>
      </c>
      <c r="K13" s="51"/>
      <c r="L13" s="51"/>
      <c r="M13" s="51"/>
      <c r="N13" s="51"/>
      <c r="O13" s="51"/>
      <c r="P13" s="196">
        <f>'Tables 3 to 5'!M60</f>
        <v>47.227777777777774</v>
      </c>
      <c r="Q13" s="197">
        <f>Q12</f>
        <v>46.41885862405983</v>
      </c>
      <c r="R13" s="51"/>
      <c r="S13" s="51"/>
      <c r="T13" s="51"/>
      <c r="U13" s="51"/>
      <c r="V13" s="51"/>
      <c r="W13" s="52"/>
    </row>
    <row r="14" spans="1:23" ht="12.75">
      <c r="A14">
        <v>1995</v>
      </c>
      <c r="B14" s="187">
        <f>'Tables 3 to 5'!J8</f>
        <v>5339</v>
      </c>
      <c r="C14" s="186">
        <f aca="true" t="shared" si="0" ref="C14:C29">C13</f>
        <v>4837.8</v>
      </c>
      <c r="D14" s="51"/>
      <c r="E14" s="51"/>
      <c r="F14" s="51"/>
      <c r="G14" s="51"/>
      <c r="H14" s="51"/>
      <c r="I14" s="192">
        <f>'Tables 3 to 5'!J34</f>
        <v>950</v>
      </c>
      <c r="J14" s="186">
        <f aca="true" t="shared" si="1" ref="J14:J29">J13</f>
        <v>842.4</v>
      </c>
      <c r="K14" s="51"/>
      <c r="L14" s="51"/>
      <c r="M14" s="51"/>
      <c r="N14" s="51"/>
      <c r="O14" s="51"/>
      <c r="P14" s="196">
        <f>'Tables 3 to 5'!M61</f>
        <v>45.881424216027874</v>
      </c>
      <c r="Q14" s="197">
        <f aca="true" t="shared" si="2" ref="Q14:Q29">Q13</f>
        <v>46.41885862405983</v>
      </c>
      <c r="R14" s="51"/>
      <c r="S14" s="51"/>
      <c r="T14" s="51"/>
      <c r="U14" s="51"/>
      <c r="V14" s="51"/>
      <c r="W14" s="52"/>
    </row>
    <row r="15" spans="1:21" ht="12.75">
      <c r="A15">
        <v>1996</v>
      </c>
      <c r="B15" s="187">
        <f>'Tables 3 to 5'!J9</f>
        <v>4398</v>
      </c>
      <c r="C15" s="186">
        <f t="shared" si="0"/>
        <v>4837.8</v>
      </c>
      <c r="D15" s="186">
        <f>C15</f>
        <v>4837.8</v>
      </c>
      <c r="E15" s="42">
        <v>1</v>
      </c>
      <c r="F15" s="41">
        <f>1</f>
        <v>1</v>
      </c>
      <c r="G15" s="187">
        <f>D15</f>
        <v>4837.8</v>
      </c>
      <c r="I15" s="192">
        <f>'Tables 3 to 5'!J35</f>
        <v>790</v>
      </c>
      <c r="J15" s="186">
        <f t="shared" si="1"/>
        <v>842.4</v>
      </c>
      <c r="K15" s="186">
        <f>J15</f>
        <v>842.4</v>
      </c>
      <c r="L15" s="41">
        <v>1</v>
      </c>
      <c r="M15" s="184">
        <f>1</f>
        <v>1</v>
      </c>
      <c r="N15" s="193">
        <f>K15</f>
        <v>842.4</v>
      </c>
      <c r="P15" s="196">
        <f>'Tables 3 to 5'!M62</f>
        <v>45.84270852635201</v>
      </c>
      <c r="Q15" s="197">
        <f t="shared" si="2"/>
        <v>46.41885862405983</v>
      </c>
      <c r="R15" s="198">
        <f>ROUND(P12,2)</f>
        <v>46.42</v>
      </c>
      <c r="S15" s="41">
        <v>1</v>
      </c>
      <c r="T15" s="41">
        <f>1</f>
        <v>1</v>
      </c>
      <c r="U15" s="201">
        <f>R15</f>
        <v>46.42</v>
      </c>
    </row>
    <row r="16" spans="1:22" ht="12.75">
      <c r="A16">
        <v>1997</v>
      </c>
      <c r="B16" s="187">
        <f>'Tables 3 to 5'!J10</f>
        <v>4424</v>
      </c>
      <c r="C16" s="186">
        <f t="shared" si="0"/>
        <v>4837.8</v>
      </c>
      <c r="F16" s="184">
        <f>F15*E$32</f>
        <v>0.9641701029894991</v>
      </c>
      <c r="G16" s="187">
        <f>G15*E$32</f>
        <v>4664.462124242599</v>
      </c>
      <c r="H16" s="190">
        <f>(G16-G15)/G15</f>
        <v>-0.03582989701050084</v>
      </c>
      <c r="I16" s="192">
        <f>'Tables 3 to 5'!J36</f>
        <v>745</v>
      </c>
      <c r="J16" s="186">
        <f t="shared" si="1"/>
        <v>842.4</v>
      </c>
      <c r="M16" s="184">
        <f>M15*L$32</f>
        <v>0.9516951530106196</v>
      </c>
      <c r="N16" s="193">
        <f>N15*L$32</f>
        <v>801.7079968961459</v>
      </c>
      <c r="O16" s="194">
        <f>(N16-N15)/N15</f>
        <v>-0.048304846989380416</v>
      </c>
      <c r="P16" s="196">
        <f>'Tables 3 to 5'!M63</f>
        <v>47.185215903789334</v>
      </c>
      <c r="Q16" s="197">
        <f t="shared" si="2"/>
        <v>46.41885862405983</v>
      </c>
      <c r="R16" s="41"/>
      <c r="T16" s="184">
        <f>T15*S$32</f>
        <v>0.9925024964407473</v>
      </c>
      <c r="U16" s="201">
        <f>U15*S$32</f>
        <v>46.07196588477949</v>
      </c>
      <c r="V16" s="200">
        <f>(U16-U15)/U15</f>
        <v>-0.007497503559252783</v>
      </c>
    </row>
    <row r="17" spans="1:22" ht="12.75">
      <c r="A17">
        <v>1998</v>
      </c>
      <c r="B17" s="187">
        <f>'Tables 3 to 5'!J11</f>
        <v>4457</v>
      </c>
      <c r="C17" s="186">
        <f t="shared" si="0"/>
        <v>4837.8</v>
      </c>
      <c r="F17" s="184">
        <f aca="true" t="shared" si="3" ref="F17:F29">F16*E$32</f>
        <v>0.9296239874987814</v>
      </c>
      <c r="G17" s="187">
        <f>G16*E$32</f>
        <v>4497.3349267216045</v>
      </c>
      <c r="H17" s="190">
        <f aca="true" t="shared" si="4" ref="H17:H29">(G17-G16)/G16</f>
        <v>-0.03582989701050093</v>
      </c>
      <c r="I17" s="192">
        <f>'Tables 3 to 5'!J37</f>
        <v>698</v>
      </c>
      <c r="J17" s="186">
        <f t="shared" si="1"/>
        <v>842.4</v>
      </c>
      <c r="M17" s="184">
        <f aca="true" t="shared" si="5" ref="M17:M29">M16*L$32</f>
        <v>0.9057236642639066</v>
      </c>
      <c r="N17" s="193">
        <f aca="true" t="shared" si="6" ref="N17:N29">N16*L$32</f>
        <v>762.9816147759149</v>
      </c>
      <c r="O17" s="194">
        <f aca="true" t="shared" si="7" ref="O17:O29">(N17-N16)/N16</f>
        <v>-0.04830484698938048</v>
      </c>
      <c r="P17" s="196">
        <f>'Tables 3 to 5'!M64</f>
        <v>45.980239475095104</v>
      </c>
      <c r="Q17" s="197">
        <f t="shared" si="2"/>
        <v>46.41885862405983</v>
      </c>
      <c r="R17" s="41"/>
      <c r="T17" s="184">
        <f aca="true" t="shared" si="8" ref="T17:T29">T16*S$32</f>
        <v>0.9850612054411155</v>
      </c>
      <c r="U17" s="201">
        <f aca="true" t="shared" si="9" ref="U17:U29">U16*S$32</f>
        <v>45.72654115657658</v>
      </c>
      <c r="V17" s="200">
        <f aca="true" t="shared" si="10" ref="V17:V29">(U17-U16)/U16</f>
        <v>-0.007497503559252789</v>
      </c>
    </row>
    <row r="18" spans="1:22" ht="12.75">
      <c r="A18">
        <v>1999</v>
      </c>
      <c r="B18" s="187">
        <f>'Tables 3 to 5'!J12</f>
        <v>4075</v>
      </c>
      <c r="C18" s="186">
        <f t="shared" si="0"/>
        <v>4837.8</v>
      </c>
      <c r="F18" s="184">
        <f t="shared" si="3"/>
        <v>0.8963156557682089</v>
      </c>
      <c r="G18" s="187">
        <f aca="true" t="shared" si="11" ref="G18:G29">G17*E$32</f>
        <v>4336.195879475441</v>
      </c>
      <c r="H18" s="190">
        <f t="shared" si="4"/>
        <v>-0.03582989701050086</v>
      </c>
      <c r="I18" s="192">
        <f>'Tables 3 to 5'!J38</f>
        <v>625</v>
      </c>
      <c r="J18" s="186">
        <f t="shared" si="1"/>
        <v>842.4</v>
      </c>
      <c r="M18" s="184">
        <f t="shared" si="5"/>
        <v>0.8619728212469776</v>
      </c>
      <c r="N18" s="193">
        <f t="shared" si="6"/>
        <v>726.1259046184539</v>
      </c>
      <c r="O18" s="194">
        <f t="shared" si="7"/>
        <v>-0.04830484698938044</v>
      </c>
      <c r="P18" s="196">
        <f>'Tables 3 to 5'!M65</f>
        <v>42.56472803205671</v>
      </c>
      <c r="Q18" s="197">
        <f t="shared" si="2"/>
        <v>46.41885862405983</v>
      </c>
      <c r="R18" s="41"/>
      <c r="T18" s="184">
        <f t="shared" si="8"/>
        <v>0.977675705547239</v>
      </c>
      <c r="U18" s="201">
        <f t="shared" si="9"/>
        <v>45.38370625150283</v>
      </c>
      <c r="V18" s="200">
        <f t="shared" si="10"/>
        <v>-0.007497503559252764</v>
      </c>
    </row>
    <row r="19" spans="1:22" ht="12.75">
      <c r="A19">
        <v>2000</v>
      </c>
      <c r="B19" s="187">
        <f>'Tables 3 to 5'!J13</f>
        <v>3893</v>
      </c>
      <c r="C19" s="186">
        <f t="shared" si="0"/>
        <v>4837.8</v>
      </c>
      <c r="F19" s="184">
        <f t="shared" si="3"/>
        <v>0.8642007581331345</v>
      </c>
      <c r="G19" s="187">
        <f t="shared" si="11"/>
        <v>4180.830427696477</v>
      </c>
      <c r="H19" s="190">
        <f t="shared" si="4"/>
        <v>-0.03582989701050096</v>
      </c>
      <c r="I19" s="192">
        <f>'Tables 3 to 5'!J39</f>
        <v>561</v>
      </c>
      <c r="J19" s="186">
        <f t="shared" si="1"/>
        <v>842.4</v>
      </c>
      <c r="M19" s="184">
        <f t="shared" si="5"/>
        <v>0.8203353560076377</v>
      </c>
      <c r="N19" s="193">
        <f t="shared" si="6"/>
        <v>691.050503900834</v>
      </c>
      <c r="O19" s="194">
        <f t="shared" si="7"/>
        <v>-0.0483048469893805</v>
      </c>
      <c r="P19" s="196">
        <f>'Tables 3 to 5'!M66</f>
        <v>41.99381732138578</v>
      </c>
      <c r="Q19" s="197">
        <f t="shared" si="2"/>
        <v>46.41885862405983</v>
      </c>
      <c r="R19" s="41"/>
      <c r="T19" s="184">
        <f t="shared" si="8"/>
        <v>0.9703455784651037</v>
      </c>
      <c r="U19" s="201">
        <f t="shared" si="9"/>
        <v>45.043441752350105</v>
      </c>
      <c r="V19" s="200">
        <f t="shared" si="10"/>
        <v>-0.007497503559252754</v>
      </c>
    </row>
    <row r="20" spans="1:22" ht="12.75">
      <c r="A20">
        <v>2001</v>
      </c>
      <c r="B20" s="187">
        <f>'Tables 3 to 5'!J14</f>
        <v>3758</v>
      </c>
      <c r="C20" s="186">
        <f t="shared" si="0"/>
        <v>4837.8</v>
      </c>
      <c r="F20" s="184">
        <f t="shared" si="3"/>
        <v>0.8332365339728275</v>
      </c>
      <c r="G20" s="187">
        <f t="shared" si="11"/>
        <v>4031.0317040537443</v>
      </c>
      <c r="H20" s="190">
        <f t="shared" si="4"/>
        <v>-0.03582989701050084</v>
      </c>
      <c r="I20" s="192">
        <f>'Tables 3 to 5'!J40</f>
        <v>544</v>
      </c>
      <c r="J20" s="186">
        <f t="shared" si="1"/>
        <v>842.4</v>
      </c>
      <c r="M20" s="184">
        <f t="shared" si="5"/>
        <v>0.7807091821557098</v>
      </c>
      <c r="N20" s="193">
        <f t="shared" si="6"/>
        <v>657.66941504797</v>
      </c>
      <c r="O20" s="194">
        <f t="shared" si="7"/>
        <v>-0.04830484698938034</v>
      </c>
      <c r="P20" s="196">
        <f>'Tables 3 to 5'!M67</f>
        <v>40.319886407443455</v>
      </c>
      <c r="Q20" s="197">
        <f t="shared" si="2"/>
        <v>46.41885862405983</v>
      </c>
      <c r="R20" s="41"/>
      <c r="T20" s="184">
        <f t="shared" si="8"/>
        <v>0.9630704090368565</v>
      </c>
      <c r="U20" s="201">
        <f t="shared" si="9"/>
        <v>44.705728387490865</v>
      </c>
      <c r="V20" s="200">
        <f t="shared" si="10"/>
        <v>-0.007497503559252787</v>
      </c>
    </row>
    <row r="21" spans="1:22" ht="12.75">
      <c r="A21">
        <v>2002</v>
      </c>
      <c r="B21" s="187">
        <f>'Tables 3 to 5'!J15</f>
        <v>3523</v>
      </c>
      <c r="C21" s="186">
        <f t="shared" si="0"/>
        <v>4837.8</v>
      </c>
      <c r="F21" s="184">
        <f t="shared" si="3"/>
        <v>0.8033817547751944</v>
      </c>
      <c r="G21" s="187">
        <f t="shared" si="11"/>
        <v>3886.600253251435</v>
      </c>
      <c r="H21" s="190">
        <f t="shared" si="4"/>
        <v>-0.03582989701050086</v>
      </c>
      <c r="I21" s="192">
        <f>'Tables 3 to 5'!J41</f>
        <v>527</v>
      </c>
      <c r="J21" s="186">
        <f t="shared" si="1"/>
        <v>842.4</v>
      </c>
      <c r="M21" s="184">
        <f t="shared" si="5"/>
        <v>0.742997144568474</v>
      </c>
      <c r="N21" s="193">
        <f t="shared" si="6"/>
        <v>625.9007945844825</v>
      </c>
      <c r="O21" s="194">
        <f t="shared" si="7"/>
        <v>-0.04830484698938045</v>
      </c>
      <c r="P21" s="196">
        <f>'Tables 3 to 5'!M68</f>
        <v>37.84758335097943</v>
      </c>
      <c r="Q21" s="197">
        <f t="shared" si="2"/>
        <v>46.41885862405983</v>
      </c>
      <c r="R21" s="41"/>
      <c r="T21" s="184">
        <f t="shared" si="8"/>
        <v>0.9558497852172917</v>
      </c>
      <c r="U21" s="201">
        <f t="shared" si="9"/>
        <v>44.370547029786664</v>
      </c>
      <c r="V21" s="200">
        <f t="shared" si="10"/>
        <v>-0.007497503559252781</v>
      </c>
    </row>
    <row r="22" spans="1:22" ht="12.75">
      <c r="A22">
        <v>2003</v>
      </c>
      <c r="B22" s="187">
        <f>'Tables 3 to 5'!J16</f>
        <v>3278</v>
      </c>
      <c r="C22" s="186">
        <f t="shared" si="0"/>
        <v>4837.8</v>
      </c>
      <c r="F22" s="184">
        <f t="shared" si="3"/>
        <v>0.7745966692414836</v>
      </c>
      <c r="G22" s="187">
        <f t="shared" si="11"/>
        <v>3747.3437664564494</v>
      </c>
      <c r="H22" s="190">
        <f t="shared" si="4"/>
        <v>-0.03582989701050086</v>
      </c>
      <c r="I22" s="192">
        <f>'Tables 3 to 5'!J42</f>
        <v>431</v>
      </c>
      <c r="J22" s="186">
        <f t="shared" si="1"/>
        <v>842.4</v>
      </c>
      <c r="M22" s="184">
        <f t="shared" si="5"/>
        <v>0.7071067811865472</v>
      </c>
      <c r="N22" s="193">
        <f t="shared" si="6"/>
        <v>595.6667524715474</v>
      </c>
      <c r="O22" s="194">
        <f t="shared" si="7"/>
        <v>-0.04830484698938045</v>
      </c>
      <c r="P22" s="196">
        <f>'Tables 3 to 5'!M69</f>
        <v>36.737002590712635</v>
      </c>
      <c r="Q22" s="197">
        <f t="shared" si="2"/>
        <v>46.41885862405983</v>
      </c>
      <c r="R22" s="41"/>
      <c r="T22" s="184">
        <f t="shared" si="8"/>
        <v>0.9486832980505141</v>
      </c>
      <c r="U22" s="201">
        <f t="shared" si="9"/>
        <v>44.03787869550485</v>
      </c>
      <c r="V22" s="200">
        <f t="shared" si="10"/>
        <v>-0.0074975035592526555</v>
      </c>
    </row>
    <row r="23" spans="1:22" ht="12.75">
      <c r="A23">
        <v>2004</v>
      </c>
      <c r="B23" s="187">
        <f>'Tables 3 to 5'!J17</f>
        <v>3019</v>
      </c>
      <c r="C23" s="186">
        <f t="shared" si="0"/>
        <v>4837.8</v>
      </c>
      <c r="F23" s="184">
        <f t="shared" si="3"/>
        <v>0.7468429503578843</v>
      </c>
      <c r="G23" s="187">
        <f t="shared" si="11"/>
        <v>3613.0768252413723</v>
      </c>
      <c r="H23" s="190">
        <f t="shared" si="4"/>
        <v>-0.03582989701050091</v>
      </c>
      <c r="I23" s="192">
        <f>'Tables 3 to 5'!J43</f>
        <v>381</v>
      </c>
      <c r="J23" s="186">
        <f t="shared" si="1"/>
        <v>842.4</v>
      </c>
      <c r="M23" s="184">
        <f t="shared" si="5"/>
        <v>0.6729500963161777</v>
      </c>
      <c r="N23" s="193">
        <f t="shared" si="6"/>
        <v>566.8931611367482</v>
      </c>
      <c r="O23" s="194">
        <f t="shared" si="7"/>
        <v>-0.04830484698938039</v>
      </c>
      <c r="P23" s="7"/>
      <c r="Q23" s="197">
        <f t="shared" si="2"/>
        <v>46.41885862405983</v>
      </c>
      <c r="R23" s="41"/>
      <c r="T23" s="184">
        <f t="shared" si="8"/>
        <v>0.9415705416467768</v>
      </c>
      <c r="U23" s="201">
        <f t="shared" si="9"/>
        <v>43.707704543243366</v>
      </c>
      <c r="V23" s="200">
        <f t="shared" si="10"/>
        <v>-0.007497503559252665</v>
      </c>
    </row>
    <row r="24" spans="1:22" ht="12.75">
      <c r="A24">
        <v>2005</v>
      </c>
      <c r="B24" s="27"/>
      <c r="C24" s="186">
        <f t="shared" si="0"/>
        <v>4837.8</v>
      </c>
      <c r="F24" s="184">
        <f t="shared" si="3"/>
        <v>0.7200836443635427</v>
      </c>
      <c r="G24" s="187">
        <f t="shared" si="11"/>
        <v>3483.6206547019465</v>
      </c>
      <c r="H24" s="190">
        <f t="shared" si="4"/>
        <v>-0.035829897010500864</v>
      </c>
      <c r="I24" s="7"/>
      <c r="J24" s="186">
        <f t="shared" si="1"/>
        <v>842.4</v>
      </c>
      <c r="M24" s="184">
        <f t="shared" si="5"/>
        <v>0.640443344882136</v>
      </c>
      <c r="N24" s="193">
        <f t="shared" si="6"/>
        <v>539.5094737287113</v>
      </c>
      <c r="O24" s="194">
        <f t="shared" si="7"/>
        <v>-0.04830484698938051</v>
      </c>
      <c r="P24" s="7"/>
      <c r="Q24" s="197">
        <f t="shared" si="2"/>
        <v>46.41885862405983</v>
      </c>
      <c r="R24" s="41"/>
      <c r="T24" s="184">
        <f t="shared" si="8"/>
        <v>0.9345111131594925</v>
      </c>
      <c r="U24" s="201">
        <f t="shared" si="9"/>
        <v>43.380005872863634</v>
      </c>
      <c r="V24" s="200">
        <f t="shared" si="10"/>
        <v>-0.0074975035592526875</v>
      </c>
    </row>
    <row r="25" spans="1:22" ht="12.75">
      <c r="A25">
        <v>2006</v>
      </c>
      <c r="B25" s="27"/>
      <c r="C25" s="186">
        <f t="shared" si="0"/>
        <v>4837.8</v>
      </c>
      <c r="F25" s="184">
        <f t="shared" si="3"/>
        <v>0.6942831215470507</v>
      </c>
      <c r="G25" s="187">
        <f t="shared" si="11"/>
        <v>3358.802885420322</v>
      </c>
      <c r="H25" s="190">
        <f t="shared" si="4"/>
        <v>-0.03582989701050087</v>
      </c>
      <c r="I25" s="7"/>
      <c r="J25" s="186">
        <f t="shared" si="1"/>
        <v>842.4</v>
      </c>
      <c r="M25" s="184">
        <f t="shared" si="5"/>
        <v>0.6095068271022374</v>
      </c>
      <c r="N25" s="193">
        <f t="shared" si="6"/>
        <v>513.4485511509248</v>
      </c>
      <c r="O25" s="194">
        <f t="shared" si="7"/>
        <v>-0.04830484698938037</v>
      </c>
      <c r="P25" s="7"/>
      <c r="Q25" s="197">
        <f t="shared" si="2"/>
        <v>46.41885862405983</v>
      </c>
      <c r="R25" s="41"/>
      <c r="T25" s="184">
        <f t="shared" si="8"/>
        <v>0.927504612762418</v>
      </c>
      <c r="U25" s="201">
        <f t="shared" si="9"/>
        <v>43.054764124431436</v>
      </c>
      <c r="V25" s="200">
        <f t="shared" si="10"/>
        <v>-0.0074975035592527</v>
      </c>
    </row>
    <row r="26" spans="1:22" ht="12.75">
      <c r="A26">
        <v>2007</v>
      </c>
      <c r="B26" s="27"/>
      <c r="C26" s="186">
        <f t="shared" si="0"/>
        <v>4837.8</v>
      </c>
      <c r="F26" s="184">
        <f t="shared" si="3"/>
        <v>0.6694070288058909</v>
      </c>
      <c r="G26" s="187">
        <f t="shared" si="11"/>
        <v>3238.4573239571387</v>
      </c>
      <c r="H26" s="190">
        <f t="shared" si="4"/>
        <v>-0.03582989701050092</v>
      </c>
      <c r="I26" s="7"/>
      <c r="J26" s="186">
        <f t="shared" si="1"/>
        <v>842.4</v>
      </c>
      <c r="M26" s="184">
        <f t="shared" si="5"/>
        <v>0.580064693080081</v>
      </c>
      <c r="N26" s="193">
        <f t="shared" si="6"/>
        <v>488.6464974506603</v>
      </c>
      <c r="O26" s="194">
        <f t="shared" si="7"/>
        <v>-0.0483048469893804</v>
      </c>
      <c r="P26" s="7"/>
      <c r="Q26" s="197">
        <f t="shared" si="2"/>
        <v>46.41885862405983</v>
      </c>
      <c r="R26" s="41"/>
      <c r="T26" s="184">
        <f t="shared" si="8"/>
        <v>0.9205506436270084</v>
      </c>
      <c r="U26" s="201">
        <f t="shared" si="9"/>
        <v>42.731960877165726</v>
      </c>
      <c r="V26" s="200">
        <f t="shared" si="10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84">
        <f t="shared" si="3"/>
        <v>0.6454222439056704</v>
      </c>
      <c r="G27" s="187">
        <f t="shared" si="11"/>
        <v>3122.423731566852</v>
      </c>
      <c r="H27" s="190">
        <f t="shared" si="4"/>
        <v>-0.03582989701050092</v>
      </c>
      <c r="I27" s="7"/>
      <c r="J27" s="186">
        <f t="shared" si="1"/>
        <v>842.4</v>
      </c>
      <c r="M27" s="184">
        <f t="shared" si="5"/>
        <v>0.5520447568369058</v>
      </c>
      <c r="N27" s="193">
        <f t="shared" si="6"/>
        <v>465.0425031594095</v>
      </c>
      <c r="O27" s="194">
        <f t="shared" si="7"/>
        <v>-0.04830484698938047</v>
      </c>
      <c r="P27" s="7"/>
      <c r="Q27" s="197">
        <f t="shared" si="2"/>
        <v>46.41885862405983</v>
      </c>
      <c r="R27" s="41"/>
      <c r="T27" s="184">
        <f t="shared" si="8"/>
        <v>0.9136488118999426</v>
      </c>
      <c r="U27" s="201">
        <f t="shared" si="9"/>
        <v>42.411577848395325</v>
      </c>
      <c r="V27" s="200">
        <f t="shared" si="10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84">
        <f t="shared" si="3"/>
        <v>0.6222968313782439</v>
      </c>
      <c r="G28" s="187">
        <f t="shared" si="11"/>
        <v>3010.547610841668</v>
      </c>
      <c r="H28" s="190">
        <f t="shared" si="4"/>
        <v>-0.03582989701050088</v>
      </c>
      <c r="I28" s="7"/>
      <c r="J28" s="186">
        <f t="shared" si="1"/>
        <v>842.4</v>
      </c>
      <c r="M28" s="184">
        <f t="shared" si="5"/>
        <v>0.5253783193266094</v>
      </c>
      <c r="N28" s="193">
        <f t="shared" si="6"/>
        <v>442.57869620073575</v>
      </c>
      <c r="O28" s="194">
        <f t="shared" si="7"/>
        <v>-0.0483048469893804</v>
      </c>
      <c r="P28" s="7"/>
      <c r="Q28" s="197">
        <f t="shared" si="2"/>
        <v>46.41885862405983</v>
      </c>
      <c r="R28" s="41"/>
      <c r="T28" s="184">
        <f t="shared" si="8"/>
        <v>0.9067987266808157</v>
      </c>
      <c r="U28" s="201">
        <f t="shared" si="9"/>
        <v>42.09359689252346</v>
      </c>
      <c r="V28" s="200">
        <f t="shared" si="10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185">
        <f>F7</f>
        <v>0.6</v>
      </c>
      <c r="F29" s="184">
        <f t="shared" si="3"/>
        <v>0.6000000000000004</v>
      </c>
      <c r="G29" s="187">
        <f t="shared" si="11"/>
        <v>2902.680000000001</v>
      </c>
      <c r="H29" s="190">
        <f t="shared" si="4"/>
        <v>-0.03582989701050095</v>
      </c>
      <c r="I29" s="7"/>
      <c r="J29" s="186">
        <f t="shared" si="1"/>
        <v>842.4</v>
      </c>
      <c r="K29" s="186">
        <f>K15*M7</f>
        <v>421.2</v>
      </c>
      <c r="L29" s="184">
        <f>M7</f>
        <v>0.5</v>
      </c>
      <c r="M29" s="184">
        <f t="shared" si="5"/>
        <v>0.49999999999999967</v>
      </c>
      <c r="N29" s="193">
        <f t="shared" si="6"/>
        <v>421.1999999999997</v>
      </c>
      <c r="O29" s="194">
        <f t="shared" si="7"/>
        <v>-0.04830484698938047</v>
      </c>
      <c r="P29" s="7"/>
      <c r="Q29" s="197">
        <f t="shared" si="2"/>
        <v>46.41885862405983</v>
      </c>
      <c r="R29" s="184">
        <f>R15*T7</f>
        <v>41.778000000000006</v>
      </c>
      <c r="S29" s="185">
        <f>T7</f>
        <v>0.9</v>
      </c>
      <c r="T29" s="184">
        <f t="shared" si="8"/>
        <v>0.9000000000000005</v>
      </c>
      <c r="U29" s="201">
        <f t="shared" si="9"/>
        <v>41.77800000000001</v>
      </c>
      <c r="V29" s="200">
        <f t="shared" si="10"/>
        <v>-0.00749750355925274</v>
      </c>
    </row>
    <row r="30" spans="4:19" ht="12.75">
      <c r="D30" s="55" t="s">
        <v>75</v>
      </c>
      <c r="E30" s="56">
        <v>14</v>
      </c>
      <c r="K30" s="55" t="s">
        <v>75</v>
      </c>
      <c r="L30" s="56">
        <v>14</v>
      </c>
      <c r="R30" s="55" t="s">
        <v>75</v>
      </c>
      <c r="S30" s="56">
        <v>14</v>
      </c>
    </row>
    <row r="31" spans="4:19" ht="12.75">
      <c r="D31" s="55" t="s">
        <v>73</v>
      </c>
      <c r="E31" s="188">
        <f>1/E30</f>
        <v>0.07142857142857142</v>
      </c>
      <c r="K31" s="55" t="s">
        <v>73</v>
      </c>
      <c r="L31" s="188">
        <f>1/L30</f>
        <v>0.07142857142857142</v>
      </c>
      <c r="R31" s="55" t="s">
        <v>73</v>
      </c>
      <c r="S31" s="188">
        <f>1/S30</f>
        <v>0.07142857142857142</v>
      </c>
    </row>
    <row r="32" spans="4:19" ht="12.75">
      <c r="D32" s="55" t="s">
        <v>76</v>
      </c>
      <c r="E32" s="188">
        <f>POWER(E29,E31)</f>
        <v>0.9641701029894991</v>
      </c>
      <c r="K32" s="55" t="s">
        <v>76</v>
      </c>
      <c r="L32" s="188">
        <f>POWER(L29,L31)</f>
        <v>0.9516951530106196</v>
      </c>
      <c r="R32" s="55" t="s">
        <v>76</v>
      </c>
      <c r="S32" s="188">
        <f>POWER(S29,S31)</f>
        <v>0.9925024964407473</v>
      </c>
    </row>
    <row r="33" spans="4:19" ht="12.75">
      <c r="D33" s="55" t="s">
        <v>74</v>
      </c>
      <c r="E33" s="189">
        <f>1-E32</f>
        <v>0.03582989701050088</v>
      </c>
      <c r="F33" s="57"/>
      <c r="K33" s="55" t="s">
        <v>74</v>
      </c>
      <c r="L33" s="199">
        <f>1-L32</f>
        <v>0.04830484698938042</v>
      </c>
      <c r="R33" s="55" t="s">
        <v>74</v>
      </c>
      <c r="S33" s="200">
        <f>1-S32</f>
        <v>0.007497503559252716</v>
      </c>
    </row>
    <row r="34" spans="4:19" ht="12.75">
      <c r="D34" s="55"/>
      <c r="E34" s="57"/>
      <c r="F34" s="57"/>
      <c r="K34" s="55"/>
      <c r="L34" s="53"/>
      <c r="R34" s="55"/>
      <c r="S34" s="54"/>
    </row>
    <row r="35" spans="4:19" ht="12.75">
      <c r="D35" s="55"/>
      <c r="E35" s="57"/>
      <c r="F35" s="57"/>
      <c r="K35" s="55"/>
      <c r="L35" s="53"/>
      <c r="R35" s="55"/>
      <c r="S35" s="54"/>
    </row>
    <row r="36" spans="2:19" ht="23.25">
      <c r="B36" s="58" t="s">
        <v>85</v>
      </c>
      <c r="D36" s="55"/>
      <c r="E36" s="57"/>
      <c r="F36" s="57"/>
      <c r="K36" s="55"/>
      <c r="L36" s="53"/>
      <c r="R36" s="55"/>
      <c r="S36" s="54"/>
    </row>
    <row r="47" spans="2:10" ht="12.75">
      <c r="B47" s="207"/>
      <c r="C47" s="207"/>
      <c r="D47" s="207"/>
      <c r="E47" s="207"/>
      <c r="F47" s="207"/>
      <c r="G47" s="207"/>
      <c r="H47" s="207"/>
      <c r="I47" s="207"/>
      <c r="J47" s="207"/>
    </row>
    <row r="72" spans="2:13" ht="12.7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61" customWidth="1"/>
    <col min="2" max="2" width="27.421875" style="61" customWidth="1"/>
    <col min="3" max="3" width="9.421875" style="61" customWidth="1"/>
    <col min="4" max="4" width="10.57421875" style="61" customWidth="1"/>
    <col min="5" max="5" width="9.7109375" style="61" customWidth="1"/>
    <col min="6" max="6" width="11.28125" style="61" customWidth="1"/>
    <col min="7" max="7" width="10.00390625" style="61" customWidth="1"/>
    <col min="8" max="8" width="9.421875" style="61" customWidth="1"/>
    <col min="9" max="9" width="8.57421875" style="61" customWidth="1"/>
    <col min="10" max="10" width="11.140625" style="61" customWidth="1"/>
    <col min="11" max="11" width="1.57421875" style="61" customWidth="1"/>
    <col min="12" max="12" width="12.140625" style="61" customWidth="1"/>
    <col min="13" max="13" width="13.7109375" style="61" customWidth="1"/>
    <col min="14" max="14" width="0.13671875" style="61" customWidth="1"/>
    <col min="15" max="15" width="1.7109375" style="61" customWidth="1"/>
    <col min="16" max="16" width="3.8515625" style="61" customWidth="1"/>
    <col min="17" max="16384" width="9.140625" style="61" customWidth="1"/>
  </cols>
  <sheetData>
    <row r="1" spans="2:3" ht="18">
      <c r="B1" s="59" t="s">
        <v>13</v>
      </c>
      <c r="C1" s="60" t="s">
        <v>156</v>
      </c>
    </row>
    <row r="2" spans="2:11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8.75">
      <c r="B3" s="129"/>
      <c r="C3" s="63" t="s">
        <v>97</v>
      </c>
      <c r="D3" s="63" t="s">
        <v>34</v>
      </c>
      <c r="E3" s="63" t="s">
        <v>35</v>
      </c>
      <c r="F3" s="64" t="s">
        <v>20</v>
      </c>
      <c r="G3" s="63" t="s">
        <v>36</v>
      </c>
      <c r="H3" s="64" t="s">
        <v>89</v>
      </c>
      <c r="I3" s="64" t="s">
        <v>90</v>
      </c>
      <c r="J3" s="63" t="s">
        <v>37</v>
      </c>
      <c r="K3" s="136"/>
    </row>
    <row r="4" spans="2:11" ht="16.5" thickBot="1">
      <c r="B4" s="130"/>
      <c r="C4" s="65" t="s">
        <v>96</v>
      </c>
      <c r="D4" s="65" t="s">
        <v>38</v>
      </c>
      <c r="E4" s="65" t="s">
        <v>39</v>
      </c>
      <c r="F4" s="66"/>
      <c r="G4" s="65" t="s">
        <v>40</v>
      </c>
      <c r="H4" s="66"/>
      <c r="I4" s="66"/>
      <c r="J4" s="65" t="s">
        <v>41</v>
      </c>
      <c r="K4" s="137"/>
    </row>
    <row r="5" spans="2:11" ht="18.75" customHeight="1">
      <c r="B5" s="131" t="s">
        <v>42</v>
      </c>
      <c r="C5" s="68">
        <f>SUM(C7:C11)/5</f>
        <v>1376</v>
      </c>
      <c r="D5" s="68">
        <f aca="true" t="shared" si="0" ref="D5:J5">SUM(D7:D11)/5</f>
        <v>248.8</v>
      </c>
      <c r="E5" s="68">
        <f t="shared" si="0"/>
        <v>355.4</v>
      </c>
      <c r="F5" s="68">
        <f t="shared" si="0"/>
        <v>2501</v>
      </c>
      <c r="G5" s="68">
        <f t="shared" si="0"/>
        <v>96.4</v>
      </c>
      <c r="H5" s="68">
        <f t="shared" si="0"/>
        <v>171.6</v>
      </c>
      <c r="I5" s="68">
        <f t="shared" si="0"/>
        <v>88.6</v>
      </c>
      <c r="J5" s="68">
        <f t="shared" si="0"/>
        <v>4837.8</v>
      </c>
      <c r="K5" s="138"/>
    </row>
    <row r="6" spans="2:11" ht="6" customHeight="1">
      <c r="B6" s="132"/>
      <c r="C6" s="69"/>
      <c r="D6" s="69"/>
      <c r="E6" s="69"/>
      <c r="F6" s="69"/>
      <c r="G6" s="69"/>
      <c r="H6" s="69"/>
      <c r="I6" s="69"/>
      <c r="J6" s="69"/>
      <c r="K6" s="139"/>
    </row>
    <row r="7" spans="2:11" ht="15">
      <c r="B7" s="132">
        <v>1994</v>
      </c>
      <c r="C7" s="69">
        <v>1647</v>
      </c>
      <c r="D7" s="69">
        <v>316</v>
      </c>
      <c r="E7" s="69">
        <v>353</v>
      </c>
      <c r="F7" s="69">
        <v>2804</v>
      </c>
      <c r="G7" s="69">
        <v>150</v>
      </c>
      <c r="H7" s="69">
        <v>211</v>
      </c>
      <c r="I7" s="69">
        <v>90</v>
      </c>
      <c r="J7" s="68">
        <f>SUM(C7:I7)</f>
        <v>5571</v>
      </c>
      <c r="K7" s="138"/>
    </row>
    <row r="8" spans="2:11" ht="15">
      <c r="B8" s="132">
        <v>1995</v>
      </c>
      <c r="C8" s="69">
        <v>1587</v>
      </c>
      <c r="D8" s="69">
        <v>292</v>
      </c>
      <c r="E8" s="69">
        <v>395</v>
      </c>
      <c r="F8" s="69">
        <v>2653</v>
      </c>
      <c r="G8" s="69">
        <v>105</v>
      </c>
      <c r="H8" s="69">
        <v>211</v>
      </c>
      <c r="I8" s="69">
        <v>96</v>
      </c>
      <c r="J8" s="68">
        <f aca="true" t="shared" si="1" ref="J8:J17">SUM(C8:I8)</f>
        <v>5339</v>
      </c>
      <c r="K8" s="138"/>
    </row>
    <row r="9" spans="2:11" ht="15">
      <c r="B9" s="132">
        <v>1996</v>
      </c>
      <c r="C9" s="69">
        <v>1279</v>
      </c>
      <c r="D9" s="69">
        <v>216</v>
      </c>
      <c r="E9" s="69">
        <v>300</v>
      </c>
      <c r="F9" s="69">
        <v>2293</v>
      </c>
      <c r="G9" s="69">
        <v>96</v>
      </c>
      <c r="H9" s="69">
        <v>137</v>
      </c>
      <c r="I9" s="69">
        <v>77</v>
      </c>
      <c r="J9" s="68">
        <f t="shared" si="1"/>
        <v>4398</v>
      </c>
      <c r="K9" s="138"/>
    </row>
    <row r="10" spans="2:11" ht="15">
      <c r="B10" s="132">
        <v>1997</v>
      </c>
      <c r="C10" s="69">
        <v>1211</v>
      </c>
      <c r="D10" s="69">
        <v>210</v>
      </c>
      <c r="E10" s="69">
        <v>358</v>
      </c>
      <c r="F10" s="69">
        <v>2365</v>
      </c>
      <c r="G10" s="69">
        <v>55</v>
      </c>
      <c r="H10" s="69">
        <v>136</v>
      </c>
      <c r="I10" s="69">
        <v>89</v>
      </c>
      <c r="J10" s="68">
        <f t="shared" si="1"/>
        <v>4424</v>
      </c>
      <c r="K10" s="138"/>
    </row>
    <row r="11" spans="2:11" ht="15">
      <c r="B11" s="132">
        <v>1998</v>
      </c>
      <c r="C11" s="69">
        <v>1156</v>
      </c>
      <c r="D11" s="69">
        <v>210</v>
      </c>
      <c r="E11" s="69">
        <v>371</v>
      </c>
      <c r="F11" s="69">
        <v>2390</v>
      </c>
      <c r="G11" s="69">
        <v>76</v>
      </c>
      <c r="H11" s="69">
        <v>163</v>
      </c>
      <c r="I11" s="69">
        <v>91</v>
      </c>
      <c r="J11" s="68">
        <f t="shared" si="1"/>
        <v>4457</v>
      </c>
      <c r="K11" s="138"/>
    </row>
    <row r="12" spans="2:11" ht="15">
      <c r="B12" s="132">
        <v>1999</v>
      </c>
      <c r="C12" s="69">
        <v>1143</v>
      </c>
      <c r="D12" s="69">
        <v>189</v>
      </c>
      <c r="E12" s="69">
        <v>431</v>
      </c>
      <c r="F12" s="69">
        <v>2004</v>
      </c>
      <c r="G12" s="69">
        <v>83</v>
      </c>
      <c r="H12" s="69">
        <v>144</v>
      </c>
      <c r="I12" s="69">
        <v>81</v>
      </c>
      <c r="J12" s="68">
        <f t="shared" si="1"/>
        <v>4075</v>
      </c>
      <c r="K12" s="138"/>
    </row>
    <row r="13" spans="2:11" ht="15">
      <c r="B13" s="132">
        <v>2000</v>
      </c>
      <c r="C13" s="69">
        <v>996</v>
      </c>
      <c r="D13" s="69">
        <v>176</v>
      </c>
      <c r="E13" s="69">
        <v>475</v>
      </c>
      <c r="F13" s="69">
        <v>1978</v>
      </c>
      <c r="G13" s="69">
        <v>80</v>
      </c>
      <c r="H13" s="69">
        <v>121</v>
      </c>
      <c r="I13" s="69">
        <v>67</v>
      </c>
      <c r="J13" s="68">
        <f t="shared" si="1"/>
        <v>3893</v>
      </c>
      <c r="K13" s="138"/>
    </row>
    <row r="14" spans="2:11" ht="15">
      <c r="B14" s="132">
        <v>2001</v>
      </c>
      <c r="C14" s="69">
        <v>918</v>
      </c>
      <c r="D14" s="69">
        <v>171</v>
      </c>
      <c r="E14" s="69">
        <v>454</v>
      </c>
      <c r="F14" s="69">
        <v>1952</v>
      </c>
      <c r="G14" s="69">
        <v>62</v>
      </c>
      <c r="H14" s="69">
        <v>129</v>
      </c>
      <c r="I14" s="69">
        <v>72</v>
      </c>
      <c r="J14" s="68">
        <f t="shared" si="1"/>
        <v>3758</v>
      </c>
      <c r="K14" s="138"/>
    </row>
    <row r="15" spans="2:11" ht="15">
      <c r="B15" s="131">
        <v>2002</v>
      </c>
      <c r="C15" s="69">
        <v>891</v>
      </c>
      <c r="D15" s="69">
        <v>151</v>
      </c>
      <c r="E15" s="69">
        <v>455</v>
      </c>
      <c r="F15" s="69">
        <v>1776</v>
      </c>
      <c r="G15" s="69">
        <v>59</v>
      </c>
      <c r="H15" s="69">
        <v>141</v>
      </c>
      <c r="I15" s="69">
        <v>50</v>
      </c>
      <c r="J15" s="68">
        <f t="shared" si="1"/>
        <v>3523</v>
      </c>
      <c r="K15" s="138"/>
    </row>
    <row r="16" spans="2:11" ht="15">
      <c r="B16" s="131">
        <v>2003</v>
      </c>
      <c r="C16" s="69">
        <v>772</v>
      </c>
      <c r="D16" s="69">
        <v>139</v>
      </c>
      <c r="E16" s="69">
        <v>417</v>
      </c>
      <c r="F16" s="69">
        <v>1691</v>
      </c>
      <c r="G16" s="69">
        <v>70</v>
      </c>
      <c r="H16" s="69">
        <v>125</v>
      </c>
      <c r="I16" s="69">
        <v>64</v>
      </c>
      <c r="J16" s="68">
        <f t="shared" si="1"/>
        <v>3278</v>
      </c>
      <c r="K16" s="138"/>
    </row>
    <row r="17" spans="2:11" ht="15">
      <c r="B17" s="131" t="s">
        <v>171</v>
      </c>
      <c r="C17" s="69">
        <v>741</v>
      </c>
      <c r="D17" s="69">
        <v>126</v>
      </c>
      <c r="E17" s="69">
        <v>383</v>
      </c>
      <c r="F17" s="69">
        <v>1555</v>
      </c>
      <c r="G17" s="69">
        <v>65</v>
      </c>
      <c r="H17" s="69">
        <v>93</v>
      </c>
      <c r="I17" s="69">
        <v>56</v>
      </c>
      <c r="J17" s="68">
        <f t="shared" si="1"/>
        <v>3019</v>
      </c>
      <c r="K17" s="138"/>
    </row>
    <row r="18" spans="2:11" ht="11.25" customHeight="1">
      <c r="B18" s="131"/>
      <c r="C18" s="69"/>
      <c r="D18" s="69"/>
      <c r="E18" s="69"/>
      <c r="F18" s="69"/>
      <c r="G18" s="69"/>
      <c r="H18" s="69"/>
      <c r="I18" s="69"/>
      <c r="J18" s="68"/>
      <c r="K18" s="138"/>
    </row>
    <row r="19" spans="2:11" ht="15">
      <c r="B19" s="131" t="s">
        <v>162</v>
      </c>
      <c r="C19" s="68">
        <f>SUM(C13:C17)/5</f>
        <v>863.6</v>
      </c>
      <c r="D19" s="68">
        <f aca="true" t="shared" si="2" ref="D19:J19">SUM(D13:D17)/5</f>
        <v>152.6</v>
      </c>
      <c r="E19" s="68">
        <f t="shared" si="2"/>
        <v>436.8</v>
      </c>
      <c r="F19" s="68">
        <f t="shared" si="2"/>
        <v>1790.4</v>
      </c>
      <c r="G19" s="68">
        <f t="shared" si="2"/>
        <v>67.2</v>
      </c>
      <c r="H19" s="68">
        <f t="shared" si="2"/>
        <v>121.8</v>
      </c>
      <c r="I19" s="68">
        <f t="shared" si="2"/>
        <v>61.8</v>
      </c>
      <c r="J19" s="68">
        <f t="shared" si="2"/>
        <v>3494.2</v>
      </c>
      <c r="K19" s="138"/>
    </row>
    <row r="20" spans="2:11" ht="11.25" customHeight="1">
      <c r="B20" s="131"/>
      <c r="C20" s="68"/>
      <c r="D20" s="68"/>
      <c r="E20" s="68"/>
      <c r="F20" s="68"/>
      <c r="G20" s="68"/>
      <c r="H20" s="68"/>
      <c r="I20" s="68"/>
      <c r="J20" s="68"/>
      <c r="K20" s="138"/>
    </row>
    <row r="21" spans="2:11" ht="15">
      <c r="B21" s="208" t="s">
        <v>163</v>
      </c>
      <c r="C21" s="205">
        <f>C5*0.6</f>
        <v>825.6</v>
      </c>
      <c r="D21" s="205">
        <f aca="true" t="shared" si="3" ref="D21:J21">D5*0.6</f>
        <v>149.28</v>
      </c>
      <c r="E21" s="205">
        <f>E5*0.6</f>
        <v>213.23999999999998</v>
      </c>
      <c r="F21" s="205">
        <f t="shared" si="3"/>
        <v>1500.6</v>
      </c>
      <c r="G21" s="205">
        <f t="shared" si="3"/>
        <v>57.84</v>
      </c>
      <c r="H21" s="205">
        <f t="shared" si="3"/>
        <v>102.96</v>
      </c>
      <c r="I21" s="205">
        <f t="shared" si="3"/>
        <v>53.16</v>
      </c>
      <c r="J21" s="205">
        <f t="shared" si="3"/>
        <v>2902.68</v>
      </c>
      <c r="K21" s="138"/>
    </row>
    <row r="22" spans="2:11" ht="11.25" customHeight="1">
      <c r="B22" s="133"/>
      <c r="C22" s="69"/>
      <c r="D22" s="69"/>
      <c r="E22" s="69"/>
      <c r="F22" s="69"/>
      <c r="G22" s="69"/>
      <c r="H22" s="69"/>
      <c r="I22" s="69"/>
      <c r="J22" s="69"/>
      <c r="K22" s="139"/>
    </row>
    <row r="23" spans="2:11" ht="15">
      <c r="B23" s="202" t="s">
        <v>169</v>
      </c>
      <c r="C23" s="106">
        <f>IF(C16&gt;$C$87,(C17-C16)/C16,$C$88)</f>
        <v>-0.04015544041450777</v>
      </c>
      <c r="D23" s="106">
        <f aca="true" t="shared" si="4" ref="D23:J23">IF(D16&gt;$C$87,(D17-D16)/D16,$C$88)</f>
        <v>-0.09352517985611511</v>
      </c>
      <c r="E23" s="106">
        <f t="shared" si="4"/>
        <v>-0.0815347721822542</v>
      </c>
      <c r="F23" s="106">
        <f t="shared" si="4"/>
        <v>-0.08042578356002365</v>
      </c>
      <c r="G23" s="106">
        <f t="shared" si="4"/>
        <v>-0.07142857142857142</v>
      </c>
      <c r="H23" s="106">
        <f t="shared" si="4"/>
        <v>-0.256</v>
      </c>
      <c r="I23" s="106">
        <f t="shared" si="4"/>
        <v>-0.125</v>
      </c>
      <c r="J23" s="106">
        <f t="shared" si="4"/>
        <v>-0.07901159243441122</v>
      </c>
      <c r="K23" s="140"/>
    </row>
    <row r="24" spans="2:11" ht="15">
      <c r="B24" s="131" t="s">
        <v>91</v>
      </c>
      <c r="C24" s="135">
        <f>IF(C5&gt;$C$87,(C17-C5)/C5,$C$88)</f>
        <v>-0.46148255813953487</v>
      </c>
      <c r="D24" s="135">
        <f aca="true" t="shared" si="5" ref="D24:J24">IF(D5&gt;$C$87,(D17-D5)/D5,$C$88)</f>
        <v>-0.49356913183279744</v>
      </c>
      <c r="E24" s="135">
        <f t="shared" si="5"/>
        <v>0.0776589758019134</v>
      </c>
      <c r="F24" s="135">
        <f t="shared" si="5"/>
        <v>-0.3782487005197921</v>
      </c>
      <c r="G24" s="135">
        <f t="shared" si="5"/>
        <v>-0.32572614107883824</v>
      </c>
      <c r="H24" s="135">
        <f t="shared" si="5"/>
        <v>-0.458041958041958</v>
      </c>
      <c r="I24" s="135">
        <f t="shared" si="5"/>
        <v>-0.3679458239277652</v>
      </c>
      <c r="J24" s="135">
        <f t="shared" si="5"/>
        <v>-0.37595601306378934</v>
      </c>
      <c r="K24" s="140"/>
    </row>
    <row r="25" spans="2:11" ht="6" customHeight="1" thickBot="1">
      <c r="B25" s="143"/>
      <c r="C25" s="144"/>
      <c r="D25" s="144"/>
      <c r="E25" s="144"/>
      <c r="F25" s="144"/>
      <c r="G25" s="144"/>
      <c r="H25" s="144"/>
      <c r="I25" s="144"/>
      <c r="J25" s="144"/>
      <c r="K25" s="145"/>
    </row>
    <row r="26" spans="2:11" ht="12.75">
      <c r="B26" s="70"/>
      <c r="C26" s="71"/>
      <c r="D26" s="71"/>
      <c r="E26" s="71"/>
      <c r="F26" s="71"/>
      <c r="G26" s="71"/>
      <c r="H26" s="71"/>
      <c r="I26" s="71"/>
      <c r="J26" s="71"/>
      <c r="K26" s="71"/>
    </row>
    <row r="27" spans="2:3" ht="18">
      <c r="B27" s="60" t="s">
        <v>82</v>
      </c>
      <c r="C27" s="60" t="s">
        <v>157</v>
      </c>
    </row>
    <row r="28" spans="2:11" ht="13.5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2:11" ht="18.75">
      <c r="B29" s="129"/>
      <c r="C29" s="63" t="s">
        <v>97</v>
      </c>
      <c r="D29" s="63" t="s">
        <v>34</v>
      </c>
      <c r="E29" s="63" t="s">
        <v>35</v>
      </c>
      <c r="F29" s="64" t="s">
        <v>20</v>
      </c>
      <c r="G29" s="63" t="s">
        <v>36</v>
      </c>
      <c r="H29" s="64" t="s">
        <v>89</v>
      </c>
      <c r="I29" s="64" t="s">
        <v>90</v>
      </c>
      <c r="J29" s="63" t="s">
        <v>37</v>
      </c>
      <c r="K29" s="141"/>
    </row>
    <row r="30" spans="2:11" ht="16.5" thickBot="1">
      <c r="B30" s="130"/>
      <c r="C30" s="65" t="s">
        <v>96</v>
      </c>
      <c r="D30" s="65" t="s">
        <v>38</v>
      </c>
      <c r="E30" s="65" t="s">
        <v>39</v>
      </c>
      <c r="F30" s="66"/>
      <c r="G30" s="65" t="s">
        <v>40</v>
      </c>
      <c r="H30" s="66"/>
      <c r="I30" s="66"/>
      <c r="J30" s="65" t="s">
        <v>41</v>
      </c>
      <c r="K30" s="137"/>
    </row>
    <row r="31" spans="2:11" ht="20.25" customHeight="1">
      <c r="B31" s="131" t="s">
        <v>42</v>
      </c>
      <c r="C31" s="68">
        <f>SUM(C33:C37)/5</f>
        <v>562.4</v>
      </c>
      <c r="D31" s="68">
        <f aca="true" t="shared" si="6" ref="D31:J31">SUM(D33:D37)/5</f>
        <v>99.8</v>
      </c>
      <c r="E31" s="68">
        <f t="shared" si="6"/>
        <v>5.8</v>
      </c>
      <c r="F31" s="68">
        <f t="shared" si="6"/>
        <v>144.6</v>
      </c>
      <c r="G31" s="68">
        <f t="shared" si="6"/>
        <v>11.4</v>
      </c>
      <c r="H31" s="68">
        <f t="shared" si="6"/>
        <v>8.2</v>
      </c>
      <c r="I31" s="68">
        <f t="shared" si="6"/>
        <v>10.2</v>
      </c>
      <c r="J31" s="68">
        <f t="shared" si="6"/>
        <v>842.4</v>
      </c>
      <c r="K31" s="138"/>
    </row>
    <row r="32" spans="2:11" ht="6" customHeight="1">
      <c r="B32" s="132"/>
      <c r="C32" s="69"/>
      <c r="D32" s="69"/>
      <c r="E32" s="69"/>
      <c r="F32" s="69"/>
      <c r="G32" s="69"/>
      <c r="H32" s="69"/>
      <c r="I32" s="69"/>
      <c r="J32" s="69"/>
      <c r="K32" s="139"/>
    </row>
    <row r="33" spans="2:11" ht="15">
      <c r="B33" s="132">
        <v>1994</v>
      </c>
      <c r="C33" s="69">
        <v>674</v>
      </c>
      <c r="D33" s="69">
        <v>144</v>
      </c>
      <c r="E33" s="69">
        <v>6</v>
      </c>
      <c r="F33" s="69">
        <v>161</v>
      </c>
      <c r="G33" s="69">
        <v>24</v>
      </c>
      <c r="H33" s="69">
        <v>12</v>
      </c>
      <c r="I33" s="69">
        <v>8</v>
      </c>
      <c r="J33" s="68">
        <f>SUM(C33:I33)</f>
        <v>1029</v>
      </c>
      <c r="K33" s="138"/>
    </row>
    <row r="34" spans="2:11" ht="15">
      <c r="B34" s="132">
        <v>1995</v>
      </c>
      <c r="C34" s="69">
        <v>638</v>
      </c>
      <c r="D34" s="69">
        <v>113</v>
      </c>
      <c r="E34" s="69">
        <v>7</v>
      </c>
      <c r="F34" s="69">
        <v>153</v>
      </c>
      <c r="G34" s="69">
        <v>9</v>
      </c>
      <c r="H34" s="69">
        <v>13</v>
      </c>
      <c r="I34" s="69">
        <v>17</v>
      </c>
      <c r="J34" s="68">
        <f aca="true" t="shared" si="7" ref="J34:J43">SUM(C34:I34)</f>
        <v>950</v>
      </c>
      <c r="K34" s="138"/>
    </row>
    <row r="35" spans="2:11" ht="15">
      <c r="B35" s="132">
        <v>1996</v>
      </c>
      <c r="C35" s="69">
        <v>540</v>
      </c>
      <c r="D35" s="69">
        <v>100</v>
      </c>
      <c r="E35" s="69">
        <v>4</v>
      </c>
      <c r="F35" s="69">
        <v>118</v>
      </c>
      <c r="G35" s="69">
        <v>15</v>
      </c>
      <c r="H35" s="69">
        <v>3</v>
      </c>
      <c r="I35" s="69">
        <v>10</v>
      </c>
      <c r="J35" s="68">
        <f t="shared" si="7"/>
        <v>790</v>
      </c>
      <c r="K35" s="138"/>
    </row>
    <row r="36" spans="2:11" ht="15">
      <c r="B36" s="132">
        <v>1997</v>
      </c>
      <c r="C36" s="69">
        <v>505</v>
      </c>
      <c r="D36" s="69">
        <v>78</v>
      </c>
      <c r="E36" s="69">
        <v>4</v>
      </c>
      <c r="F36" s="69">
        <v>138</v>
      </c>
      <c r="G36" s="69">
        <v>3</v>
      </c>
      <c r="H36" s="69">
        <v>7</v>
      </c>
      <c r="I36" s="69">
        <v>10</v>
      </c>
      <c r="J36" s="68">
        <f t="shared" si="7"/>
        <v>745</v>
      </c>
      <c r="K36" s="138"/>
    </row>
    <row r="37" spans="2:11" ht="15">
      <c r="B37" s="132">
        <v>1998</v>
      </c>
      <c r="C37" s="69">
        <v>455</v>
      </c>
      <c r="D37" s="69">
        <v>64</v>
      </c>
      <c r="E37" s="69">
        <v>8</v>
      </c>
      <c r="F37" s="69">
        <v>153</v>
      </c>
      <c r="G37" s="69">
        <v>6</v>
      </c>
      <c r="H37" s="69">
        <v>6</v>
      </c>
      <c r="I37" s="69">
        <v>6</v>
      </c>
      <c r="J37" s="68">
        <f t="shared" si="7"/>
        <v>698</v>
      </c>
      <c r="K37" s="138"/>
    </row>
    <row r="38" spans="2:11" ht="15">
      <c r="B38" s="132">
        <v>1999</v>
      </c>
      <c r="C38" s="69">
        <v>430</v>
      </c>
      <c r="D38" s="69">
        <v>69</v>
      </c>
      <c r="E38" s="69">
        <v>5</v>
      </c>
      <c r="F38" s="69">
        <v>108</v>
      </c>
      <c r="G38" s="69">
        <v>2</v>
      </c>
      <c r="H38" s="69">
        <v>2</v>
      </c>
      <c r="I38" s="69">
        <v>9</v>
      </c>
      <c r="J38" s="68">
        <f t="shared" si="7"/>
        <v>625</v>
      </c>
      <c r="K38" s="138"/>
    </row>
    <row r="39" spans="2:11" ht="15">
      <c r="B39" s="132">
        <v>2000</v>
      </c>
      <c r="C39" s="69">
        <v>378</v>
      </c>
      <c r="D39" s="69">
        <v>65</v>
      </c>
      <c r="E39" s="69">
        <v>7</v>
      </c>
      <c r="F39" s="69">
        <v>94</v>
      </c>
      <c r="G39" s="69">
        <v>7</v>
      </c>
      <c r="H39" s="69">
        <v>5</v>
      </c>
      <c r="I39" s="69">
        <v>5</v>
      </c>
      <c r="J39" s="68">
        <f t="shared" si="7"/>
        <v>561</v>
      </c>
      <c r="K39" s="138"/>
    </row>
    <row r="40" spans="2:11" ht="15">
      <c r="B40" s="132">
        <v>2001</v>
      </c>
      <c r="C40" s="69">
        <v>353</v>
      </c>
      <c r="D40" s="69">
        <v>56</v>
      </c>
      <c r="E40" s="69">
        <v>7</v>
      </c>
      <c r="F40" s="69">
        <v>110</v>
      </c>
      <c r="G40" s="69">
        <v>5</v>
      </c>
      <c r="H40" s="69">
        <v>6</v>
      </c>
      <c r="I40" s="69">
        <v>7</v>
      </c>
      <c r="J40" s="68">
        <f t="shared" si="7"/>
        <v>544</v>
      </c>
      <c r="K40" s="138"/>
    </row>
    <row r="41" spans="2:11" ht="15">
      <c r="B41" s="131">
        <v>2002</v>
      </c>
      <c r="C41" s="69">
        <v>340</v>
      </c>
      <c r="D41" s="69">
        <v>46</v>
      </c>
      <c r="E41" s="69">
        <v>7</v>
      </c>
      <c r="F41" s="69">
        <v>111</v>
      </c>
      <c r="G41" s="69">
        <v>9</v>
      </c>
      <c r="H41" s="69">
        <v>7</v>
      </c>
      <c r="I41" s="69">
        <v>7</v>
      </c>
      <c r="J41" s="68">
        <f t="shared" si="7"/>
        <v>527</v>
      </c>
      <c r="K41" s="138"/>
    </row>
    <row r="42" spans="2:11" ht="15">
      <c r="B42" s="131">
        <v>2003</v>
      </c>
      <c r="C42" s="69">
        <v>272</v>
      </c>
      <c r="D42" s="69">
        <v>48</v>
      </c>
      <c r="E42" s="69">
        <v>5</v>
      </c>
      <c r="F42" s="69">
        <v>93</v>
      </c>
      <c r="G42" s="69">
        <v>5</v>
      </c>
      <c r="H42" s="69">
        <v>2</v>
      </c>
      <c r="I42" s="69">
        <v>6</v>
      </c>
      <c r="J42" s="68">
        <f t="shared" si="7"/>
        <v>431</v>
      </c>
      <c r="K42" s="138"/>
    </row>
    <row r="43" spans="2:11" ht="15">
      <c r="B43" s="131" t="s">
        <v>171</v>
      </c>
      <c r="C43" s="69">
        <v>245</v>
      </c>
      <c r="D43" s="69">
        <v>39</v>
      </c>
      <c r="E43" s="69">
        <v>10</v>
      </c>
      <c r="F43" s="69">
        <v>77</v>
      </c>
      <c r="G43" s="69">
        <v>3</v>
      </c>
      <c r="H43" s="69">
        <v>3</v>
      </c>
      <c r="I43" s="69">
        <v>4</v>
      </c>
      <c r="J43" s="68">
        <f t="shared" si="7"/>
        <v>381</v>
      </c>
      <c r="K43" s="138"/>
    </row>
    <row r="44" spans="2:11" ht="11.25" customHeight="1">
      <c r="B44" s="131"/>
      <c r="C44" s="69"/>
      <c r="D44" s="69"/>
      <c r="E44" s="69"/>
      <c r="F44" s="69"/>
      <c r="G44" s="69"/>
      <c r="H44" s="69"/>
      <c r="I44" s="69"/>
      <c r="J44" s="68"/>
      <c r="K44" s="138"/>
    </row>
    <row r="45" spans="2:11" ht="15">
      <c r="B45" s="131" t="s">
        <v>162</v>
      </c>
      <c r="C45" s="68">
        <f aca="true" t="shared" si="8" ref="C45:J45">SUM(C39:C43)/5</f>
        <v>317.6</v>
      </c>
      <c r="D45" s="68">
        <f t="shared" si="8"/>
        <v>50.8</v>
      </c>
      <c r="E45" s="68">
        <f t="shared" si="8"/>
        <v>7.2</v>
      </c>
      <c r="F45" s="68">
        <f t="shared" si="8"/>
        <v>97</v>
      </c>
      <c r="G45" s="68">
        <f t="shared" si="8"/>
        <v>5.8</v>
      </c>
      <c r="H45" s="68">
        <f t="shared" si="8"/>
        <v>4.6</v>
      </c>
      <c r="I45" s="68">
        <f t="shared" si="8"/>
        <v>5.8</v>
      </c>
      <c r="J45" s="68">
        <f t="shared" si="8"/>
        <v>488.8</v>
      </c>
      <c r="K45" s="138"/>
    </row>
    <row r="46" spans="2:11" ht="11.25" customHeight="1">
      <c r="B46" s="131"/>
      <c r="C46" s="68"/>
      <c r="D46" s="68"/>
      <c r="E46" s="68"/>
      <c r="F46" s="68"/>
      <c r="G46" s="68"/>
      <c r="H46" s="68"/>
      <c r="I46" s="68"/>
      <c r="J46" s="68"/>
      <c r="K46" s="138"/>
    </row>
    <row r="47" spans="2:11" ht="15">
      <c r="B47" s="208" t="s">
        <v>163</v>
      </c>
      <c r="C47" s="205">
        <f>C31*0.5</f>
        <v>281.2</v>
      </c>
      <c r="D47" s="205">
        <f aca="true" t="shared" si="9" ref="D47:J47">D31*0.5</f>
        <v>49.9</v>
      </c>
      <c r="E47" s="205">
        <f t="shared" si="9"/>
        <v>2.9</v>
      </c>
      <c r="F47" s="205">
        <f t="shared" si="9"/>
        <v>72.3</v>
      </c>
      <c r="G47" s="205">
        <f t="shared" si="9"/>
        <v>5.7</v>
      </c>
      <c r="H47" s="205">
        <f t="shared" si="9"/>
        <v>4.1</v>
      </c>
      <c r="I47" s="205">
        <f t="shared" si="9"/>
        <v>5.1</v>
      </c>
      <c r="J47" s="205">
        <f t="shared" si="9"/>
        <v>421.2</v>
      </c>
      <c r="K47" s="138"/>
    </row>
    <row r="48" spans="2:11" ht="11.25" customHeight="1">
      <c r="B48" s="132"/>
      <c r="C48" s="69"/>
      <c r="D48" s="69"/>
      <c r="E48" s="69"/>
      <c r="F48" s="69"/>
      <c r="G48" s="69"/>
      <c r="H48" s="69"/>
      <c r="I48" s="69"/>
      <c r="J48" s="69"/>
      <c r="K48" s="139"/>
    </row>
    <row r="49" spans="2:11" ht="15">
      <c r="B49" s="202" t="s">
        <v>169</v>
      </c>
      <c r="C49" s="109">
        <f>IF(C42&gt;$C$87,(C43-C42)/C42,$C$88)</f>
        <v>-0.09926470588235294</v>
      </c>
      <c r="D49" s="109" t="str">
        <f aca="true" t="shared" si="10" ref="D49:J49">IF(D42&gt;$C$87,(D43-D42)/D42,$C$88)</f>
        <v>*</v>
      </c>
      <c r="E49" s="109" t="str">
        <f t="shared" si="10"/>
        <v>*</v>
      </c>
      <c r="F49" s="109">
        <f t="shared" si="10"/>
        <v>-0.17204301075268819</v>
      </c>
      <c r="G49" s="109" t="str">
        <f t="shared" si="10"/>
        <v>*</v>
      </c>
      <c r="H49" s="109" t="str">
        <f t="shared" si="10"/>
        <v>*</v>
      </c>
      <c r="I49" s="109" t="str">
        <f t="shared" si="10"/>
        <v>*</v>
      </c>
      <c r="J49" s="109">
        <f t="shared" si="10"/>
        <v>-0.11600928074245939</v>
      </c>
      <c r="K49" s="140"/>
    </row>
    <row r="50" spans="2:11" ht="15">
      <c r="B50" s="131" t="s">
        <v>91</v>
      </c>
      <c r="C50" s="135">
        <f>IF(C31&gt;$C$87,(C43-C31)/C31,$C$88)</f>
        <v>-0.5643669985775249</v>
      </c>
      <c r="D50" s="135">
        <f aca="true" t="shared" si="11" ref="D50:J50">IF(D31&gt;$C$87,(D43-D31)/D31,$C$88)</f>
        <v>-0.6092184368737474</v>
      </c>
      <c r="E50" s="203" t="str">
        <f t="shared" si="11"/>
        <v>*</v>
      </c>
      <c r="F50" s="135">
        <f t="shared" si="11"/>
        <v>-0.46749654218533887</v>
      </c>
      <c r="G50" s="203" t="str">
        <f t="shared" si="11"/>
        <v>*</v>
      </c>
      <c r="H50" s="203" t="str">
        <f t="shared" si="11"/>
        <v>*</v>
      </c>
      <c r="I50" s="203" t="str">
        <f t="shared" si="11"/>
        <v>*</v>
      </c>
      <c r="J50" s="135">
        <f t="shared" si="11"/>
        <v>-0.5477207977207977</v>
      </c>
      <c r="K50" s="140"/>
    </row>
    <row r="51" spans="2:11" ht="6" customHeight="1" thickBot="1">
      <c r="B51" s="143"/>
      <c r="C51" s="62"/>
      <c r="D51" s="62"/>
      <c r="E51" s="62"/>
      <c r="F51" s="62"/>
      <c r="G51" s="62"/>
      <c r="H51" s="62"/>
      <c r="I51" s="62"/>
      <c r="J51" s="62"/>
      <c r="K51" s="142"/>
    </row>
    <row r="53" spans="2:3" ht="18">
      <c r="B53" s="60" t="s">
        <v>83</v>
      </c>
      <c r="C53" s="60" t="s">
        <v>43</v>
      </c>
    </row>
    <row r="54" spans="2:14" ht="13.5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 ht="18.75">
      <c r="B55" s="146"/>
      <c r="C55" s="63" t="s">
        <v>97</v>
      </c>
      <c r="D55" s="63" t="s">
        <v>34</v>
      </c>
      <c r="E55" s="63" t="s">
        <v>35</v>
      </c>
      <c r="F55" s="64" t="s">
        <v>20</v>
      </c>
      <c r="G55" s="63" t="s">
        <v>36</v>
      </c>
      <c r="H55" s="64" t="s">
        <v>89</v>
      </c>
      <c r="I55" s="64" t="s">
        <v>90</v>
      </c>
      <c r="J55" s="63" t="s">
        <v>37</v>
      </c>
      <c r="K55" s="63"/>
      <c r="M55" s="63" t="s">
        <v>5</v>
      </c>
      <c r="N55" s="148"/>
    </row>
    <row r="56" spans="2:14" ht="16.5" thickBot="1">
      <c r="B56" s="143"/>
      <c r="C56" s="65" t="s">
        <v>96</v>
      </c>
      <c r="D56" s="65" t="s">
        <v>38</v>
      </c>
      <c r="E56" s="65" t="s">
        <v>39</v>
      </c>
      <c r="F56" s="66"/>
      <c r="G56" s="65" t="s">
        <v>40</v>
      </c>
      <c r="H56" s="66"/>
      <c r="I56" s="66"/>
      <c r="J56" s="65" t="s">
        <v>41</v>
      </c>
      <c r="K56" s="65"/>
      <c r="L56" s="65" t="s">
        <v>147</v>
      </c>
      <c r="M56" s="65" t="s">
        <v>44</v>
      </c>
      <c r="N56" s="142"/>
    </row>
    <row r="57" spans="2:14" ht="26.25">
      <c r="B57" s="147"/>
      <c r="C57" s="73"/>
      <c r="D57" s="73"/>
      <c r="E57" s="73"/>
      <c r="F57" s="73"/>
      <c r="G57" s="73"/>
      <c r="H57" s="73"/>
      <c r="I57" s="73"/>
      <c r="J57" s="74" t="s">
        <v>45</v>
      </c>
      <c r="K57" s="74"/>
      <c r="L57" s="74" t="s">
        <v>46</v>
      </c>
      <c r="M57" s="151" t="s">
        <v>47</v>
      </c>
      <c r="N57" s="149"/>
    </row>
    <row r="58" spans="2:14" ht="15">
      <c r="B58" s="131" t="s">
        <v>42</v>
      </c>
      <c r="C58" s="68">
        <f>SUM(C60:C64)/5</f>
        <v>3008.6</v>
      </c>
      <c r="D58" s="68">
        <f aca="true" t="shared" si="12" ref="D58:L58">SUM(D60:D64)/5</f>
        <v>1034.4</v>
      </c>
      <c r="E58" s="68">
        <f t="shared" si="12"/>
        <v>579.6</v>
      </c>
      <c r="F58" s="68">
        <f t="shared" si="12"/>
        <v>10859.4</v>
      </c>
      <c r="G58" s="68">
        <f t="shared" si="12"/>
        <v>912.2</v>
      </c>
      <c r="H58" s="68">
        <f t="shared" si="12"/>
        <v>583</v>
      </c>
      <c r="I58" s="68">
        <f t="shared" si="12"/>
        <v>500.8</v>
      </c>
      <c r="J58" s="68">
        <f t="shared" si="12"/>
        <v>17478</v>
      </c>
      <c r="K58" s="68"/>
      <c r="L58" s="68">
        <f t="shared" si="12"/>
        <v>37652.8</v>
      </c>
      <c r="M58" s="75">
        <f>100*J58/L58</f>
        <v>46.41885862405983</v>
      </c>
      <c r="N58" s="149"/>
    </row>
    <row r="59" spans="2:14" ht="6" customHeight="1">
      <c r="B59" s="132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5"/>
      <c r="N59" s="149"/>
    </row>
    <row r="60" spans="2:14" ht="15">
      <c r="B60" s="132">
        <v>1994</v>
      </c>
      <c r="C60" s="69">
        <v>3083</v>
      </c>
      <c r="D60" s="69">
        <v>1068</v>
      </c>
      <c r="E60" s="69">
        <v>577</v>
      </c>
      <c r="F60" s="69">
        <v>10123</v>
      </c>
      <c r="G60" s="69">
        <v>1084</v>
      </c>
      <c r="H60" s="69">
        <v>669</v>
      </c>
      <c r="I60" s="69">
        <v>398</v>
      </c>
      <c r="J60" s="68">
        <f>SUM(C60:I60)</f>
        <v>17002</v>
      </c>
      <c r="K60" s="68"/>
      <c r="L60" s="164">
        <v>36000</v>
      </c>
      <c r="M60" s="75">
        <f aca="true" t="shared" si="13" ref="M60:M67">100*J60/L60</f>
        <v>47.227777777777774</v>
      </c>
      <c r="N60" s="149"/>
    </row>
    <row r="61" spans="2:14" ht="15">
      <c r="B61" s="132">
        <v>1995</v>
      </c>
      <c r="C61" s="69">
        <v>3048</v>
      </c>
      <c r="D61" s="69">
        <v>1031</v>
      </c>
      <c r="E61" s="69">
        <v>576</v>
      </c>
      <c r="F61" s="69">
        <v>10321</v>
      </c>
      <c r="G61" s="69">
        <v>802</v>
      </c>
      <c r="H61" s="69">
        <v>579</v>
      </c>
      <c r="I61" s="69">
        <v>498</v>
      </c>
      <c r="J61" s="68">
        <f aca="true" t="shared" si="14" ref="J61:J70">SUM(C61:I61)</f>
        <v>16855</v>
      </c>
      <c r="K61" s="68"/>
      <c r="L61" s="164">
        <v>36736</v>
      </c>
      <c r="M61" s="75">
        <f t="shared" si="13"/>
        <v>45.881424216027874</v>
      </c>
      <c r="N61" s="149"/>
    </row>
    <row r="62" spans="2:14" ht="15">
      <c r="B62" s="132">
        <v>1996</v>
      </c>
      <c r="C62" s="69">
        <v>3047</v>
      </c>
      <c r="D62" s="69">
        <v>1081</v>
      </c>
      <c r="E62" s="69">
        <v>550</v>
      </c>
      <c r="F62" s="69">
        <v>10740</v>
      </c>
      <c r="G62" s="69">
        <v>902</v>
      </c>
      <c r="H62" s="69">
        <v>499</v>
      </c>
      <c r="I62" s="69">
        <v>499</v>
      </c>
      <c r="J62" s="68">
        <f t="shared" si="14"/>
        <v>17318</v>
      </c>
      <c r="K62" s="68"/>
      <c r="L62" s="164">
        <v>37777</v>
      </c>
      <c r="M62" s="75">
        <f t="shared" si="13"/>
        <v>45.84270852635201</v>
      </c>
      <c r="N62" s="149"/>
    </row>
    <row r="63" spans="2:14" ht="15">
      <c r="B63" s="132">
        <v>1997</v>
      </c>
      <c r="C63" s="69">
        <v>2944</v>
      </c>
      <c r="D63" s="69">
        <v>1062</v>
      </c>
      <c r="E63" s="69">
        <v>590</v>
      </c>
      <c r="F63" s="69">
        <v>11669</v>
      </c>
      <c r="G63" s="69">
        <v>886</v>
      </c>
      <c r="H63" s="69">
        <v>525</v>
      </c>
      <c r="I63" s="69">
        <v>529</v>
      </c>
      <c r="J63" s="68">
        <f t="shared" si="14"/>
        <v>18205</v>
      </c>
      <c r="K63" s="68"/>
      <c r="L63" s="164">
        <v>38582</v>
      </c>
      <c r="M63" s="75">
        <f t="shared" si="13"/>
        <v>47.185215903789334</v>
      </c>
      <c r="N63" s="149"/>
    </row>
    <row r="64" spans="2:14" ht="15">
      <c r="B64" s="132">
        <v>1998</v>
      </c>
      <c r="C64" s="69">
        <v>2921</v>
      </c>
      <c r="D64" s="69">
        <v>930</v>
      </c>
      <c r="E64" s="69">
        <v>605</v>
      </c>
      <c r="F64" s="69">
        <v>11444</v>
      </c>
      <c r="G64" s="69">
        <v>887</v>
      </c>
      <c r="H64" s="69">
        <v>643</v>
      </c>
      <c r="I64" s="69">
        <v>580</v>
      </c>
      <c r="J64" s="68">
        <f t="shared" si="14"/>
        <v>18010</v>
      </c>
      <c r="K64" s="68"/>
      <c r="L64" s="164">
        <v>39169</v>
      </c>
      <c r="M64" s="75">
        <f t="shared" si="13"/>
        <v>45.980239475095104</v>
      </c>
      <c r="N64" s="149"/>
    </row>
    <row r="65" spans="2:14" ht="15">
      <c r="B65" s="132">
        <v>1999</v>
      </c>
      <c r="C65" s="69">
        <v>2620</v>
      </c>
      <c r="D65" s="69">
        <v>828</v>
      </c>
      <c r="E65" s="69">
        <v>594</v>
      </c>
      <c r="F65" s="69">
        <v>10902</v>
      </c>
      <c r="G65" s="69">
        <v>841</v>
      </c>
      <c r="H65" s="69">
        <v>609</v>
      </c>
      <c r="I65" s="69">
        <v>534</v>
      </c>
      <c r="J65" s="68">
        <f t="shared" si="14"/>
        <v>16928</v>
      </c>
      <c r="K65" s="68"/>
      <c r="L65" s="164">
        <v>39770.018</v>
      </c>
      <c r="M65" s="75">
        <f t="shared" si="13"/>
        <v>42.56472803205671</v>
      </c>
      <c r="N65" s="149"/>
    </row>
    <row r="66" spans="2:14" ht="15">
      <c r="B66" s="132">
        <v>2000</v>
      </c>
      <c r="C66" s="69">
        <v>2607</v>
      </c>
      <c r="D66" s="69">
        <v>708</v>
      </c>
      <c r="E66" s="69">
        <v>654</v>
      </c>
      <c r="F66" s="69">
        <v>10671</v>
      </c>
      <c r="G66" s="69">
        <v>854</v>
      </c>
      <c r="H66" s="69">
        <v>542</v>
      </c>
      <c r="I66" s="69">
        <v>582</v>
      </c>
      <c r="J66" s="68">
        <f t="shared" si="14"/>
        <v>16618</v>
      </c>
      <c r="K66" s="68"/>
      <c r="L66" s="164">
        <v>39572.492</v>
      </c>
      <c r="M66" s="75">
        <f t="shared" si="13"/>
        <v>41.99381732138578</v>
      </c>
      <c r="N66" s="149"/>
    </row>
    <row r="67" spans="2:14" ht="15">
      <c r="B67" s="132">
        <v>2001</v>
      </c>
      <c r="C67" s="69">
        <v>2488</v>
      </c>
      <c r="D67" s="69">
        <v>745</v>
      </c>
      <c r="E67" s="69">
        <v>724</v>
      </c>
      <c r="F67" s="69">
        <v>10342</v>
      </c>
      <c r="G67" s="69">
        <v>761</v>
      </c>
      <c r="H67" s="69">
        <v>595</v>
      </c>
      <c r="I67" s="69">
        <v>499</v>
      </c>
      <c r="J67" s="68">
        <f t="shared" si="14"/>
        <v>16154</v>
      </c>
      <c r="K67" s="68"/>
      <c r="L67" s="164">
        <v>40064.597</v>
      </c>
      <c r="M67" s="75">
        <f t="shared" si="13"/>
        <v>40.319886407443455</v>
      </c>
      <c r="N67" s="149"/>
    </row>
    <row r="68" spans="2:14" ht="15">
      <c r="B68" s="131">
        <v>2002</v>
      </c>
      <c r="C68" s="69">
        <v>2424</v>
      </c>
      <c r="D68" s="69">
        <v>677</v>
      </c>
      <c r="E68" s="69">
        <v>709</v>
      </c>
      <c r="F68" s="69">
        <v>10048</v>
      </c>
      <c r="G68" s="69">
        <v>799</v>
      </c>
      <c r="H68" s="69">
        <v>619</v>
      </c>
      <c r="I68" s="69">
        <v>458</v>
      </c>
      <c r="J68" s="68">
        <f t="shared" si="14"/>
        <v>15734</v>
      </c>
      <c r="K68" s="68"/>
      <c r="L68" s="164">
        <v>41572.007</v>
      </c>
      <c r="M68" s="75">
        <f>100*J68/L68</f>
        <v>37.84758335097943</v>
      </c>
      <c r="N68" s="149"/>
    </row>
    <row r="69" spans="2:14" ht="15">
      <c r="B69" s="131">
        <v>2003</v>
      </c>
      <c r="C69" s="69">
        <v>2212</v>
      </c>
      <c r="D69" s="69">
        <v>663</v>
      </c>
      <c r="E69" s="69">
        <v>697</v>
      </c>
      <c r="F69" s="69">
        <v>10043</v>
      </c>
      <c r="G69" s="69">
        <v>817</v>
      </c>
      <c r="H69" s="69">
        <v>540</v>
      </c>
      <c r="I69" s="69">
        <v>474</v>
      </c>
      <c r="J69" s="68">
        <f t="shared" si="14"/>
        <v>15446</v>
      </c>
      <c r="K69" s="68"/>
      <c r="L69" s="164">
        <v>42044.802</v>
      </c>
      <c r="M69" s="75">
        <f>100*J69/L69</f>
        <v>36.737002590712635</v>
      </c>
      <c r="N69" s="149"/>
    </row>
    <row r="70" spans="2:14" ht="15">
      <c r="B70" s="131" t="s">
        <v>172</v>
      </c>
      <c r="C70" s="69">
        <v>2290</v>
      </c>
      <c r="D70" s="69">
        <v>638</v>
      </c>
      <c r="E70" s="69">
        <v>594</v>
      </c>
      <c r="F70" s="69">
        <v>9895</v>
      </c>
      <c r="G70" s="69">
        <v>844</v>
      </c>
      <c r="H70" s="69">
        <v>554</v>
      </c>
      <c r="I70" s="69">
        <v>412</v>
      </c>
      <c r="J70" s="68">
        <f t="shared" si="14"/>
        <v>15227</v>
      </c>
      <c r="K70" s="68"/>
      <c r="L70" s="67" t="s">
        <v>48</v>
      </c>
      <c r="M70" s="67" t="s">
        <v>48</v>
      </c>
      <c r="N70" s="149"/>
    </row>
    <row r="71" spans="2:14" ht="11.25" customHeight="1">
      <c r="B71" s="131"/>
      <c r="C71" s="69"/>
      <c r="D71" s="69"/>
      <c r="E71" s="69"/>
      <c r="F71" s="69"/>
      <c r="G71" s="69"/>
      <c r="H71" s="69"/>
      <c r="I71" s="69"/>
      <c r="J71" s="68"/>
      <c r="K71" s="68"/>
      <c r="L71" s="67"/>
      <c r="M71" s="67"/>
      <c r="N71" s="149"/>
    </row>
    <row r="72" spans="2:14" ht="15">
      <c r="B72" s="131" t="s">
        <v>162</v>
      </c>
      <c r="C72" s="68">
        <f aca="true" t="shared" si="15" ref="C72:J72">SUM(C66:C70)/5</f>
        <v>2404.2</v>
      </c>
      <c r="D72" s="68">
        <f t="shared" si="15"/>
        <v>686.2</v>
      </c>
      <c r="E72" s="68">
        <f t="shared" si="15"/>
        <v>675.6</v>
      </c>
      <c r="F72" s="68">
        <f t="shared" si="15"/>
        <v>10199.8</v>
      </c>
      <c r="G72" s="68">
        <f t="shared" si="15"/>
        <v>815</v>
      </c>
      <c r="H72" s="68">
        <f t="shared" si="15"/>
        <v>570</v>
      </c>
      <c r="I72" s="68">
        <f t="shared" si="15"/>
        <v>485</v>
      </c>
      <c r="J72" s="68">
        <f t="shared" si="15"/>
        <v>15835.8</v>
      </c>
      <c r="K72" s="205"/>
      <c r="L72" s="206" t="s">
        <v>48</v>
      </c>
      <c r="M72" s="206" t="s">
        <v>48</v>
      </c>
      <c r="N72" s="149"/>
    </row>
    <row r="73" spans="2:14" ht="11.25" customHeight="1">
      <c r="B73" s="131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149"/>
    </row>
    <row r="74" spans="2:14" ht="15">
      <c r="B74" s="208" t="s">
        <v>164</v>
      </c>
      <c r="C74" s="69"/>
      <c r="D74" s="69"/>
      <c r="E74" s="69"/>
      <c r="F74" s="69"/>
      <c r="G74" s="69"/>
      <c r="H74" s="69"/>
      <c r="I74" s="69"/>
      <c r="J74" s="68"/>
      <c r="K74" s="68"/>
      <c r="L74" s="67"/>
      <c r="M74" s="209">
        <f>M58*0.9</f>
        <v>41.776972761653845</v>
      </c>
      <c r="N74" s="149"/>
    </row>
    <row r="75" spans="2:14" ht="11.25" customHeight="1">
      <c r="B75" s="132"/>
      <c r="C75" s="69"/>
      <c r="D75" s="69"/>
      <c r="E75" s="69"/>
      <c r="F75" s="69"/>
      <c r="G75" s="69"/>
      <c r="H75" s="69"/>
      <c r="I75" s="69"/>
      <c r="J75" s="69"/>
      <c r="K75" s="69"/>
      <c r="L75" s="36"/>
      <c r="M75" s="36"/>
      <c r="N75" s="150"/>
    </row>
    <row r="76" spans="2:14" ht="15">
      <c r="B76" s="202" t="s">
        <v>169</v>
      </c>
      <c r="C76" s="106">
        <f>IF(C69&gt;$C$87,(C70-C69)/C69,$C$88)</f>
        <v>0.0352622061482821</v>
      </c>
      <c r="D76" s="106">
        <f aca="true" t="shared" si="16" ref="D76:J76">IF(D69&gt;$C$87,(D70-D69)/D69,$C$88)</f>
        <v>-0.03770739064856712</v>
      </c>
      <c r="E76" s="106">
        <f>IF(E69&gt;$C$87,(E70-E69)/E69,$C$88)</f>
        <v>-0.14777618364418937</v>
      </c>
      <c r="F76" s="106">
        <f t="shared" si="16"/>
        <v>-0.014736632480334562</v>
      </c>
      <c r="G76" s="106">
        <f t="shared" si="16"/>
        <v>0.033047735618115054</v>
      </c>
      <c r="H76" s="106">
        <f t="shared" si="16"/>
        <v>0.025925925925925925</v>
      </c>
      <c r="I76" s="106">
        <f t="shared" si="16"/>
        <v>-0.1308016877637131</v>
      </c>
      <c r="J76" s="106">
        <f t="shared" si="16"/>
        <v>-0.014178428071992748</v>
      </c>
      <c r="K76" s="106"/>
      <c r="L76" s="67" t="s">
        <v>48</v>
      </c>
      <c r="M76" s="67" t="s">
        <v>48</v>
      </c>
      <c r="N76" s="149"/>
    </row>
    <row r="77" spans="2:14" ht="15">
      <c r="B77" s="131" t="s">
        <v>91</v>
      </c>
      <c r="C77" s="135">
        <f>IF(C58&gt;$C$87,(C70-C58)/C58,$C$88)</f>
        <v>-0.23884863391610714</v>
      </c>
      <c r="D77" s="135">
        <f aca="true" t="shared" si="17" ref="D77:J77">IF(D58&gt;$C$87,(D70-D58)/D58,$C$88)</f>
        <v>-0.3832173240525909</v>
      </c>
      <c r="E77" s="135">
        <f t="shared" si="17"/>
        <v>0.02484472049689437</v>
      </c>
      <c r="F77" s="135">
        <f t="shared" si="17"/>
        <v>-0.08880785310422304</v>
      </c>
      <c r="G77" s="135">
        <f t="shared" si="17"/>
        <v>-0.0747643060732296</v>
      </c>
      <c r="H77" s="135">
        <f t="shared" si="17"/>
        <v>-0.04974271012006861</v>
      </c>
      <c r="I77" s="135">
        <f t="shared" si="17"/>
        <v>-0.1773162939297125</v>
      </c>
      <c r="J77" s="135">
        <f t="shared" si="17"/>
        <v>-0.12879047945989244</v>
      </c>
      <c r="K77" s="135"/>
      <c r="L77" s="67" t="s">
        <v>48</v>
      </c>
      <c r="M77" s="67" t="s">
        <v>48</v>
      </c>
      <c r="N77" s="149"/>
    </row>
    <row r="78" spans="2:14" ht="6" customHeight="1" thickBot="1">
      <c r="B78" s="134"/>
      <c r="C78" s="107"/>
      <c r="D78" s="107"/>
      <c r="E78" s="107"/>
      <c r="F78" s="107"/>
      <c r="G78" s="107"/>
      <c r="H78" s="107"/>
      <c r="I78" s="107"/>
      <c r="J78" s="107"/>
      <c r="K78" s="107"/>
      <c r="L78" s="72"/>
      <c r="M78" s="72"/>
      <c r="N78" s="142"/>
    </row>
    <row r="79" ht="5.25" customHeight="1"/>
    <row r="80" ht="12.75">
      <c r="B80" s="61" t="s">
        <v>95</v>
      </c>
    </row>
    <row r="81" ht="12.75">
      <c r="B81" s="61" t="s">
        <v>49</v>
      </c>
    </row>
    <row r="82" ht="12.75">
      <c r="B82" s="61" t="s">
        <v>50</v>
      </c>
    </row>
    <row r="83" ht="6.75" customHeight="1"/>
    <row r="84" spans="3:10" ht="17.25" customHeight="1">
      <c r="C84" s="162"/>
      <c r="D84" s="162"/>
      <c r="E84" s="162"/>
      <c r="F84" s="162"/>
      <c r="G84" s="162"/>
      <c r="H84" s="162"/>
      <c r="I84" s="162"/>
      <c r="J84" s="162"/>
    </row>
    <row r="85" ht="13.5" customHeight="1"/>
    <row r="87" spans="2:3" ht="12.75">
      <c r="B87" s="61" t="s">
        <v>92</v>
      </c>
      <c r="C87" s="61">
        <v>50</v>
      </c>
    </row>
    <row r="88" spans="2:3" ht="12.75">
      <c r="B88" s="61" t="s">
        <v>28</v>
      </c>
      <c r="C88" s="108" t="s">
        <v>22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21.57421875" style="76" customWidth="1"/>
    <col min="6" max="6" width="9.574218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0039062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10.57421875" style="76" customWidth="1"/>
    <col min="15" max="15" width="11.28125" style="76" customWidth="1"/>
    <col min="16" max="16" width="11.00390625" style="76" customWidth="1"/>
    <col min="17" max="17" width="6.140625" style="76" customWidth="1"/>
    <col min="18" max="18" width="1.57421875" style="76" customWidth="1"/>
    <col min="19" max="19" width="2.8515625" style="76" customWidth="1"/>
    <col min="20" max="20" width="3.574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8" ht="16.5">
      <c r="B2" s="182" t="s">
        <v>87</v>
      </c>
      <c r="C2" s="77"/>
      <c r="D2" s="61"/>
      <c r="P2" s="78"/>
      <c r="Q2" s="78"/>
      <c r="R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8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/>
      <c r="O4" s="83" t="s">
        <v>16</v>
      </c>
      <c r="P4" s="128"/>
      <c r="Q4" s="122"/>
      <c r="R4" s="123"/>
    </row>
    <row r="5" spans="2:18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119"/>
      <c r="R5" s="114"/>
    </row>
    <row r="6" spans="2:18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0"/>
      <c r="R6" s="101"/>
    </row>
    <row r="7" spans="2:18" ht="6" customHeight="1">
      <c r="B7" s="81"/>
      <c r="C7" s="82"/>
      <c r="P7" s="82"/>
      <c r="Q7" s="93"/>
      <c r="R7" s="82"/>
    </row>
    <row r="8" spans="2:18" ht="15.75">
      <c r="B8" s="81"/>
      <c r="C8" s="82"/>
      <c r="D8" s="77" t="s">
        <v>17</v>
      </c>
      <c r="P8" s="82"/>
      <c r="Q8" s="93"/>
      <c r="R8" s="82"/>
    </row>
    <row r="9" spans="2:18" ht="15">
      <c r="B9" s="81"/>
      <c r="C9" s="82"/>
      <c r="D9" s="61"/>
      <c r="E9" s="76" t="s">
        <v>86</v>
      </c>
      <c r="F9" s="94">
        <v>72.2</v>
      </c>
      <c r="G9" s="94">
        <v>1255.6</v>
      </c>
      <c r="H9" s="94">
        <v>4165.2</v>
      </c>
      <c r="I9" s="94"/>
      <c r="J9" s="94">
        <v>32</v>
      </c>
      <c r="K9" s="94">
        <v>120.4</v>
      </c>
      <c r="L9" s="94">
        <v>219.4</v>
      </c>
      <c r="M9" s="94"/>
      <c r="N9" s="110">
        <f>F9+J9</f>
        <v>104.2</v>
      </c>
      <c r="O9" s="110">
        <f>G9+K9</f>
        <v>1376</v>
      </c>
      <c r="P9" s="115">
        <f>H9+L9</f>
        <v>4384.599999999999</v>
      </c>
      <c r="Q9" s="113"/>
      <c r="R9" s="115"/>
    </row>
    <row r="10" spans="2:18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5"/>
      <c r="R10" s="116"/>
    </row>
    <row r="11" spans="2:18" ht="15.75">
      <c r="B11" s="81"/>
      <c r="C11" s="82"/>
      <c r="D11" s="77"/>
      <c r="E11" s="124">
        <v>2002</v>
      </c>
      <c r="F11" s="94">
        <v>49</v>
      </c>
      <c r="G11" s="94">
        <v>813</v>
      </c>
      <c r="H11" s="94">
        <v>3142</v>
      </c>
      <c r="I11" s="94"/>
      <c r="J11" s="94">
        <v>24</v>
      </c>
      <c r="K11" s="94">
        <v>78</v>
      </c>
      <c r="L11" s="94">
        <v>173</v>
      </c>
      <c r="M11" s="94"/>
      <c r="N11" s="110">
        <f aca="true" t="shared" si="0" ref="N11:P12">F11+J11</f>
        <v>73</v>
      </c>
      <c r="O11" s="110">
        <f t="shared" si="0"/>
        <v>891</v>
      </c>
      <c r="P11" s="115">
        <f t="shared" si="0"/>
        <v>3315</v>
      </c>
      <c r="Q11" s="113"/>
      <c r="R11" s="115"/>
    </row>
    <row r="12" spans="2:18" ht="15.75">
      <c r="B12" s="81"/>
      <c r="C12" s="82"/>
      <c r="D12" s="77"/>
      <c r="E12" s="124">
        <v>2003</v>
      </c>
      <c r="F12" s="94">
        <v>43</v>
      </c>
      <c r="G12" s="94">
        <v>694</v>
      </c>
      <c r="H12" s="94">
        <v>2841</v>
      </c>
      <c r="I12" s="94"/>
      <c r="J12" s="94">
        <v>20</v>
      </c>
      <c r="K12" s="94">
        <v>78</v>
      </c>
      <c r="L12" s="94">
        <v>143</v>
      </c>
      <c r="M12" s="94"/>
      <c r="N12" s="110">
        <f t="shared" si="0"/>
        <v>63</v>
      </c>
      <c r="O12" s="110">
        <f t="shared" si="0"/>
        <v>772</v>
      </c>
      <c r="P12" s="115">
        <f t="shared" si="0"/>
        <v>2984</v>
      </c>
      <c r="Q12" s="113"/>
      <c r="R12" s="115"/>
    </row>
    <row r="13" spans="2:18" ht="15.75">
      <c r="B13" s="81"/>
      <c r="C13" s="82"/>
      <c r="D13" s="77"/>
      <c r="E13" s="124" t="s">
        <v>171</v>
      </c>
      <c r="F13" s="94">
        <v>54</v>
      </c>
      <c r="G13" s="94">
        <v>658</v>
      </c>
      <c r="H13" s="94">
        <v>2877</v>
      </c>
      <c r="I13" s="94"/>
      <c r="J13" s="94">
        <v>21</v>
      </c>
      <c r="K13" s="94">
        <v>83</v>
      </c>
      <c r="L13" s="94">
        <v>154</v>
      </c>
      <c r="M13" s="94"/>
      <c r="N13" s="110">
        <f>F13+J13</f>
        <v>75</v>
      </c>
      <c r="O13" s="110">
        <f>G13+K13</f>
        <v>741</v>
      </c>
      <c r="P13" s="115">
        <f>H13+L13</f>
        <v>3031</v>
      </c>
      <c r="Q13" s="113"/>
      <c r="R13" s="115"/>
    </row>
    <row r="14" spans="2:18" ht="15">
      <c r="B14" s="81"/>
      <c r="C14" s="82"/>
      <c r="E14" s="124" t="s">
        <v>165</v>
      </c>
      <c r="F14" s="111" t="str">
        <f>IF(F12&gt;$F$78,(F13-F12)/F12,$F$79)</f>
        <v>*</v>
      </c>
      <c r="G14" s="111">
        <f>IF(G12&gt;$F$78,(G13-G12)/G12,$F$79)</f>
        <v>-0.05187319884726225</v>
      </c>
      <c r="H14" s="111">
        <f>IF(H12&gt;$F$78,(H13-H12)/H12,$F$79)</f>
        <v>0.012671594508975714</v>
      </c>
      <c r="I14" s="96"/>
      <c r="J14" s="111" t="str">
        <f>IF(J12&gt;$F$78,(J13-J12)/J12,$F$79)</f>
        <v>*</v>
      </c>
      <c r="K14" s="111">
        <f>IF(K12&gt;$F$78,(K13-K12)/K12,$F$79)</f>
        <v>0.0641025641025641</v>
      </c>
      <c r="L14" s="111">
        <f>IF(L12&gt;$F$78,(L13-L12)/L12,$F$79)</f>
        <v>0.07692307692307693</v>
      </c>
      <c r="M14" s="96"/>
      <c r="N14" s="111">
        <f>IF(N12&gt;$F$78,(N13-N12)/N12,$F$79)</f>
        <v>0.19047619047619047</v>
      </c>
      <c r="O14" s="111">
        <f>IF(O12&gt;$F$78,(O13-O12)/O12,$F$79)</f>
        <v>-0.04015544041450777</v>
      </c>
      <c r="P14" s="111">
        <f>IF(P12&gt;$F$78,(P13-P12)/P12,$F$79)</f>
        <v>0.015750670241286863</v>
      </c>
      <c r="Q14" s="112"/>
      <c r="R14" s="117"/>
    </row>
    <row r="15" spans="2:18" ht="15">
      <c r="B15" s="81"/>
      <c r="C15" s="82"/>
      <c r="E15" s="124" t="s">
        <v>33</v>
      </c>
      <c r="F15" s="111">
        <f>IF(F9&gt;$F$78,(F13-F9)/F9,$F$79)</f>
        <v>-0.25207756232686984</v>
      </c>
      <c r="G15" s="111">
        <f>IF(G9&gt;$F$78,(G13-G9)/G9,$F$79)</f>
        <v>-0.47594775406180306</v>
      </c>
      <c r="H15" s="111">
        <f>IF(H9&gt;$F$78,(H13-H9)/H9,$F$79)</f>
        <v>-0.3092768654566407</v>
      </c>
      <c r="I15" s="96"/>
      <c r="J15" s="111" t="str">
        <f>IF(J9&gt;$F$78,(J13-J9)/J9,$F$79)</f>
        <v>*</v>
      </c>
      <c r="K15" s="111">
        <f>IF(K9&gt;$F$78,(K13-K9)/K9,$F$79)</f>
        <v>-0.31063122923588044</v>
      </c>
      <c r="L15" s="111">
        <f>IF(L9&gt;$F$78,(L13-L9)/L9,$F$79)</f>
        <v>-0.29808568824065634</v>
      </c>
      <c r="M15" s="96"/>
      <c r="N15" s="111">
        <f>IF(N9&gt;$F$78,(N13-N9)/N9,$F$79)</f>
        <v>-0.2802303262955854</v>
      </c>
      <c r="O15" s="111">
        <f>IF(O9&gt;$F$78,(O13-O9)/O9,$F$79)</f>
        <v>-0.46148255813953487</v>
      </c>
      <c r="P15" s="111">
        <f>IF(P9&gt;$F$78,(P13-P9)/P9,$F$79)</f>
        <v>-0.3087168726907813</v>
      </c>
      <c r="Q15" s="112"/>
      <c r="R15" s="117"/>
    </row>
    <row r="16" spans="2:18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7"/>
      <c r="R16" s="118"/>
    </row>
    <row r="17" spans="2:18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118"/>
    </row>
    <row r="18" spans="2:18" ht="15">
      <c r="B18" s="81"/>
      <c r="C18" s="82"/>
      <c r="D18" s="61"/>
      <c r="E18" s="76" t="s">
        <v>86</v>
      </c>
      <c r="F18" s="94">
        <v>4.4</v>
      </c>
      <c r="G18" s="94">
        <v>195.8</v>
      </c>
      <c r="H18" s="94">
        <v>1130.2</v>
      </c>
      <c r="I18" s="94"/>
      <c r="J18" s="94">
        <v>6.2</v>
      </c>
      <c r="K18" s="94">
        <v>53</v>
      </c>
      <c r="L18" s="94">
        <v>153</v>
      </c>
      <c r="M18" s="94"/>
      <c r="N18" s="110">
        <f>F18+J18</f>
        <v>10.600000000000001</v>
      </c>
      <c r="O18" s="110">
        <f>G18+K18</f>
        <v>248.8</v>
      </c>
      <c r="P18" s="115">
        <f>H18+L18</f>
        <v>1283.2</v>
      </c>
      <c r="Q18" s="113"/>
      <c r="R18" s="115"/>
    </row>
    <row r="19" spans="2:18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5"/>
      <c r="R19" s="116"/>
    </row>
    <row r="20" spans="2:18" ht="15.75">
      <c r="B20" s="81"/>
      <c r="C20" s="82"/>
      <c r="D20" s="77"/>
      <c r="E20" s="124">
        <v>2002</v>
      </c>
      <c r="F20" s="94">
        <v>0</v>
      </c>
      <c r="G20" s="94">
        <v>124</v>
      </c>
      <c r="H20" s="94">
        <v>727</v>
      </c>
      <c r="I20" s="94"/>
      <c r="J20" s="94">
        <v>8</v>
      </c>
      <c r="K20" s="94">
        <v>27</v>
      </c>
      <c r="L20" s="94">
        <v>101</v>
      </c>
      <c r="M20" s="94"/>
      <c r="N20" s="110">
        <f aca="true" t="shared" si="1" ref="N20:P21">F20+J20</f>
        <v>8</v>
      </c>
      <c r="O20" s="110">
        <f t="shared" si="1"/>
        <v>151</v>
      </c>
      <c r="P20" s="115">
        <f t="shared" si="1"/>
        <v>828</v>
      </c>
      <c r="Q20" s="113"/>
      <c r="R20" s="115"/>
    </row>
    <row r="21" spans="2:18" ht="15.75">
      <c r="B21" s="81"/>
      <c r="C21" s="82"/>
      <c r="D21" s="77"/>
      <c r="E21" s="124">
        <v>2003</v>
      </c>
      <c r="F21" s="94">
        <v>6</v>
      </c>
      <c r="G21" s="94">
        <v>104</v>
      </c>
      <c r="H21" s="94">
        <v>707</v>
      </c>
      <c r="I21" s="94"/>
      <c r="J21" s="94">
        <v>8</v>
      </c>
      <c r="K21" s="94">
        <v>35</v>
      </c>
      <c r="L21" s="94">
        <v>95</v>
      </c>
      <c r="M21" s="94"/>
      <c r="N21" s="110">
        <f t="shared" si="1"/>
        <v>14</v>
      </c>
      <c r="O21" s="110">
        <f t="shared" si="1"/>
        <v>139</v>
      </c>
      <c r="P21" s="115">
        <f t="shared" si="1"/>
        <v>802</v>
      </c>
      <c r="Q21" s="113"/>
      <c r="R21" s="115"/>
    </row>
    <row r="22" spans="2:18" ht="15.75">
      <c r="B22" s="81"/>
      <c r="C22" s="82"/>
      <c r="D22" s="77"/>
      <c r="E22" s="124" t="s">
        <v>171</v>
      </c>
      <c r="F22" s="94">
        <v>3</v>
      </c>
      <c r="G22" s="94">
        <v>105</v>
      </c>
      <c r="H22" s="94">
        <v>686</v>
      </c>
      <c r="I22" s="94"/>
      <c r="J22" s="94">
        <v>4</v>
      </c>
      <c r="K22" s="94">
        <v>21</v>
      </c>
      <c r="L22" s="94">
        <v>78</v>
      </c>
      <c r="M22" s="94"/>
      <c r="N22" s="110">
        <f>F22+J22</f>
        <v>7</v>
      </c>
      <c r="O22" s="110">
        <f>G22+K22</f>
        <v>126</v>
      </c>
      <c r="P22" s="115">
        <f>H22+L22</f>
        <v>764</v>
      </c>
      <c r="Q22" s="113"/>
      <c r="R22" s="115"/>
    </row>
    <row r="23" spans="2:18" ht="15">
      <c r="B23" s="81"/>
      <c r="C23" s="82"/>
      <c r="E23" s="124" t="s">
        <v>165</v>
      </c>
      <c r="F23" s="111" t="str">
        <f>IF(F21&gt;$F$78,(F22-F21)/F21,$F$79)</f>
        <v>*</v>
      </c>
      <c r="G23" s="111">
        <f>IF(G21&gt;$F$78,(G22-G21)/G21,$F$79)</f>
        <v>0.009615384615384616</v>
      </c>
      <c r="H23" s="111">
        <f>IF(H21&gt;$F$78,(H22-H21)/H21,$F$79)</f>
        <v>-0.0297029702970297</v>
      </c>
      <c r="I23" s="96"/>
      <c r="J23" s="111" t="str">
        <f>IF(J21&gt;$F$78,(J22-J21)/J21,$F$79)</f>
        <v>*</v>
      </c>
      <c r="K23" s="111" t="str">
        <f>IF(K21&gt;$F$78,(K22-K21)/K21,$F$79)</f>
        <v>*</v>
      </c>
      <c r="L23" s="111">
        <f>IF(L21&gt;$F$78,(L22-L21)/L21,$F$79)</f>
        <v>-0.17894736842105263</v>
      </c>
      <c r="M23" s="96"/>
      <c r="N23" s="111" t="str">
        <f>IF(N21&gt;$F$78,(N22-N21)/N21,$F$79)</f>
        <v>*</v>
      </c>
      <c r="O23" s="111">
        <f>IF(O21&gt;$F$78,(O22-O21)/O21,$F$79)</f>
        <v>-0.09352517985611511</v>
      </c>
      <c r="P23" s="111">
        <f>IF(P21&gt;$F$78,(P22-P21)/P21,$F$79)</f>
        <v>-0.04738154613466334</v>
      </c>
      <c r="Q23" s="112"/>
      <c r="R23" s="117"/>
    </row>
    <row r="24" spans="2:18" ht="15">
      <c r="B24" s="81"/>
      <c r="C24" s="82"/>
      <c r="E24" s="124" t="s">
        <v>33</v>
      </c>
      <c r="F24" s="111" t="str">
        <f>IF(F18&gt;$F$78,(F22-F18)/F18,$F$79)</f>
        <v>*</v>
      </c>
      <c r="G24" s="111">
        <f>IF(G18&gt;$F$78,(G22-G18)/G18,$F$79)</f>
        <v>-0.46373850868232896</v>
      </c>
      <c r="H24" s="111">
        <f>IF(H18&gt;$F$78,(H22-H18)/H18,$F$79)</f>
        <v>-0.39302778269332866</v>
      </c>
      <c r="I24" s="96"/>
      <c r="J24" s="111" t="str">
        <f>IF(J18&gt;$F$78,(J22-J18)/J18,$F$79)</f>
        <v>*</v>
      </c>
      <c r="K24" s="111">
        <f>IF(K18&gt;$F$78,(K22-K18)/K18,$F$79)</f>
        <v>-0.6037735849056604</v>
      </c>
      <c r="L24" s="111">
        <f>IF(L18&gt;$F$78,(L22-L18)/L18,$F$79)</f>
        <v>-0.49019607843137253</v>
      </c>
      <c r="M24" s="96"/>
      <c r="N24" s="111" t="str">
        <f>IF(N18&gt;$F$78,(N22-N18)/N18,$F$79)</f>
        <v>*</v>
      </c>
      <c r="O24" s="111">
        <f>IF(O18&gt;$F$78,(O22-O18)/O18,$F$79)</f>
        <v>-0.49356913183279744</v>
      </c>
      <c r="P24" s="111">
        <f>IF(P18&gt;$F$78,(P22-P18)/P18,$F$79)</f>
        <v>-0.4046134663341646</v>
      </c>
      <c r="Q24" s="112"/>
      <c r="R24" s="117"/>
    </row>
    <row r="25" spans="2:18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7"/>
      <c r="R25" s="118"/>
    </row>
    <row r="26" spans="2:18" ht="15.75">
      <c r="B26" s="81"/>
      <c r="C26" s="82"/>
      <c r="D26" s="77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118"/>
    </row>
    <row r="27" spans="2:18" ht="15">
      <c r="B27" s="81"/>
      <c r="C27" s="82"/>
      <c r="D27" s="61"/>
      <c r="E27" s="76" t="s">
        <v>86</v>
      </c>
      <c r="F27" s="94">
        <v>5.2</v>
      </c>
      <c r="G27" s="94">
        <v>148</v>
      </c>
      <c r="H27" s="94">
        <v>508.8</v>
      </c>
      <c r="I27" s="94"/>
      <c r="J27" s="94">
        <v>26</v>
      </c>
      <c r="K27" s="94">
        <v>207.4</v>
      </c>
      <c r="L27" s="94">
        <v>426.2</v>
      </c>
      <c r="M27" s="94"/>
      <c r="N27" s="110">
        <f>F27+J27</f>
        <v>31.2</v>
      </c>
      <c r="O27" s="110">
        <f>G27+K27</f>
        <v>355.4</v>
      </c>
      <c r="P27" s="115">
        <f>H27+L27</f>
        <v>935</v>
      </c>
      <c r="Q27" s="113"/>
      <c r="R27" s="115"/>
    </row>
    <row r="28" spans="2:18" ht="6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5"/>
      <c r="R28" s="116"/>
    </row>
    <row r="29" spans="2:18" ht="15.75">
      <c r="B29" s="81"/>
      <c r="C29" s="82"/>
      <c r="D29" s="77"/>
      <c r="E29" s="124">
        <v>2002</v>
      </c>
      <c r="F29" s="94">
        <v>8</v>
      </c>
      <c r="G29" s="94">
        <v>181</v>
      </c>
      <c r="H29" s="94">
        <v>629</v>
      </c>
      <c r="I29" s="94"/>
      <c r="J29" s="94">
        <v>38</v>
      </c>
      <c r="K29" s="94">
        <v>274</v>
      </c>
      <c r="L29" s="94">
        <v>535</v>
      </c>
      <c r="M29" s="94"/>
      <c r="N29" s="110">
        <f aca="true" t="shared" si="2" ref="N29:P31">F29+J29</f>
        <v>46</v>
      </c>
      <c r="O29" s="110">
        <f t="shared" si="2"/>
        <v>455</v>
      </c>
      <c r="P29" s="115">
        <f t="shared" si="2"/>
        <v>1164</v>
      </c>
      <c r="Q29" s="113"/>
      <c r="R29" s="115"/>
    </row>
    <row r="30" spans="2:18" ht="15.75">
      <c r="B30" s="81"/>
      <c r="C30" s="82"/>
      <c r="D30" s="77"/>
      <c r="E30" s="124">
        <v>2003</v>
      </c>
      <c r="F30" s="94">
        <v>12</v>
      </c>
      <c r="G30" s="94">
        <v>159</v>
      </c>
      <c r="H30" s="94">
        <v>591</v>
      </c>
      <c r="I30" s="94"/>
      <c r="J30" s="94">
        <v>38</v>
      </c>
      <c r="K30" s="94">
        <v>258</v>
      </c>
      <c r="L30" s="94">
        <v>523</v>
      </c>
      <c r="M30" s="94"/>
      <c r="N30" s="110">
        <f t="shared" si="2"/>
        <v>50</v>
      </c>
      <c r="O30" s="110">
        <f t="shared" si="2"/>
        <v>417</v>
      </c>
      <c r="P30" s="115">
        <f t="shared" si="2"/>
        <v>1114</v>
      </c>
      <c r="Q30" s="113"/>
      <c r="R30" s="115"/>
    </row>
    <row r="31" spans="2:18" ht="15.75">
      <c r="B31" s="81"/>
      <c r="C31" s="82"/>
      <c r="D31" s="77"/>
      <c r="E31" s="124" t="s">
        <v>171</v>
      </c>
      <c r="F31" s="94">
        <v>5</v>
      </c>
      <c r="G31" s="94">
        <v>142</v>
      </c>
      <c r="H31" s="94">
        <v>519</v>
      </c>
      <c r="I31" s="94"/>
      <c r="J31" s="94">
        <v>36</v>
      </c>
      <c r="K31" s="94">
        <v>241</v>
      </c>
      <c r="L31" s="94">
        <v>458</v>
      </c>
      <c r="M31" s="94"/>
      <c r="N31" s="110">
        <f t="shared" si="2"/>
        <v>41</v>
      </c>
      <c r="O31" s="110">
        <f t="shared" si="2"/>
        <v>383</v>
      </c>
      <c r="P31" s="115">
        <f t="shared" si="2"/>
        <v>977</v>
      </c>
      <c r="Q31" s="113"/>
      <c r="R31" s="115"/>
    </row>
    <row r="32" spans="2:18" ht="15">
      <c r="B32" s="81"/>
      <c r="C32" s="82"/>
      <c r="E32" s="124" t="s">
        <v>165</v>
      </c>
      <c r="F32" s="111" t="str">
        <f>IF(F30&gt;$F$78,(F31-F30)/F30,$F$79)</f>
        <v>*</v>
      </c>
      <c r="G32" s="111">
        <f>IF(G30&gt;$F$78,(G31-G30)/G30,$F$79)</f>
        <v>-0.1069182389937107</v>
      </c>
      <c r="H32" s="111">
        <f>IF(H30&gt;$F$78,(H31-H30)/H30,$F$79)</f>
        <v>-0.1218274111675127</v>
      </c>
      <c r="I32" s="96"/>
      <c r="J32" s="111" t="str">
        <f>IF(J30&gt;$F$78,(J31-J30)/J30,$F$79)</f>
        <v>*</v>
      </c>
      <c r="K32" s="111">
        <f>IF(K30&gt;$F$78,(K31-K30)/K30,$F$79)</f>
        <v>-0.06589147286821706</v>
      </c>
      <c r="L32" s="111">
        <f>IF(L30&gt;$F$78,(L31-L30)/L30,$F$79)</f>
        <v>-0.124282982791587</v>
      </c>
      <c r="M32" s="96"/>
      <c r="N32" s="111" t="str">
        <f>IF(N30&gt;$F$78,(N31-N30)/N30,$F$79)</f>
        <v>*</v>
      </c>
      <c r="O32" s="111">
        <f>IF(O30&gt;$F$78,(O31-O30)/O30,$F$79)</f>
        <v>-0.0815347721822542</v>
      </c>
      <c r="P32" s="111">
        <f>IF(P30&gt;$F$78,(P31-P30)/P30,$F$79)</f>
        <v>-0.1229802513464991</v>
      </c>
      <c r="Q32" s="112"/>
      <c r="R32" s="117"/>
    </row>
    <row r="33" spans="2:18" ht="15">
      <c r="B33" s="81"/>
      <c r="C33" s="82"/>
      <c r="E33" s="124" t="s">
        <v>33</v>
      </c>
      <c r="F33" s="111" t="str">
        <f>IF(F27&gt;$F$78,(F31-F27)/F27,$F$79)</f>
        <v>*</v>
      </c>
      <c r="G33" s="111">
        <f>IF(G27&gt;$F$78,(G31-G27)/G27,$F$79)</f>
        <v>-0.04054054054054054</v>
      </c>
      <c r="H33" s="111">
        <f>IF(H27&gt;$F$78,(H31-H27)/H27,$F$79)</f>
        <v>0.020047169811320733</v>
      </c>
      <c r="I33" s="96"/>
      <c r="J33" s="111" t="str">
        <f>IF(J27&gt;$F$78,(J31-J27)/J27,$F$79)</f>
        <v>*</v>
      </c>
      <c r="K33" s="111">
        <f>IF(K27&gt;$F$78,(K31-K27)/K27,$F$79)</f>
        <v>0.1620057859209257</v>
      </c>
      <c r="L33" s="111">
        <f>IF(L27&gt;$F$78,(L31-L27)/L27,$F$79)</f>
        <v>0.07461285781323325</v>
      </c>
      <c r="M33" s="96"/>
      <c r="N33" s="111" t="str">
        <f>IF(N27&gt;$F$78,(N31-N27)/N27,$F$79)</f>
        <v>*</v>
      </c>
      <c r="O33" s="111">
        <f>IF(O27&gt;$F$78,(O31-O27)/O27,$F$79)</f>
        <v>0.0776589758019134</v>
      </c>
      <c r="P33" s="111">
        <f>IF(P27&gt;$F$78,(P31-P27)/P27,$F$79)</f>
        <v>0.044919786096256686</v>
      </c>
      <c r="Q33" s="112"/>
      <c r="R33" s="117"/>
    </row>
    <row r="34" spans="2:18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7"/>
      <c r="R34" s="118"/>
    </row>
    <row r="35" spans="2:18" ht="15.75">
      <c r="B35" s="81"/>
      <c r="C35" s="82"/>
      <c r="D35" s="77" t="s">
        <v>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118"/>
    </row>
    <row r="36" spans="2:18" ht="15">
      <c r="B36" s="81"/>
      <c r="C36" s="82"/>
      <c r="D36" s="61"/>
      <c r="E36" s="76" t="s">
        <v>86</v>
      </c>
      <c r="F36" s="94">
        <v>27.8</v>
      </c>
      <c r="G36" s="94">
        <v>718.4</v>
      </c>
      <c r="H36" s="94">
        <v>6235.8</v>
      </c>
      <c r="I36" s="94"/>
      <c r="J36" s="94">
        <v>181.2</v>
      </c>
      <c r="K36" s="94">
        <v>1782.6</v>
      </c>
      <c r="L36" s="94">
        <v>7124.6</v>
      </c>
      <c r="M36" s="94"/>
      <c r="N36" s="110">
        <f>F36+J36</f>
        <v>209</v>
      </c>
      <c r="O36" s="110">
        <f>G36+K36</f>
        <v>2501</v>
      </c>
      <c r="P36" s="115">
        <f>H36+L36</f>
        <v>13360.400000000001</v>
      </c>
      <c r="Q36" s="113"/>
      <c r="R36" s="115"/>
    </row>
    <row r="37" spans="2:18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5"/>
      <c r="R37" s="116"/>
    </row>
    <row r="38" spans="2:18" ht="15.75">
      <c r="B38" s="81"/>
      <c r="C38" s="82"/>
      <c r="D38" s="77"/>
      <c r="E38" s="124">
        <v>2002</v>
      </c>
      <c r="F38" s="94">
        <v>14</v>
      </c>
      <c r="G38" s="94">
        <v>495</v>
      </c>
      <c r="H38" s="94">
        <v>5544</v>
      </c>
      <c r="I38" s="94"/>
      <c r="J38" s="94">
        <v>140</v>
      </c>
      <c r="K38" s="94">
        <v>1281</v>
      </c>
      <c r="L38" s="94">
        <v>6280</v>
      </c>
      <c r="M38" s="94"/>
      <c r="N38" s="110">
        <f aca="true" t="shared" si="3" ref="N38:P40">F38+J38</f>
        <v>154</v>
      </c>
      <c r="O38" s="110">
        <f t="shared" si="3"/>
        <v>1776</v>
      </c>
      <c r="P38" s="115">
        <f t="shared" si="3"/>
        <v>11824</v>
      </c>
      <c r="Q38" s="113"/>
      <c r="R38" s="115"/>
    </row>
    <row r="39" spans="2:18" ht="15.75">
      <c r="B39" s="81"/>
      <c r="C39" s="82"/>
      <c r="D39" s="77"/>
      <c r="E39" s="124">
        <v>2003</v>
      </c>
      <c r="F39" s="94">
        <v>22</v>
      </c>
      <c r="G39" s="94">
        <v>496</v>
      </c>
      <c r="H39" s="94">
        <v>5374</v>
      </c>
      <c r="I39" s="94"/>
      <c r="J39" s="94">
        <v>162</v>
      </c>
      <c r="K39" s="94">
        <v>1195</v>
      </c>
      <c r="L39" s="94">
        <v>6360</v>
      </c>
      <c r="M39" s="94"/>
      <c r="N39" s="110">
        <f t="shared" si="3"/>
        <v>184</v>
      </c>
      <c r="O39" s="110">
        <f t="shared" si="3"/>
        <v>1691</v>
      </c>
      <c r="P39" s="115">
        <f t="shared" si="3"/>
        <v>11734</v>
      </c>
      <c r="Q39" s="113"/>
      <c r="R39" s="115"/>
    </row>
    <row r="40" spans="2:18" ht="15.75">
      <c r="B40" s="81"/>
      <c r="C40" s="82"/>
      <c r="D40" s="77"/>
      <c r="E40" s="124" t="s">
        <v>171</v>
      </c>
      <c r="F40" s="94">
        <v>28</v>
      </c>
      <c r="G40" s="94">
        <v>375</v>
      </c>
      <c r="H40" s="94">
        <v>5104</v>
      </c>
      <c r="I40" s="94"/>
      <c r="J40" s="94">
        <v>140</v>
      </c>
      <c r="K40" s="94">
        <v>1180</v>
      </c>
      <c r="L40" s="94">
        <v>6346</v>
      </c>
      <c r="M40" s="94"/>
      <c r="N40" s="110">
        <f t="shared" si="3"/>
        <v>168</v>
      </c>
      <c r="O40" s="110">
        <f t="shared" si="3"/>
        <v>1555</v>
      </c>
      <c r="P40" s="115">
        <f t="shared" si="3"/>
        <v>11450</v>
      </c>
      <c r="Q40" s="113"/>
      <c r="R40" s="115"/>
    </row>
    <row r="41" spans="2:18" ht="15">
      <c r="B41" s="81"/>
      <c r="C41" s="82"/>
      <c r="E41" s="124" t="s">
        <v>165</v>
      </c>
      <c r="F41" s="111" t="str">
        <f>IF(F39&gt;$F$78,(F40-F39)/F39,$F$79)</f>
        <v>*</v>
      </c>
      <c r="G41" s="111">
        <f>IF(G39&gt;$F$78,(G40-G39)/G39,$F$79)</f>
        <v>-0.2439516129032258</v>
      </c>
      <c r="H41" s="111">
        <f>IF(H39&gt;$F$78,(H40-H39)/H39,$F$79)</f>
        <v>-0.05024190547078526</v>
      </c>
      <c r="I41" s="96"/>
      <c r="J41" s="111">
        <f>IF(J39&gt;$F$78,(J40-J39)/J39,$F$79)</f>
        <v>-0.13580246913580246</v>
      </c>
      <c r="K41" s="111">
        <f>IF(K39&gt;$F$78,(K40-K39)/K39,$F$79)</f>
        <v>-0.012552301255230125</v>
      </c>
      <c r="L41" s="111">
        <f>IF(L39&gt;$F$78,(L40-L39)/L39,$F$79)</f>
        <v>-0.00220125786163522</v>
      </c>
      <c r="M41" s="96"/>
      <c r="N41" s="111">
        <f>IF(N39&gt;$F$78,(N40-N39)/N39,$F$79)</f>
        <v>-0.08695652173913043</v>
      </c>
      <c r="O41" s="111">
        <f>IF(O39&gt;$F$78,(O40-O39)/O39,$F$79)</f>
        <v>-0.08042578356002365</v>
      </c>
      <c r="P41" s="111">
        <f>IF(P39&gt;$F$78,(P40-P39)/P39,$F$79)</f>
        <v>-0.024203170274416225</v>
      </c>
      <c r="Q41" s="112"/>
      <c r="R41" s="117"/>
    </row>
    <row r="42" spans="2:18" ht="15">
      <c r="B42" s="81"/>
      <c r="C42" s="82"/>
      <c r="E42" s="124" t="s">
        <v>33</v>
      </c>
      <c r="F42" s="111" t="str">
        <f>IF(F36&gt;$F$78,(F40-F36)/F36,$F$79)</f>
        <v>*</v>
      </c>
      <c r="G42" s="111">
        <f>IF(G36&gt;$F$78,(G40-G36)/G36,$F$79)</f>
        <v>-0.4780066815144766</v>
      </c>
      <c r="H42" s="111">
        <f>IF(H36&gt;$F$78,(H40-H36)/H36,$F$79)</f>
        <v>-0.18150036883799997</v>
      </c>
      <c r="I42" s="96"/>
      <c r="J42" s="111">
        <f>IF(J36&gt;$F$78,(J40-J36)/J36,$F$79)</f>
        <v>-0.22737306843267102</v>
      </c>
      <c r="K42" s="111">
        <f>IF(K36&gt;$F$78,(K40-K36)/K36,$F$79)</f>
        <v>-0.33804555144171433</v>
      </c>
      <c r="L42" s="111">
        <f>IF(L36&gt;$F$78,(L40-L36)/L36,$F$79)</f>
        <v>-0.10928332818684562</v>
      </c>
      <c r="M42" s="96"/>
      <c r="N42" s="111">
        <f>IF(N36&gt;$F$78,(N40-N36)/N36,$F$79)</f>
        <v>-0.19617224880382775</v>
      </c>
      <c r="O42" s="111">
        <f>IF(O36&gt;$F$78,(O40-O36)/O36,$F$79)</f>
        <v>-0.3782487005197921</v>
      </c>
      <c r="P42" s="111">
        <f>IF(P36&gt;$F$78,(P40-P36)/P36,$F$79)</f>
        <v>-0.14298973084638195</v>
      </c>
      <c r="Q42" s="112"/>
      <c r="R42" s="117"/>
    </row>
    <row r="43" spans="2:18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7"/>
      <c r="R43" s="118"/>
    </row>
    <row r="44" spans="2:18" ht="15.75">
      <c r="B44" s="81"/>
      <c r="C44" s="82"/>
      <c r="D44" s="77" t="s">
        <v>25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118"/>
    </row>
    <row r="45" spans="2:18" ht="15">
      <c r="B45" s="81"/>
      <c r="C45" s="82"/>
      <c r="D45" s="61"/>
      <c r="E45" s="76" t="s">
        <v>86</v>
      </c>
      <c r="F45" s="94">
        <v>2.2</v>
      </c>
      <c r="G45" s="94">
        <v>75.2</v>
      </c>
      <c r="H45" s="94">
        <v>834.8</v>
      </c>
      <c r="I45" s="94"/>
      <c r="J45" s="94">
        <v>1</v>
      </c>
      <c r="K45" s="94">
        <v>21.2</v>
      </c>
      <c r="L45" s="94">
        <v>173.8</v>
      </c>
      <c r="M45" s="94"/>
      <c r="N45" s="110">
        <f>F45+J45</f>
        <v>3.2</v>
      </c>
      <c r="O45" s="110">
        <f>G45+K45</f>
        <v>96.4</v>
      </c>
      <c r="P45" s="115">
        <f>H45+L45</f>
        <v>1008.5999999999999</v>
      </c>
      <c r="Q45" s="113"/>
      <c r="R45" s="115"/>
    </row>
    <row r="46" spans="2:18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5"/>
      <c r="R46" s="116"/>
    </row>
    <row r="47" spans="2:18" ht="15.75">
      <c r="B47" s="81"/>
      <c r="C47" s="82"/>
      <c r="D47" s="77"/>
      <c r="E47" s="124">
        <v>2002</v>
      </c>
      <c r="F47" s="94">
        <v>0</v>
      </c>
      <c r="G47" s="94">
        <v>53</v>
      </c>
      <c r="H47" s="94">
        <v>781</v>
      </c>
      <c r="I47" s="94"/>
      <c r="J47" s="94">
        <v>0</v>
      </c>
      <c r="K47" s="94">
        <v>6</v>
      </c>
      <c r="L47" s="94">
        <v>77</v>
      </c>
      <c r="M47" s="94"/>
      <c r="N47" s="110">
        <f aca="true" t="shared" si="4" ref="N47:P49">F47+J47</f>
        <v>0</v>
      </c>
      <c r="O47" s="110">
        <f t="shared" si="4"/>
        <v>59</v>
      </c>
      <c r="P47" s="115">
        <f t="shared" si="4"/>
        <v>858</v>
      </c>
      <c r="Q47" s="113"/>
      <c r="R47" s="115"/>
    </row>
    <row r="48" spans="2:18" ht="15.75">
      <c r="B48" s="81"/>
      <c r="C48" s="82"/>
      <c r="D48" s="77"/>
      <c r="E48" s="124">
        <v>2003</v>
      </c>
      <c r="F48" s="94">
        <v>1</v>
      </c>
      <c r="G48" s="94">
        <v>58</v>
      </c>
      <c r="H48" s="94">
        <v>726</v>
      </c>
      <c r="I48" s="94"/>
      <c r="J48" s="94">
        <v>0</v>
      </c>
      <c r="K48" s="94">
        <v>12</v>
      </c>
      <c r="L48" s="94">
        <v>161</v>
      </c>
      <c r="M48" s="94"/>
      <c r="N48" s="110">
        <f t="shared" si="4"/>
        <v>1</v>
      </c>
      <c r="O48" s="110">
        <f t="shared" si="4"/>
        <v>70</v>
      </c>
      <c r="P48" s="115">
        <f t="shared" si="4"/>
        <v>887</v>
      </c>
      <c r="Q48" s="113"/>
      <c r="R48" s="115"/>
    </row>
    <row r="49" spans="2:18" ht="15.75">
      <c r="B49" s="81"/>
      <c r="C49" s="82"/>
      <c r="D49" s="77"/>
      <c r="E49" s="124" t="s">
        <v>171</v>
      </c>
      <c r="F49" s="94">
        <v>1</v>
      </c>
      <c r="G49" s="94">
        <v>53</v>
      </c>
      <c r="H49" s="94">
        <v>790</v>
      </c>
      <c r="I49" s="94"/>
      <c r="J49" s="94">
        <v>2</v>
      </c>
      <c r="K49" s="94">
        <v>12</v>
      </c>
      <c r="L49" s="94">
        <v>119</v>
      </c>
      <c r="M49" s="94"/>
      <c r="N49" s="110">
        <f t="shared" si="4"/>
        <v>3</v>
      </c>
      <c r="O49" s="110">
        <f t="shared" si="4"/>
        <v>65</v>
      </c>
      <c r="P49" s="115">
        <f t="shared" si="4"/>
        <v>909</v>
      </c>
      <c r="Q49" s="113"/>
      <c r="R49" s="115"/>
    </row>
    <row r="50" spans="2:18" ht="15">
      <c r="B50" s="81"/>
      <c r="C50" s="82"/>
      <c r="E50" s="124" t="s">
        <v>165</v>
      </c>
      <c r="F50" s="111" t="str">
        <f>IF(F48&gt;$F$78,(F49-F48)/F48,$F$79)</f>
        <v>*</v>
      </c>
      <c r="G50" s="111">
        <f>IF(G48&gt;$F$78,(G49-G48)/G48,$F$79)</f>
        <v>-0.08620689655172414</v>
      </c>
      <c r="H50" s="111">
        <f>IF(H48&gt;$F$78,(H49-H48)/H48,$F$79)</f>
        <v>0.0881542699724518</v>
      </c>
      <c r="I50" s="96"/>
      <c r="J50" s="111" t="str">
        <f>IF(J48&gt;$F$78,(J49-J48)/J48,$F$79)</f>
        <v>*</v>
      </c>
      <c r="K50" s="111" t="str">
        <f>IF(K48&gt;$F$78,(K49-K48)/K48,$F$79)</f>
        <v>*</v>
      </c>
      <c r="L50" s="111">
        <f>IF(L48&gt;$F$78,(L49-L48)/L48,$F$79)</f>
        <v>-0.2608695652173913</v>
      </c>
      <c r="M50" s="96"/>
      <c r="N50" s="111" t="str">
        <f>IF(N48&gt;$F$78,(N49-N48)/N48,$F$79)</f>
        <v>*</v>
      </c>
      <c r="O50" s="111">
        <f>IF(O48&gt;$F$78,(O49-O48)/O48,$F$79)</f>
        <v>-0.07142857142857142</v>
      </c>
      <c r="P50" s="111">
        <f>IF(P48&gt;$F$78,(P49-P48)/P48,$F$79)</f>
        <v>0.02480270574971815</v>
      </c>
      <c r="Q50" s="112"/>
      <c r="R50" s="117"/>
    </row>
    <row r="51" spans="2:18" ht="15">
      <c r="B51" s="81"/>
      <c r="C51" s="82"/>
      <c r="E51" s="124" t="s">
        <v>33</v>
      </c>
      <c r="F51" s="111" t="str">
        <f>IF(F45&gt;$F$78,(F49-F45)/F45,$F$79)</f>
        <v>*</v>
      </c>
      <c r="G51" s="111">
        <f>IF(G45&gt;$F$78,(G49-G45)/G45,$F$79)</f>
        <v>-0.29521276595744683</v>
      </c>
      <c r="H51" s="111">
        <f>IF(H45&gt;$F$78,(H49-H45)/H45,$F$79)</f>
        <v>-0.0536655486344034</v>
      </c>
      <c r="I51" s="96"/>
      <c r="J51" s="111" t="str">
        <f>IF(J45&gt;$F$78,(J49-J45)/J45,$F$79)</f>
        <v>*</v>
      </c>
      <c r="K51" s="111" t="str">
        <f>IF(K45&gt;$F$78,(K49-K45)/K45,$F$79)</f>
        <v>*</v>
      </c>
      <c r="L51" s="111">
        <f>IF(L45&gt;$F$78,(L49-L45)/L45,$F$79)</f>
        <v>-0.31530494821634064</v>
      </c>
      <c r="M51" s="96"/>
      <c r="N51" s="111" t="str">
        <f>IF(N45&gt;$F$78,(N49-N45)/N45,$F$79)</f>
        <v>*</v>
      </c>
      <c r="O51" s="111">
        <f>IF(O45&gt;$F$78,(O49-O45)/O45,$F$79)</f>
        <v>-0.32572614107883824</v>
      </c>
      <c r="P51" s="111">
        <f>IF(P45&gt;$F$78,(P49-P45)/P45,$F$79)</f>
        <v>-0.09875074360499694</v>
      </c>
      <c r="Q51" s="112"/>
      <c r="R51" s="117"/>
    </row>
    <row r="52" spans="2:18" ht="6" customHeight="1">
      <c r="B52" s="81"/>
      <c r="C52" s="82"/>
      <c r="D52" s="7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7"/>
      <c r="R52" s="118"/>
    </row>
    <row r="53" spans="2:18" ht="15.75">
      <c r="B53" s="81"/>
      <c r="C53" s="82"/>
      <c r="D53" s="77" t="s">
        <v>88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18"/>
    </row>
    <row r="54" spans="2:18" ht="15">
      <c r="B54" s="81"/>
      <c r="C54" s="82"/>
      <c r="D54" s="61"/>
      <c r="E54" s="76" t="s">
        <v>86</v>
      </c>
      <c r="F54" s="94">
        <v>3.2</v>
      </c>
      <c r="G54" s="94">
        <v>80.8</v>
      </c>
      <c r="H54" s="94">
        <v>606.6</v>
      </c>
      <c r="I54" s="94"/>
      <c r="J54" s="94">
        <v>16.8</v>
      </c>
      <c r="K54" s="94">
        <v>179.4</v>
      </c>
      <c r="L54" s="94">
        <v>737.4</v>
      </c>
      <c r="M54" s="94"/>
      <c r="N54" s="110">
        <f>F54+J54</f>
        <v>20</v>
      </c>
      <c r="O54" s="110">
        <f>G54+K54</f>
        <v>260.2</v>
      </c>
      <c r="P54" s="115">
        <f>H54+L54</f>
        <v>1344</v>
      </c>
      <c r="Q54" s="113"/>
      <c r="R54" s="115"/>
    </row>
    <row r="55" spans="2:18" ht="3.75" customHeight="1">
      <c r="B55" s="81"/>
      <c r="C55" s="82"/>
      <c r="D55" s="61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16"/>
      <c r="Q55" s="95"/>
      <c r="R55" s="116"/>
    </row>
    <row r="56" spans="2:18" ht="15">
      <c r="B56" s="81"/>
      <c r="C56" s="82"/>
      <c r="D56" s="98"/>
      <c r="E56" s="124">
        <v>2002</v>
      </c>
      <c r="F56" s="94">
        <v>3</v>
      </c>
      <c r="G56" s="94">
        <v>48</v>
      </c>
      <c r="H56" s="94">
        <v>581</v>
      </c>
      <c r="I56" s="94"/>
      <c r="J56" s="94">
        <v>20</v>
      </c>
      <c r="K56" s="94">
        <v>143</v>
      </c>
      <c r="L56" s="94">
        <v>687</v>
      </c>
      <c r="M56" s="94"/>
      <c r="N56" s="110">
        <f aca="true" t="shared" si="5" ref="N56:P58">F56+J56</f>
        <v>23</v>
      </c>
      <c r="O56" s="110">
        <f t="shared" si="5"/>
        <v>191</v>
      </c>
      <c r="P56" s="115">
        <f t="shared" si="5"/>
        <v>1268</v>
      </c>
      <c r="Q56" s="113"/>
      <c r="R56" s="115"/>
    </row>
    <row r="57" spans="2:18" ht="15">
      <c r="B57" s="81"/>
      <c r="C57" s="82"/>
      <c r="D57" s="98"/>
      <c r="E57" s="124">
        <v>2003</v>
      </c>
      <c r="F57" s="94">
        <v>3</v>
      </c>
      <c r="G57" s="94">
        <v>75</v>
      </c>
      <c r="H57" s="94">
        <v>555</v>
      </c>
      <c r="I57" s="94"/>
      <c r="J57" s="94">
        <v>16</v>
      </c>
      <c r="K57" s="94">
        <v>114</v>
      </c>
      <c r="L57" s="94">
        <v>648</v>
      </c>
      <c r="M57" s="94"/>
      <c r="N57" s="110">
        <f t="shared" si="5"/>
        <v>19</v>
      </c>
      <c r="O57" s="110">
        <f t="shared" si="5"/>
        <v>189</v>
      </c>
      <c r="P57" s="115">
        <f t="shared" si="5"/>
        <v>1203</v>
      </c>
      <c r="Q57" s="113"/>
      <c r="R57" s="115"/>
    </row>
    <row r="58" spans="2:18" ht="15.75">
      <c r="B58" s="81"/>
      <c r="C58" s="82"/>
      <c r="D58" s="77"/>
      <c r="E58" s="124" t="s">
        <v>171</v>
      </c>
      <c r="F58" s="94">
        <v>4</v>
      </c>
      <c r="G58" s="94">
        <v>44</v>
      </c>
      <c r="H58" s="94">
        <v>504</v>
      </c>
      <c r="I58" s="94"/>
      <c r="J58" s="94">
        <v>9</v>
      </c>
      <c r="K58" s="94">
        <v>105</v>
      </c>
      <c r="L58" s="94">
        <v>611</v>
      </c>
      <c r="M58" s="94"/>
      <c r="N58" s="110">
        <f t="shared" si="5"/>
        <v>13</v>
      </c>
      <c r="O58" s="110">
        <f t="shared" si="5"/>
        <v>149</v>
      </c>
      <c r="P58" s="115">
        <f t="shared" si="5"/>
        <v>1115</v>
      </c>
      <c r="Q58" s="113"/>
      <c r="R58" s="115"/>
    </row>
    <row r="59" spans="2:18" ht="15">
      <c r="B59" s="81"/>
      <c r="C59" s="82"/>
      <c r="E59" s="124" t="s">
        <v>165</v>
      </c>
      <c r="F59" s="111" t="str">
        <f>IF(F57&gt;$F$78,(F58-F57)/F57,$F$79)</f>
        <v>*</v>
      </c>
      <c r="G59" s="111">
        <f>IF(G57&gt;$F$78,(G58-G57)/G57,$F$79)</f>
        <v>-0.41333333333333333</v>
      </c>
      <c r="H59" s="111">
        <f>IF(H57&gt;$F$78,(H58-H57)/H57,$F$79)</f>
        <v>-0.0918918918918919</v>
      </c>
      <c r="I59" s="96"/>
      <c r="J59" s="111" t="str">
        <f>IF(J57&gt;$F$78,(J58-J57)/J57,$F$79)</f>
        <v>*</v>
      </c>
      <c r="K59" s="111">
        <f>IF(K57&gt;$F$78,(K58-K57)/K57,$F$79)</f>
        <v>-0.07894736842105263</v>
      </c>
      <c r="L59" s="111">
        <f>IF(L57&gt;$F$78,(L58-L57)/L57,$F$79)</f>
        <v>-0.05709876543209876</v>
      </c>
      <c r="M59" s="96"/>
      <c r="N59" s="111" t="str">
        <f>IF(N57&gt;$F$78,(N58-N57)/N57,$F$79)</f>
        <v>*</v>
      </c>
      <c r="O59" s="111">
        <f>IF(O57&gt;$F$78,(O58-O57)/O57,$F$79)</f>
        <v>-0.21164021164021163</v>
      </c>
      <c r="P59" s="111">
        <f>IF(P57&gt;$F$78,(P58-P57)/P57,$F$79)</f>
        <v>-0.07315045719035744</v>
      </c>
      <c r="Q59" s="112"/>
      <c r="R59" s="117"/>
    </row>
    <row r="60" spans="2:18" ht="15">
      <c r="B60" s="81"/>
      <c r="C60" s="82"/>
      <c r="E60" s="124" t="s">
        <v>33</v>
      </c>
      <c r="F60" s="111" t="str">
        <f>IF(F54&gt;$F$78,(F58-F54)/F54,$F$79)</f>
        <v>*</v>
      </c>
      <c r="G60" s="111">
        <f>IF(G54&gt;$F$78,(G58-G54)/G54,$F$79)</f>
        <v>-0.4554455445544554</v>
      </c>
      <c r="H60" s="111">
        <f>IF(H54&gt;$F$78,(H58-H54)/H54,$F$79)</f>
        <v>-0.16913946587537096</v>
      </c>
      <c r="I60" s="96"/>
      <c r="J60" s="111" t="str">
        <f>IF(J54&gt;$F$78,(J58-J54)/J54,$F$79)</f>
        <v>*</v>
      </c>
      <c r="K60" s="111">
        <f>IF(K54&gt;$F$78,(K58-K54)/K54,$F$79)</f>
        <v>-0.41471571906354515</v>
      </c>
      <c r="L60" s="111">
        <f>IF(L54&gt;$F$78,(L58-L54)/L54,$F$79)</f>
        <v>-0.17141307295904526</v>
      </c>
      <c r="M60" s="96"/>
      <c r="N60" s="111" t="str">
        <f>IF(N54&gt;$F$78,(N58-N54)/N54,$F$79)</f>
        <v>*</v>
      </c>
      <c r="O60" s="111">
        <f>IF(O54&gt;$F$78,(O58-O54)/O54,$F$79)</f>
        <v>-0.42736356648731744</v>
      </c>
      <c r="P60" s="111">
        <f>IF(P54&gt;$F$78,(P58-P54)/P54,$F$79)</f>
        <v>-0.17038690476190477</v>
      </c>
      <c r="Q60" s="112"/>
      <c r="R60" s="117"/>
    </row>
    <row r="61" spans="2:18" ht="6" customHeight="1">
      <c r="B61" s="81"/>
      <c r="C61" s="82"/>
      <c r="D61" s="98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8"/>
      <c r="Q61" s="97"/>
      <c r="R61" s="118"/>
    </row>
    <row r="62" spans="2:18" ht="15.75">
      <c r="B62" s="81"/>
      <c r="C62" s="82"/>
      <c r="D62" s="99" t="s">
        <v>29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18"/>
    </row>
    <row r="63" spans="2:18" ht="15">
      <c r="B63" s="81"/>
      <c r="C63" s="82"/>
      <c r="D63" s="61"/>
      <c r="E63" s="76" t="s">
        <v>86</v>
      </c>
      <c r="F63" s="110">
        <f>F9+F18+F27+F36+F45+F54</f>
        <v>115.00000000000001</v>
      </c>
      <c r="G63" s="110">
        <f>G9+G18+G27+G36+G45+G54</f>
        <v>2473.7999999999997</v>
      </c>
      <c r="H63" s="110">
        <f>H9+H18+H27+H36+H45+H54</f>
        <v>13481.4</v>
      </c>
      <c r="I63" s="94"/>
      <c r="J63" s="110">
        <f>J9+J18+J27+J36+J45+J54</f>
        <v>263.2</v>
      </c>
      <c r="K63" s="110">
        <f>K9+K18+K27+K36+K45+K54</f>
        <v>2364</v>
      </c>
      <c r="L63" s="110">
        <f>L9+L18+L27+L36+L45+L54</f>
        <v>8834.400000000001</v>
      </c>
      <c r="M63" s="94"/>
      <c r="N63" s="110">
        <f>F63+J63</f>
        <v>378.2</v>
      </c>
      <c r="O63" s="110">
        <f>G63+K63</f>
        <v>4837.799999999999</v>
      </c>
      <c r="P63" s="115">
        <f>H63+L63</f>
        <v>22315.800000000003</v>
      </c>
      <c r="Q63" s="113"/>
      <c r="R63" s="115"/>
    </row>
    <row r="64" spans="2:18" ht="3.75" customHeight="1">
      <c r="B64" s="81"/>
      <c r="C64" s="82"/>
      <c r="D64" s="6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16"/>
      <c r="Q64" s="95"/>
      <c r="R64" s="116"/>
    </row>
    <row r="65" spans="2:18" ht="15">
      <c r="B65" s="81"/>
      <c r="C65" s="82"/>
      <c r="E65" s="124">
        <v>2002</v>
      </c>
      <c r="F65" s="110">
        <f>F11+F20+F29+F38+F47+F56</f>
        <v>74</v>
      </c>
      <c r="G65" s="110">
        <f>G11+G20+G29+G38+G47+G56</f>
        <v>1714</v>
      </c>
      <c r="H65" s="110">
        <f>H11+H20+H29+H38+H47+H56</f>
        <v>11404</v>
      </c>
      <c r="I65" s="94"/>
      <c r="J65" s="110">
        <f aca="true" t="shared" si="6" ref="J65:L66">J11+J20+J29+J38+J47+J56</f>
        <v>230</v>
      </c>
      <c r="K65" s="110">
        <f t="shared" si="6"/>
        <v>1809</v>
      </c>
      <c r="L65" s="110">
        <f t="shared" si="6"/>
        <v>7853</v>
      </c>
      <c r="M65" s="94"/>
      <c r="N65" s="110">
        <f aca="true" t="shared" si="7" ref="N65:P66">F65+J65</f>
        <v>304</v>
      </c>
      <c r="O65" s="110">
        <f t="shared" si="7"/>
        <v>3523</v>
      </c>
      <c r="P65" s="115">
        <f t="shared" si="7"/>
        <v>19257</v>
      </c>
      <c r="Q65" s="113"/>
      <c r="R65" s="115"/>
    </row>
    <row r="66" spans="2:18" ht="15">
      <c r="B66" s="81"/>
      <c r="C66" s="82"/>
      <c r="E66" s="124">
        <v>2003</v>
      </c>
      <c r="F66" s="110">
        <f aca="true" t="shared" si="8" ref="F66:H67">F12+F21+F30+F39+F48+F57</f>
        <v>87</v>
      </c>
      <c r="G66" s="110">
        <f t="shared" si="8"/>
        <v>1586</v>
      </c>
      <c r="H66" s="110">
        <f t="shared" si="8"/>
        <v>10794</v>
      </c>
      <c r="I66" s="94"/>
      <c r="J66" s="110">
        <f>J12+J21+J30+J39+J48+J57</f>
        <v>244</v>
      </c>
      <c r="K66" s="110">
        <f t="shared" si="6"/>
        <v>1692</v>
      </c>
      <c r="L66" s="110">
        <f>L12+L21+L30+L39+L48+L57</f>
        <v>7930</v>
      </c>
      <c r="M66" s="94"/>
      <c r="N66" s="110">
        <f t="shared" si="7"/>
        <v>331</v>
      </c>
      <c r="O66" s="110">
        <f t="shared" si="7"/>
        <v>3278</v>
      </c>
      <c r="P66" s="115">
        <f t="shared" si="7"/>
        <v>18724</v>
      </c>
      <c r="Q66" s="113"/>
      <c r="R66" s="115"/>
    </row>
    <row r="67" spans="2:18" ht="15.75">
      <c r="B67" s="81"/>
      <c r="C67" s="82"/>
      <c r="D67" s="77"/>
      <c r="E67" s="124" t="s">
        <v>171</v>
      </c>
      <c r="F67" s="110">
        <f t="shared" si="8"/>
        <v>95</v>
      </c>
      <c r="G67" s="110">
        <f t="shared" si="8"/>
        <v>1377</v>
      </c>
      <c r="H67" s="110">
        <f t="shared" si="8"/>
        <v>10480</v>
      </c>
      <c r="I67" s="94"/>
      <c r="J67" s="110">
        <f>J13+J22+J31+J40+J49+J58</f>
        <v>212</v>
      </c>
      <c r="K67" s="110">
        <f>K13+K22+K31+K40+K49+K58</f>
        <v>1642</v>
      </c>
      <c r="L67" s="110">
        <f>L13+L22+L31+L40+L49+L58</f>
        <v>7766</v>
      </c>
      <c r="M67" s="94"/>
      <c r="N67" s="110">
        <f>F67+J67</f>
        <v>307</v>
      </c>
      <c r="O67" s="110">
        <f>G67+K67</f>
        <v>3019</v>
      </c>
      <c r="P67" s="115">
        <f>H67+L67</f>
        <v>18246</v>
      </c>
      <c r="Q67" s="113"/>
      <c r="R67" s="115"/>
    </row>
    <row r="68" spans="2:18" ht="15">
      <c r="B68" s="81"/>
      <c r="C68" s="82"/>
      <c r="E68" s="124" t="s">
        <v>165</v>
      </c>
      <c r="F68" s="111">
        <f>IF(F66&gt;$F$78,(F67-F66)/F66,$F$79)</f>
        <v>0.09195402298850575</v>
      </c>
      <c r="G68" s="111">
        <f>IF(G66&gt;$F$78,(G67-G66)/G66,$F$79)</f>
        <v>-0.1317780580075662</v>
      </c>
      <c r="H68" s="111">
        <f>IF(H66&gt;$F$78,(H67-H66)/H66,$F$79)</f>
        <v>-0.02909023531591625</v>
      </c>
      <c r="I68" s="96"/>
      <c r="J68" s="111">
        <f>IF(J66&gt;$F$78,(J67-J66)/J66,$F$79)</f>
        <v>-0.13114754098360656</v>
      </c>
      <c r="K68" s="111">
        <f>IF(K66&gt;$F$78,(K67-K66)/K66,$F$79)</f>
        <v>-0.02955082742316785</v>
      </c>
      <c r="L68" s="111">
        <f>IF(L66&gt;$F$78,(L67-L66)/L66,$F$79)</f>
        <v>-0.02068095838587642</v>
      </c>
      <c r="M68" s="96"/>
      <c r="N68" s="111">
        <f>IF(N66&gt;$F$78,(N67-N66)/N66,$F$79)</f>
        <v>-0.07250755287009064</v>
      </c>
      <c r="O68" s="111">
        <f>IF(O66&gt;$F$78,(O67-O66)/O66,$F$79)</f>
        <v>-0.07901159243441122</v>
      </c>
      <c r="P68" s="111">
        <f>IF(P66&gt;$F$78,(P67-P66)/P66,$F$79)</f>
        <v>-0.02552873317667165</v>
      </c>
      <c r="Q68" s="112"/>
      <c r="R68" s="117"/>
    </row>
    <row r="69" spans="2:18" ht="15">
      <c r="B69" s="81"/>
      <c r="C69" s="82"/>
      <c r="E69" s="124" t="s">
        <v>33</v>
      </c>
      <c r="F69" s="111">
        <f>IF(F63&gt;$F$78,(F67-F63)/F63,$F$79)</f>
        <v>-0.17391304347826098</v>
      </c>
      <c r="G69" s="111">
        <f>IF(G63&gt;$F$78,(G67-G63)/G63,$F$79)</f>
        <v>-0.4433664807179238</v>
      </c>
      <c r="H69" s="111">
        <f>IF(H63&gt;$F$78,(H67-H63)/H63,$F$79)</f>
        <v>-0.22263266426335543</v>
      </c>
      <c r="I69" s="96"/>
      <c r="J69" s="111">
        <f>IF(J63&gt;$F$78,(J67-J63)/J63,$F$79)</f>
        <v>-0.19452887537993918</v>
      </c>
      <c r="K69" s="111">
        <f>IF(K63&gt;$F$78,(K67-K63)/K63,$F$79)</f>
        <v>-0.305414551607445</v>
      </c>
      <c r="L69" s="111">
        <f>IF(L63&gt;$F$78,(L67-L63)/L63,$F$79)</f>
        <v>-0.12093633976274577</v>
      </c>
      <c r="M69" s="96"/>
      <c r="N69" s="111">
        <f>IF(N63&gt;$F$78,(N67-N63)/N63,$F$79)</f>
        <v>-0.1882601797990481</v>
      </c>
      <c r="O69" s="111">
        <f>IF(O63&gt;$F$78,(O67-O63)/O63,$F$79)</f>
        <v>-0.37595601306378923</v>
      </c>
      <c r="P69" s="111">
        <f>IF(P63&gt;$F$78,(P67-P63)/P63,$F$79)</f>
        <v>-0.18237302718253445</v>
      </c>
      <c r="Q69" s="112"/>
      <c r="R69" s="117"/>
    </row>
    <row r="70" spans="2:18" ht="9" customHeight="1" thickBot="1">
      <c r="B70" s="88"/>
      <c r="C70" s="89"/>
      <c r="D70" s="91"/>
      <c r="E70" s="9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25"/>
      <c r="Q70" s="127"/>
      <c r="R70" s="102"/>
    </row>
    <row r="71" spans="2:18" ht="6" customHeight="1">
      <c r="B71" s="82"/>
      <c r="C71" s="82"/>
      <c r="D71" s="101"/>
      <c r="E71" s="8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ht="15.75" customHeight="1">
      <c r="B72" s="82"/>
      <c r="C72" s="82"/>
      <c r="D72" s="161" t="s">
        <v>26</v>
      </c>
      <c r="E72" s="8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ht="6" customHeight="1">
      <c r="B73" s="82"/>
      <c r="C73" s="82"/>
      <c r="D73" s="181"/>
      <c r="E73" s="8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ht="15.75" customHeight="1">
      <c r="B74" s="82"/>
      <c r="C74" s="82"/>
      <c r="D74" s="157" t="s">
        <v>166</v>
      </c>
      <c r="E74" s="158"/>
      <c r="F74" s="159"/>
      <c r="G74" s="159"/>
      <c r="H74" s="159"/>
      <c r="I74" s="159"/>
      <c r="J74" s="159"/>
      <c r="K74" s="159"/>
      <c r="L74" s="102"/>
      <c r="M74" s="102"/>
      <c r="N74" s="102"/>
      <c r="O74" s="102"/>
      <c r="P74" s="102"/>
      <c r="Q74" s="102"/>
      <c r="R74" s="102"/>
    </row>
    <row r="75" spans="2:18" ht="15.75" customHeight="1">
      <c r="B75" s="82"/>
      <c r="C75" s="82"/>
      <c r="D75" s="160" t="s">
        <v>11</v>
      </c>
      <c r="E75" s="158"/>
      <c r="F75" s="159"/>
      <c r="G75" s="159"/>
      <c r="H75" s="159"/>
      <c r="I75" s="159"/>
      <c r="J75" s="159"/>
      <c r="K75" s="159"/>
      <c r="L75" s="102"/>
      <c r="M75" s="102"/>
      <c r="N75" s="102"/>
      <c r="O75" s="102"/>
      <c r="P75" s="102"/>
      <c r="Q75" s="102"/>
      <c r="R75" s="102"/>
    </row>
    <row r="76" spans="2:18" ht="9" customHeight="1">
      <c r="B76" s="82"/>
      <c r="C76" s="82"/>
      <c r="D76" s="101"/>
      <c r="E76" s="8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4:18" ht="25.5" customHeight="1">
      <c r="D77" s="80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4:6" ht="15">
      <c r="D78" s="76" t="s">
        <v>27</v>
      </c>
      <c r="E78" s="61"/>
      <c r="F78" s="76">
        <v>50</v>
      </c>
    </row>
    <row r="79" spans="4:6" ht="15">
      <c r="D79" s="76" t="s">
        <v>28</v>
      </c>
      <c r="E79" s="61"/>
      <c r="F79" s="104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19.00390625" style="76" customWidth="1"/>
    <col min="6" max="6" width="8.71093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710937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8.7109375" style="76" customWidth="1"/>
    <col min="15" max="15" width="11.28125" style="76" customWidth="1"/>
    <col min="16" max="16" width="10.00390625" style="76" customWidth="1"/>
    <col min="17" max="17" width="0.9921875" style="76" customWidth="1"/>
    <col min="18" max="18" width="1.1484375" style="76" customWidth="1"/>
    <col min="19" max="19" width="2.57421875" style="76" customWidth="1"/>
    <col min="20" max="20" width="0.99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6" ht="15.75">
      <c r="B2" s="77" t="s">
        <v>93</v>
      </c>
      <c r="C2" s="77"/>
      <c r="D2" s="61"/>
      <c r="P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7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 t="s">
        <v>16</v>
      </c>
      <c r="O4" s="85"/>
      <c r="P4" s="128"/>
      <c r="Q4" s="93"/>
    </row>
    <row r="5" spans="2:17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93"/>
    </row>
    <row r="6" spans="2:17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6"/>
    </row>
    <row r="7" spans="2:17" ht="11.25" customHeight="1">
      <c r="B7" s="81"/>
      <c r="C7" s="82"/>
      <c r="P7" s="82"/>
      <c r="Q7" s="93"/>
    </row>
    <row r="8" spans="2:17" ht="15.75">
      <c r="B8" s="81"/>
      <c r="C8" s="82"/>
      <c r="D8" s="77" t="s">
        <v>17</v>
      </c>
      <c r="P8" s="82"/>
      <c r="Q8" s="93"/>
    </row>
    <row r="9" spans="2:17" ht="15">
      <c r="B9" s="81"/>
      <c r="C9" s="82"/>
      <c r="D9" s="61"/>
      <c r="E9" s="76" t="s">
        <v>86</v>
      </c>
      <c r="F9" s="94">
        <v>11.4</v>
      </c>
      <c r="G9" s="94">
        <v>531.8</v>
      </c>
      <c r="H9" s="94">
        <v>1886.4</v>
      </c>
      <c r="I9" s="94"/>
      <c r="J9" s="94">
        <v>5.2</v>
      </c>
      <c r="K9" s="94">
        <v>30.6</v>
      </c>
      <c r="L9" s="94">
        <v>51.8</v>
      </c>
      <c r="M9" s="94"/>
      <c r="N9" s="110">
        <f>F9+J9</f>
        <v>16.6</v>
      </c>
      <c r="O9" s="110">
        <f>G9+K9</f>
        <v>562.4</v>
      </c>
      <c r="P9" s="115">
        <f>H9+L9</f>
        <v>1938.2</v>
      </c>
      <c r="Q9" s="93"/>
    </row>
    <row r="10" spans="2:17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3"/>
    </row>
    <row r="11" spans="2:17" ht="15.75">
      <c r="B11" s="81"/>
      <c r="C11" s="82"/>
      <c r="D11" s="77"/>
      <c r="E11" s="124">
        <v>2002</v>
      </c>
      <c r="F11" s="94">
        <v>9</v>
      </c>
      <c r="G11" s="94">
        <v>317</v>
      </c>
      <c r="H11" s="94">
        <v>1253</v>
      </c>
      <c r="I11" s="94"/>
      <c r="J11" s="94">
        <v>3</v>
      </c>
      <c r="K11" s="94">
        <v>23</v>
      </c>
      <c r="L11" s="94">
        <v>43</v>
      </c>
      <c r="M11" s="94"/>
      <c r="N11" s="110">
        <f aca="true" t="shared" si="0" ref="N11:P12">F11+J11</f>
        <v>12</v>
      </c>
      <c r="O11" s="110">
        <f t="shared" si="0"/>
        <v>340</v>
      </c>
      <c r="P11" s="115">
        <f t="shared" si="0"/>
        <v>1296</v>
      </c>
      <c r="Q11" s="93"/>
    </row>
    <row r="12" spans="2:17" ht="15.75">
      <c r="B12" s="81"/>
      <c r="C12" s="82"/>
      <c r="D12" s="77"/>
      <c r="E12" s="124">
        <v>2003</v>
      </c>
      <c r="F12" s="94">
        <v>2</v>
      </c>
      <c r="G12" s="94">
        <v>258</v>
      </c>
      <c r="H12" s="94">
        <v>1179</v>
      </c>
      <c r="I12" s="94"/>
      <c r="J12" s="94">
        <v>3</v>
      </c>
      <c r="K12" s="94">
        <v>14</v>
      </c>
      <c r="L12" s="94">
        <v>20</v>
      </c>
      <c r="M12" s="94"/>
      <c r="N12" s="110">
        <f t="shared" si="0"/>
        <v>5</v>
      </c>
      <c r="O12" s="110">
        <f t="shared" si="0"/>
        <v>272</v>
      </c>
      <c r="P12" s="115">
        <f t="shared" si="0"/>
        <v>1199</v>
      </c>
      <c r="Q12" s="93"/>
    </row>
    <row r="13" spans="2:17" ht="15.75">
      <c r="B13" s="81"/>
      <c r="C13" s="82"/>
      <c r="D13" s="77"/>
      <c r="E13" s="124" t="s">
        <v>171</v>
      </c>
      <c r="F13" s="94">
        <v>7</v>
      </c>
      <c r="G13" s="94">
        <v>231</v>
      </c>
      <c r="H13" s="94">
        <v>1138</v>
      </c>
      <c r="I13" s="94"/>
      <c r="J13" s="94">
        <v>1</v>
      </c>
      <c r="K13" s="94">
        <v>14</v>
      </c>
      <c r="L13" s="94">
        <v>23</v>
      </c>
      <c r="M13" s="94"/>
      <c r="N13" s="110">
        <f>F13+J13</f>
        <v>8</v>
      </c>
      <c r="O13" s="110">
        <f>G13+K13</f>
        <v>245</v>
      </c>
      <c r="P13" s="115">
        <f>H13+L13</f>
        <v>1161</v>
      </c>
      <c r="Q13" s="93"/>
    </row>
    <row r="14" spans="2:17" ht="15">
      <c r="B14" s="81"/>
      <c r="E14" s="124" t="s">
        <v>165</v>
      </c>
      <c r="F14" s="111" t="str">
        <f>IF(F12&gt;$F$69,(F13-F12)/F12,$F$70)</f>
        <v>*</v>
      </c>
      <c r="G14" s="111">
        <f>IF(G12&gt;$F$69,(G13-G12)/G12,$F$70)</f>
        <v>-0.10465116279069768</v>
      </c>
      <c r="H14" s="111">
        <f>IF(H12&gt;$F$69,(H13-H12)/H12,$F$70)</f>
        <v>-0.03477523324851569</v>
      </c>
      <c r="I14" s="111"/>
      <c r="J14" s="111" t="str">
        <f>IF(J12&gt;$F$69,(J13-J12)/J12,$F$70)</f>
        <v>*</v>
      </c>
      <c r="K14" s="111" t="str">
        <f>IF(K12&gt;$F$69,(K13-K12)/K12,$F$70)</f>
        <v>*</v>
      </c>
      <c r="L14" s="111" t="str">
        <f>IF(L12&gt;$F$69,(L13-L12)/L12,$F$70)</f>
        <v>*</v>
      </c>
      <c r="M14" s="111"/>
      <c r="N14" s="111" t="str">
        <f>IF(N12&gt;$F$69,(N13-N12)/N12,$F$70)</f>
        <v>*</v>
      </c>
      <c r="O14" s="111">
        <f>IF(O12&gt;$F$69,(O13-O12)/O12,$F$70)</f>
        <v>-0.09926470588235294</v>
      </c>
      <c r="P14" s="111">
        <f>IF(P12&gt;$F$69,(P13-P12)/P12,$F$70)</f>
        <v>-0.0316930775646372</v>
      </c>
      <c r="Q14" s="93"/>
    </row>
    <row r="15" spans="2:17" ht="15">
      <c r="B15" s="81"/>
      <c r="C15" s="82"/>
      <c r="E15" s="124" t="s">
        <v>33</v>
      </c>
      <c r="F15" s="111" t="str">
        <f>IF(F9&gt;$F$69,(F13-F9)/F9,$F$70)</f>
        <v>*</v>
      </c>
      <c r="G15" s="111">
        <f>IF(G9&gt;$F$69,(G13-G9)/G9,$F$70)</f>
        <v>-0.5656261752538548</v>
      </c>
      <c r="H15" s="111">
        <f>IF(H9&gt;$F$69,(H13-H9)/H9,$F$70)</f>
        <v>-0.39673452078032234</v>
      </c>
      <c r="I15" s="111"/>
      <c r="J15" s="111" t="str">
        <f>IF(J9&gt;$F$69,(J13-J9)/J9,$F$70)</f>
        <v>*</v>
      </c>
      <c r="K15" s="111" t="str">
        <f>IF(K9&gt;$F$69,(K13-K9)/K9,$F$70)</f>
        <v>*</v>
      </c>
      <c r="L15" s="111">
        <f>IF(L9&gt;$F$69,(L13-L9)/L9,$F$70)</f>
        <v>-0.555984555984556</v>
      </c>
      <c r="M15" s="111"/>
      <c r="N15" s="111" t="str">
        <f>IF(N9&gt;$F$69,(N13-N9)/N9,$F$70)</f>
        <v>*</v>
      </c>
      <c r="O15" s="111">
        <f>IF(O9&gt;$F$69,(O13-O9)/O9,$F$70)</f>
        <v>-0.5643669985775249</v>
      </c>
      <c r="P15" s="111">
        <f>IF(P9&gt;$F$69,(P13-P9)/P9,$F$70)</f>
        <v>-0.40099060984418533</v>
      </c>
      <c r="Q15" s="93"/>
    </row>
    <row r="16" spans="2:17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3"/>
    </row>
    <row r="17" spans="2:17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3"/>
    </row>
    <row r="18" spans="2:17" ht="15">
      <c r="B18" s="81"/>
      <c r="C18" s="82"/>
      <c r="D18" s="61"/>
      <c r="E18" s="76" t="s">
        <v>86</v>
      </c>
      <c r="F18" s="94">
        <v>2</v>
      </c>
      <c r="G18" s="94">
        <v>86</v>
      </c>
      <c r="H18" s="94">
        <v>496.6</v>
      </c>
      <c r="I18" s="94"/>
      <c r="J18" s="94">
        <v>1.4</v>
      </c>
      <c r="K18" s="94">
        <v>13.8</v>
      </c>
      <c r="L18" s="94">
        <v>40</v>
      </c>
      <c r="M18" s="94"/>
      <c r="N18" s="110">
        <f>F18+J18</f>
        <v>3.4</v>
      </c>
      <c r="O18" s="110">
        <f>G18+K18</f>
        <v>99.8</v>
      </c>
      <c r="P18" s="115">
        <f>H18+L18</f>
        <v>536.6</v>
      </c>
      <c r="Q18" s="93"/>
    </row>
    <row r="19" spans="2:17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3"/>
    </row>
    <row r="20" spans="2:17" ht="15.75">
      <c r="B20" s="81"/>
      <c r="C20" s="82"/>
      <c r="D20" s="77"/>
      <c r="E20" s="124">
        <v>2002</v>
      </c>
      <c r="F20" s="94">
        <v>0</v>
      </c>
      <c r="G20" s="94">
        <v>40</v>
      </c>
      <c r="H20" s="94">
        <v>252</v>
      </c>
      <c r="I20" s="94"/>
      <c r="J20" s="94">
        <v>0</v>
      </c>
      <c r="K20" s="94">
        <v>6</v>
      </c>
      <c r="L20" s="94">
        <v>25</v>
      </c>
      <c r="M20" s="94"/>
      <c r="N20" s="110">
        <f aca="true" t="shared" si="1" ref="N20:P22">F20+J20</f>
        <v>0</v>
      </c>
      <c r="O20" s="110">
        <f t="shared" si="1"/>
        <v>46</v>
      </c>
      <c r="P20" s="115">
        <f t="shared" si="1"/>
        <v>277</v>
      </c>
      <c r="Q20" s="93"/>
    </row>
    <row r="21" spans="2:17" ht="15.75">
      <c r="B21" s="81"/>
      <c r="C21" s="82"/>
      <c r="D21" s="77"/>
      <c r="E21" s="124">
        <v>2003</v>
      </c>
      <c r="F21" s="94">
        <v>1</v>
      </c>
      <c r="G21" s="94">
        <v>40</v>
      </c>
      <c r="H21" s="94">
        <v>263</v>
      </c>
      <c r="I21" s="94"/>
      <c r="J21" s="94">
        <v>1</v>
      </c>
      <c r="K21" s="94">
        <v>8</v>
      </c>
      <c r="L21" s="94">
        <v>13</v>
      </c>
      <c r="M21" s="94"/>
      <c r="N21" s="110">
        <f t="shared" si="1"/>
        <v>2</v>
      </c>
      <c r="O21" s="110">
        <f t="shared" si="1"/>
        <v>48</v>
      </c>
      <c r="P21" s="115">
        <f t="shared" si="1"/>
        <v>276</v>
      </c>
      <c r="Q21" s="93"/>
    </row>
    <row r="22" spans="2:17" ht="15.75">
      <c r="B22" s="81"/>
      <c r="C22" s="82"/>
      <c r="D22" s="77"/>
      <c r="E22" s="124" t="s">
        <v>171</v>
      </c>
      <c r="F22" s="94">
        <v>0</v>
      </c>
      <c r="G22" s="94">
        <v>36</v>
      </c>
      <c r="H22" s="94">
        <v>244</v>
      </c>
      <c r="I22" s="94"/>
      <c r="J22" s="94">
        <v>0</v>
      </c>
      <c r="K22" s="94">
        <v>3</v>
      </c>
      <c r="L22" s="94">
        <v>13</v>
      </c>
      <c r="M22" s="94"/>
      <c r="N22" s="110">
        <f t="shared" si="1"/>
        <v>0</v>
      </c>
      <c r="O22" s="110">
        <f t="shared" si="1"/>
        <v>39</v>
      </c>
      <c r="P22" s="115">
        <f t="shared" si="1"/>
        <v>257</v>
      </c>
      <c r="Q22" s="93"/>
    </row>
    <row r="23" spans="2:17" ht="15">
      <c r="B23" s="81"/>
      <c r="E23" s="124" t="s">
        <v>165</v>
      </c>
      <c r="F23" s="111" t="str">
        <f>IF(F21&gt;$F$69,(F22-F21)/F21,$F$70)</f>
        <v>*</v>
      </c>
      <c r="G23" s="111" t="str">
        <f>IF(G21&gt;$F$69,(G22-G21)/G21,$F$70)</f>
        <v>*</v>
      </c>
      <c r="H23" s="111">
        <f>IF(H21&gt;$F$69,(H22-H21)/H21,$F$70)</f>
        <v>-0.07224334600760456</v>
      </c>
      <c r="I23" s="111"/>
      <c r="J23" s="111" t="str">
        <f>IF(J21&gt;$F$69,(J22-J21)/J21,$F$70)</f>
        <v>*</v>
      </c>
      <c r="K23" s="111" t="str">
        <f>IF(K21&gt;$F$69,(K22-K21)/K21,$F$70)</f>
        <v>*</v>
      </c>
      <c r="L23" s="111" t="str">
        <f>IF(L21&gt;$F$69,(L22-L21)/L21,$F$70)</f>
        <v>*</v>
      </c>
      <c r="M23" s="111"/>
      <c r="N23" s="111" t="str">
        <f>IF(N21&gt;$F$69,(N22-N21)/N21,$F$70)</f>
        <v>*</v>
      </c>
      <c r="O23" s="111" t="str">
        <f>IF(O21&gt;$F$69,(O22-O21)/O21,$F$70)</f>
        <v>*</v>
      </c>
      <c r="P23" s="111">
        <f>IF(P21&gt;$F$69,(P22-P21)/P21,$F$70)</f>
        <v>-0.06884057971014493</v>
      </c>
      <c r="Q23" s="93"/>
    </row>
    <row r="24" spans="2:17" ht="15">
      <c r="B24" s="81"/>
      <c r="C24" s="82"/>
      <c r="E24" s="124" t="s">
        <v>33</v>
      </c>
      <c r="F24" s="111" t="str">
        <f>IF(F18&gt;$F$69,(F22-F18)/F18,$F$70)</f>
        <v>*</v>
      </c>
      <c r="G24" s="111">
        <f>IF(G18&gt;$F$69,(G22-G18)/G18,$F$70)</f>
        <v>-0.5813953488372093</v>
      </c>
      <c r="H24" s="111">
        <f>IF(H18&gt;$F$69,(H22-H18)/H18,$F$70)</f>
        <v>-0.5086588803866291</v>
      </c>
      <c r="I24" s="111"/>
      <c r="J24" s="111" t="str">
        <f>IF(J18&gt;$F$69,(J22-J18)/J18,$F$70)</f>
        <v>*</v>
      </c>
      <c r="K24" s="111" t="str">
        <f>IF(K18&gt;$F$69,(K22-K18)/K18,$F$70)</f>
        <v>*</v>
      </c>
      <c r="L24" s="111" t="str">
        <f>IF(L18&gt;$F$69,(L22-L18)/L18,$F$70)</f>
        <v>*</v>
      </c>
      <c r="M24" s="111"/>
      <c r="N24" s="111" t="str">
        <f>IF(N18&gt;$F$69,(N22-N18)/N18,$F$70)</f>
        <v>*</v>
      </c>
      <c r="O24" s="111">
        <f>IF(O18&gt;$F$69,(O22-O18)/O18,$F$70)</f>
        <v>-0.6092184368737474</v>
      </c>
      <c r="P24" s="111">
        <f>IF(P18&gt;$F$69,(P22-P18)/P18,$F$70)</f>
        <v>-0.5210585165859113</v>
      </c>
      <c r="Q24" s="93"/>
    </row>
    <row r="25" spans="2:17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3"/>
    </row>
    <row r="26" spans="2:17" ht="15.75">
      <c r="B26" s="81"/>
      <c r="C26" s="82"/>
      <c r="D26" s="77" t="s">
        <v>20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3"/>
    </row>
    <row r="27" spans="2:17" ht="15">
      <c r="B27" s="81"/>
      <c r="C27" s="82"/>
      <c r="D27" s="61"/>
      <c r="E27" s="76" t="s">
        <v>86</v>
      </c>
      <c r="F27" s="94">
        <v>1.6</v>
      </c>
      <c r="G27" s="94">
        <v>50.2</v>
      </c>
      <c r="H27" s="94">
        <v>540.8</v>
      </c>
      <c r="I27" s="94"/>
      <c r="J27" s="94">
        <v>6.8</v>
      </c>
      <c r="K27" s="94">
        <v>94.4</v>
      </c>
      <c r="L27" s="94">
        <v>553</v>
      </c>
      <c r="M27" s="94"/>
      <c r="N27" s="110">
        <f>F27+J27</f>
        <v>8.4</v>
      </c>
      <c r="O27" s="110">
        <f>G27+K27</f>
        <v>144.60000000000002</v>
      </c>
      <c r="P27" s="115">
        <f>H27+L27</f>
        <v>1093.8</v>
      </c>
      <c r="Q27" s="93"/>
    </row>
    <row r="28" spans="2:17" ht="3.75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3"/>
    </row>
    <row r="29" spans="2:17" ht="15.75">
      <c r="B29" s="81"/>
      <c r="C29" s="82"/>
      <c r="D29" s="77"/>
      <c r="E29" s="124">
        <v>2002</v>
      </c>
      <c r="F29" s="94">
        <v>0</v>
      </c>
      <c r="G29" s="94">
        <v>24</v>
      </c>
      <c r="H29" s="94">
        <v>401</v>
      </c>
      <c r="I29" s="94"/>
      <c r="J29" s="94">
        <v>2</v>
      </c>
      <c r="K29" s="94">
        <v>87</v>
      </c>
      <c r="L29" s="94">
        <v>527</v>
      </c>
      <c r="M29" s="94"/>
      <c r="N29" s="110">
        <f aca="true" t="shared" si="2" ref="N29:P31">F29+J29</f>
        <v>2</v>
      </c>
      <c r="O29" s="110">
        <f t="shared" si="2"/>
        <v>111</v>
      </c>
      <c r="P29" s="115">
        <f t="shared" si="2"/>
        <v>928</v>
      </c>
      <c r="Q29" s="93"/>
    </row>
    <row r="30" spans="2:17" ht="15.75">
      <c r="B30" s="81"/>
      <c r="C30" s="82"/>
      <c r="D30" s="77"/>
      <c r="E30" s="124">
        <v>2003</v>
      </c>
      <c r="F30" s="94">
        <v>3</v>
      </c>
      <c r="G30" s="94">
        <v>32</v>
      </c>
      <c r="H30" s="94">
        <v>393</v>
      </c>
      <c r="I30" s="94"/>
      <c r="J30" s="94">
        <v>7</v>
      </c>
      <c r="K30" s="94">
        <v>61</v>
      </c>
      <c r="L30" s="94">
        <v>431</v>
      </c>
      <c r="M30" s="94"/>
      <c r="N30" s="110">
        <f t="shared" si="2"/>
        <v>10</v>
      </c>
      <c r="O30" s="110">
        <f t="shared" si="2"/>
        <v>93</v>
      </c>
      <c r="P30" s="115">
        <f t="shared" si="2"/>
        <v>824</v>
      </c>
      <c r="Q30" s="93"/>
    </row>
    <row r="31" spans="2:17" ht="15.75">
      <c r="B31" s="81"/>
      <c r="C31" s="82"/>
      <c r="D31" s="77"/>
      <c r="E31" s="124" t="s">
        <v>171</v>
      </c>
      <c r="F31" s="94">
        <v>0</v>
      </c>
      <c r="G31" s="94">
        <v>23</v>
      </c>
      <c r="H31" s="94">
        <v>378</v>
      </c>
      <c r="I31" s="94"/>
      <c r="J31" s="94">
        <v>3</v>
      </c>
      <c r="K31" s="94">
        <v>54</v>
      </c>
      <c r="L31" s="94">
        <v>415</v>
      </c>
      <c r="M31" s="94"/>
      <c r="N31" s="110">
        <f t="shared" si="2"/>
        <v>3</v>
      </c>
      <c r="O31" s="110">
        <f t="shared" si="2"/>
        <v>77</v>
      </c>
      <c r="P31" s="115">
        <f t="shared" si="2"/>
        <v>793</v>
      </c>
      <c r="Q31" s="93"/>
    </row>
    <row r="32" spans="2:17" ht="15">
      <c r="B32" s="81"/>
      <c r="E32" s="124" t="s">
        <v>165</v>
      </c>
      <c r="F32" s="111" t="str">
        <f>IF(F30&gt;$F$69,(F31-F30)/F30,$F$70)</f>
        <v>*</v>
      </c>
      <c r="G32" s="111" t="str">
        <f>IF(G30&gt;$F$69,(G31-G30)/G30,$F$70)</f>
        <v>*</v>
      </c>
      <c r="H32" s="111">
        <f>IF(H30&gt;$F$69,(H31-H30)/H30,$F$70)</f>
        <v>-0.03816793893129771</v>
      </c>
      <c r="I32" s="111"/>
      <c r="J32" s="111" t="str">
        <f>IF(J30&gt;$F$69,(J31-J30)/J30,$F$70)</f>
        <v>*</v>
      </c>
      <c r="K32" s="111">
        <f>IF(K30&gt;$F$69,(K31-K30)/K30,$F$70)</f>
        <v>-0.11475409836065574</v>
      </c>
      <c r="L32" s="111">
        <f>IF(L30&gt;$F$69,(L31-L30)/L30,$F$70)</f>
        <v>-0.037122969837587005</v>
      </c>
      <c r="M32" s="111"/>
      <c r="N32" s="111" t="str">
        <f>IF(N30&gt;$F$69,(N31-N30)/N30,$F$70)</f>
        <v>*</v>
      </c>
      <c r="O32" s="111">
        <f>IF(O30&gt;$F$69,(O31-O30)/O30,$F$70)</f>
        <v>-0.17204301075268819</v>
      </c>
      <c r="P32" s="111">
        <f>IF(P30&gt;$F$69,(P31-P30)/P30,$F$70)</f>
        <v>-0.03762135922330097</v>
      </c>
      <c r="Q32" s="93"/>
    </row>
    <row r="33" spans="2:17" ht="15">
      <c r="B33" s="81"/>
      <c r="C33" s="82"/>
      <c r="E33" s="124" t="s">
        <v>33</v>
      </c>
      <c r="F33" s="111" t="str">
        <f>IF(F27&gt;$F$69,(F31-F27)/F27,$F$70)</f>
        <v>*</v>
      </c>
      <c r="G33" s="111">
        <f>IF(G27&gt;$F$69,(G31-G27)/G27,$F$70)</f>
        <v>-0.5418326693227092</v>
      </c>
      <c r="H33" s="111">
        <f>IF(H27&gt;$F$69,(H31-H27)/H27,$F$70)</f>
        <v>-0.30103550295857984</v>
      </c>
      <c r="I33" s="111"/>
      <c r="J33" s="111" t="str">
        <f>IF(J27&gt;$F$69,(J31-J27)/J27,$F$70)</f>
        <v>*</v>
      </c>
      <c r="K33" s="111">
        <f>IF(K27&gt;$F$69,(K31-K27)/K27,$F$70)</f>
        <v>-0.4279661016949153</v>
      </c>
      <c r="L33" s="111">
        <f>IF(L27&gt;$F$69,(L31-L27)/L27,$F$70)</f>
        <v>-0.24954792043399637</v>
      </c>
      <c r="M33" s="111"/>
      <c r="N33" s="111" t="str">
        <f>IF(N27&gt;$F$69,(N31-N27)/N27,$F$70)</f>
        <v>*</v>
      </c>
      <c r="O33" s="111">
        <f>IF(O27&gt;$F$69,(O31-O27)/O27,$F$70)</f>
        <v>-0.4674965421853389</v>
      </c>
      <c r="P33" s="111">
        <f>IF(P27&gt;$F$69,(P31-P27)/P27,$F$70)</f>
        <v>-0.27500457121960137</v>
      </c>
      <c r="Q33" s="93"/>
    </row>
    <row r="34" spans="2:17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3"/>
    </row>
    <row r="35" spans="2:17" ht="15.75">
      <c r="B35" s="81"/>
      <c r="C35" s="82"/>
      <c r="D35" s="77" t="s">
        <v>25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3"/>
    </row>
    <row r="36" spans="2:17" ht="15">
      <c r="B36" s="81"/>
      <c r="C36" s="82"/>
      <c r="D36" s="61"/>
      <c r="E36" s="76" t="s">
        <v>86</v>
      </c>
      <c r="F36" s="94">
        <v>1</v>
      </c>
      <c r="G36" s="94">
        <v>8.6</v>
      </c>
      <c r="H36" s="94">
        <v>136.8</v>
      </c>
      <c r="I36" s="94"/>
      <c r="J36" s="94">
        <v>0.2</v>
      </c>
      <c r="K36" s="94">
        <v>2.8</v>
      </c>
      <c r="L36" s="94">
        <v>44.4</v>
      </c>
      <c r="M36" s="94"/>
      <c r="N36" s="110">
        <f>F36+J36</f>
        <v>1.2</v>
      </c>
      <c r="O36" s="110">
        <f>G36+K36</f>
        <v>11.399999999999999</v>
      </c>
      <c r="P36" s="115">
        <f>H36+L36</f>
        <v>181.20000000000002</v>
      </c>
      <c r="Q36" s="93"/>
    </row>
    <row r="37" spans="2:17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3"/>
    </row>
    <row r="38" spans="2:17" ht="15.75">
      <c r="B38" s="81"/>
      <c r="C38" s="82"/>
      <c r="D38" s="77"/>
      <c r="E38" s="124">
        <v>2002</v>
      </c>
      <c r="F38" s="94">
        <v>0</v>
      </c>
      <c r="G38" s="94">
        <v>7</v>
      </c>
      <c r="H38" s="94">
        <v>137</v>
      </c>
      <c r="I38" s="94"/>
      <c r="J38" s="94">
        <v>0</v>
      </c>
      <c r="K38" s="94">
        <v>2</v>
      </c>
      <c r="L38" s="94">
        <v>19</v>
      </c>
      <c r="M38" s="94"/>
      <c r="N38" s="110">
        <f aca="true" t="shared" si="3" ref="N38:P40">F38+J38</f>
        <v>0</v>
      </c>
      <c r="O38" s="110">
        <f t="shared" si="3"/>
        <v>9</v>
      </c>
      <c r="P38" s="115">
        <f t="shared" si="3"/>
        <v>156</v>
      </c>
      <c r="Q38" s="93"/>
    </row>
    <row r="39" spans="2:17" ht="15.75">
      <c r="B39" s="81"/>
      <c r="C39" s="82"/>
      <c r="D39" s="77"/>
      <c r="E39" s="124">
        <v>2003</v>
      </c>
      <c r="F39" s="94">
        <v>0</v>
      </c>
      <c r="G39" s="94">
        <v>4</v>
      </c>
      <c r="H39" s="94">
        <v>63</v>
      </c>
      <c r="I39" s="94"/>
      <c r="J39" s="94">
        <v>0</v>
      </c>
      <c r="K39" s="94">
        <v>1</v>
      </c>
      <c r="L39" s="94">
        <v>36</v>
      </c>
      <c r="M39" s="94"/>
      <c r="N39" s="110">
        <f t="shared" si="3"/>
        <v>0</v>
      </c>
      <c r="O39" s="110">
        <f t="shared" si="3"/>
        <v>5</v>
      </c>
      <c r="P39" s="115">
        <f t="shared" si="3"/>
        <v>99</v>
      </c>
      <c r="Q39" s="93"/>
    </row>
    <row r="40" spans="2:17" ht="15.75">
      <c r="B40" s="81"/>
      <c r="C40" s="82"/>
      <c r="D40" s="77"/>
      <c r="E40" s="124" t="s">
        <v>171</v>
      </c>
      <c r="F40" s="94">
        <v>0</v>
      </c>
      <c r="G40" s="94">
        <v>3</v>
      </c>
      <c r="H40" s="94">
        <v>67</v>
      </c>
      <c r="I40" s="94"/>
      <c r="J40" s="94">
        <v>0</v>
      </c>
      <c r="K40" s="94">
        <v>0</v>
      </c>
      <c r="L40" s="94">
        <v>14</v>
      </c>
      <c r="M40" s="94"/>
      <c r="N40" s="110">
        <f t="shared" si="3"/>
        <v>0</v>
      </c>
      <c r="O40" s="110">
        <f t="shared" si="3"/>
        <v>3</v>
      </c>
      <c r="P40" s="115">
        <f t="shared" si="3"/>
        <v>81</v>
      </c>
      <c r="Q40" s="93"/>
    </row>
    <row r="41" spans="2:17" ht="15">
      <c r="B41" s="81"/>
      <c r="E41" s="124" t="s">
        <v>165</v>
      </c>
      <c r="F41" s="111" t="str">
        <f>IF(F39&gt;$F$69,(F40-F39)/F39,$F$70)</f>
        <v>*</v>
      </c>
      <c r="G41" s="111" t="str">
        <f>IF(G39&gt;$F$69,(G40-G39)/G39,$F$70)</f>
        <v>*</v>
      </c>
      <c r="H41" s="111">
        <f>IF(H39&gt;$F$69,(H40-H39)/H39,$F$70)</f>
        <v>0.06349206349206349</v>
      </c>
      <c r="I41" s="111"/>
      <c r="J41" s="111" t="str">
        <f>IF(J39&gt;$F$69,(J40-J39)/J39,$F$70)</f>
        <v>*</v>
      </c>
      <c r="K41" s="111" t="str">
        <f>IF(K39&gt;$F$69,(K40-K39)/K39,$F$70)</f>
        <v>*</v>
      </c>
      <c r="L41" s="111" t="str">
        <f>IF(L39&gt;$F$69,(L40-L39)/L39,$F$70)</f>
        <v>*</v>
      </c>
      <c r="M41" s="111"/>
      <c r="N41" s="111" t="str">
        <f>IF(N39&gt;$F$69,(N40-N39)/N39,$F$70)</f>
        <v>*</v>
      </c>
      <c r="O41" s="111" t="str">
        <f>IF(O39&gt;$F$69,(O40-O39)/O39,$F$70)</f>
        <v>*</v>
      </c>
      <c r="P41" s="111">
        <f>IF(P39&gt;$F$69,(P40-P39)/P39,$F$70)</f>
        <v>-0.18181818181818182</v>
      </c>
      <c r="Q41" s="93"/>
    </row>
    <row r="42" spans="2:17" ht="15">
      <c r="B42" s="81"/>
      <c r="C42" s="82"/>
      <c r="E42" s="124" t="s">
        <v>33</v>
      </c>
      <c r="F42" s="111" t="str">
        <f>IF(F36&gt;$F$69,(F40-F36)/F36,$F$70)</f>
        <v>*</v>
      </c>
      <c r="G42" s="111" t="str">
        <f>IF(G36&gt;$F$69,(G40-G36)/G36,$F$70)</f>
        <v>*</v>
      </c>
      <c r="H42" s="111">
        <f>IF(H36&gt;$F$69,(H40-H36)/H36,$F$70)</f>
        <v>-0.510233918128655</v>
      </c>
      <c r="I42" s="111"/>
      <c r="J42" s="111" t="str">
        <f>IF(J36&gt;$F$69,(J40-J36)/J36,$F$70)</f>
        <v>*</v>
      </c>
      <c r="K42" s="111" t="str">
        <f>IF(K36&gt;$F$69,(K40-K36)/K36,$F$70)</f>
        <v>*</v>
      </c>
      <c r="L42" s="111" t="str">
        <f>IF(L36&gt;$F$69,(L40-L36)/L36,$F$70)</f>
        <v>*</v>
      </c>
      <c r="M42" s="111"/>
      <c r="N42" s="111" t="str">
        <f>IF(N36&gt;$F$69,(N40-N36)/N36,$F$70)</f>
        <v>*</v>
      </c>
      <c r="O42" s="111" t="str">
        <f>IF(O36&gt;$F$69,(O40-O36)/O36,$F$70)</f>
        <v>*</v>
      </c>
      <c r="P42" s="111">
        <f>IF(P36&gt;$F$69,(P40-P36)/P36,$F$70)</f>
        <v>-0.5529801324503312</v>
      </c>
      <c r="Q42" s="93"/>
    </row>
    <row r="43" spans="2:17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3"/>
    </row>
    <row r="44" spans="2:17" ht="15.75">
      <c r="B44" s="81"/>
      <c r="C44" s="82"/>
      <c r="D44" s="77" t="s">
        <v>21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3"/>
    </row>
    <row r="45" spans="2:17" ht="15">
      <c r="B45" s="81"/>
      <c r="C45" s="82"/>
      <c r="D45" s="61"/>
      <c r="E45" s="76" t="s">
        <v>86</v>
      </c>
      <c r="F45" s="94">
        <v>0.2</v>
      </c>
      <c r="G45" s="94">
        <v>12.4</v>
      </c>
      <c r="H45" s="94">
        <v>48.6</v>
      </c>
      <c r="I45" s="94"/>
      <c r="J45" s="94">
        <v>0.6</v>
      </c>
      <c r="K45" s="94">
        <v>11.8</v>
      </c>
      <c r="L45" s="94">
        <v>53.2</v>
      </c>
      <c r="M45" s="94"/>
      <c r="N45" s="110">
        <f>F45+J45</f>
        <v>0.8</v>
      </c>
      <c r="O45" s="110">
        <f>G45+K45</f>
        <v>24.200000000000003</v>
      </c>
      <c r="P45" s="115">
        <f>H45+L45</f>
        <v>101.80000000000001</v>
      </c>
      <c r="Q45" s="93"/>
    </row>
    <row r="46" spans="2:17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3"/>
    </row>
    <row r="47" spans="2:17" ht="15">
      <c r="B47" s="81"/>
      <c r="C47" s="82"/>
      <c r="D47" s="98"/>
      <c r="E47" s="124">
        <v>2002</v>
      </c>
      <c r="F47" s="94">
        <v>0</v>
      </c>
      <c r="G47" s="94">
        <v>12</v>
      </c>
      <c r="H47" s="94">
        <v>46</v>
      </c>
      <c r="I47" s="94"/>
      <c r="J47" s="94">
        <v>0</v>
      </c>
      <c r="K47" s="94">
        <v>9</v>
      </c>
      <c r="L47" s="94">
        <v>43</v>
      </c>
      <c r="M47" s="94"/>
      <c r="N47" s="110">
        <f aca="true" t="shared" si="4" ref="N47:P49">F47+J47</f>
        <v>0</v>
      </c>
      <c r="O47" s="110">
        <f t="shared" si="4"/>
        <v>21</v>
      </c>
      <c r="P47" s="115">
        <f t="shared" si="4"/>
        <v>89</v>
      </c>
      <c r="Q47" s="93"/>
    </row>
    <row r="48" spans="2:17" ht="15">
      <c r="B48" s="81"/>
      <c r="C48" s="82"/>
      <c r="D48" s="98"/>
      <c r="E48" s="124">
        <v>2003</v>
      </c>
      <c r="F48" s="94">
        <v>0</v>
      </c>
      <c r="G48" s="94">
        <v>8</v>
      </c>
      <c r="H48" s="94">
        <v>48</v>
      </c>
      <c r="I48" s="94"/>
      <c r="J48" s="94">
        <v>0</v>
      </c>
      <c r="K48" s="94">
        <v>5</v>
      </c>
      <c r="L48" s="94">
        <v>30</v>
      </c>
      <c r="M48" s="94"/>
      <c r="N48" s="110">
        <f t="shared" si="4"/>
        <v>0</v>
      </c>
      <c r="O48" s="110">
        <f t="shared" si="4"/>
        <v>13</v>
      </c>
      <c r="P48" s="115">
        <f t="shared" si="4"/>
        <v>78</v>
      </c>
      <c r="Q48" s="93"/>
    </row>
    <row r="49" spans="2:17" ht="15.75">
      <c r="B49" s="81"/>
      <c r="C49" s="82"/>
      <c r="D49" s="77"/>
      <c r="E49" s="124" t="s">
        <v>171</v>
      </c>
      <c r="F49" s="94">
        <v>1</v>
      </c>
      <c r="G49" s="94">
        <v>12</v>
      </c>
      <c r="H49" s="94">
        <v>40</v>
      </c>
      <c r="I49" s="94"/>
      <c r="J49" s="94">
        <v>0</v>
      </c>
      <c r="K49" s="94">
        <v>5</v>
      </c>
      <c r="L49" s="94">
        <v>26</v>
      </c>
      <c r="M49" s="94"/>
      <c r="N49" s="110">
        <f t="shared" si="4"/>
        <v>1</v>
      </c>
      <c r="O49" s="110">
        <f t="shared" si="4"/>
        <v>17</v>
      </c>
      <c r="P49" s="115">
        <f t="shared" si="4"/>
        <v>66</v>
      </c>
      <c r="Q49" s="93"/>
    </row>
    <row r="50" spans="2:17" ht="15">
      <c r="B50" s="81"/>
      <c r="E50" s="124" t="s">
        <v>165</v>
      </c>
      <c r="F50" s="111" t="str">
        <f>IF(F48&gt;$F$69,(F49-F48)/F48,$F$70)</f>
        <v>*</v>
      </c>
      <c r="G50" s="111" t="str">
        <f>IF(G48&gt;$F$69,(G49-G48)/G48,$F$70)</f>
        <v>*</v>
      </c>
      <c r="H50" s="111" t="str">
        <f>IF(H48&gt;$F$69,(H49-H48)/H48,$F$70)</f>
        <v>*</v>
      </c>
      <c r="I50" s="111"/>
      <c r="J50" s="111" t="str">
        <f>IF(J48&gt;$F$69,(J49-J48)/J48,$F$70)</f>
        <v>*</v>
      </c>
      <c r="K50" s="111" t="str">
        <f>IF(K48&gt;$F$69,(K49-K48)/K48,$F$70)</f>
        <v>*</v>
      </c>
      <c r="L50" s="111" t="str">
        <f>IF(L48&gt;$F$69,(L49-L48)/L48,$F$70)</f>
        <v>*</v>
      </c>
      <c r="M50" s="111"/>
      <c r="N50" s="111" t="str">
        <f>IF(N48&gt;$F$69,(N49-N48)/N48,$F$70)</f>
        <v>*</v>
      </c>
      <c r="O50" s="111" t="str">
        <f>IF(O48&gt;$F$69,(O49-O48)/O48,$F$70)</f>
        <v>*</v>
      </c>
      <c r="P50" s="111">
        <f>IF(P48&gt;$F$69,(P49-P48)/P48,$F$70)</f>
        <v>-0.15384615384615385</v>
      </c>
      <c r="Q50" s="93"/>
    </row>
    <row r="51" spans="2:17" ht="15">
      <c r="B51" s="81"/>
      <c r="C51" s="82"/>
      <c r="E51" s="124" t="s">
        <v>33</v>
      </c>
      <c r="F51" s="111" t="str">
        <f>IF(F45&gt;$F$69,(F49-F45)/F45,$F$70)</f>
        <v>*</v>
      </c>
      <c r="G51" s="111" t="str">
        <f>IF(G45&gt;$F$69,(G49-G45)/G45,$F$70)</f>
        <v>*</v>
      </c>
      <c r="H51" s="111" t="str">
        <f>IF(H45&gt;$F$69,(H49-H45)/H45,$F$70)</f>
        <v>*</v>
      </c>
      <c r="I51" s="111"/>
      <c r="J51" s="111" t="str">
        <f>IF(J45&gt;$F$69,(J49-J45)/J45,$F$70)</f>
        <v>*</v>
      </c>
      <c r="K51" s="111" t="str">
        <f>IF(K45&gt;$F$69,(K49-K45)/K45,$F$70)</f>
        <v>*</v>
      </c>
      <c r="L51" s="111">
        <f>IF(L45&gt;$F$69,(L49-L45)/L45,$F$70)</f>
        <v>-0.5112781954887218</v>
      </c>
      <c r="M51" s="111"/>
      <c r="N51" s="111" t="str">
        <f>IF(N45&gt;$F$69,(N49-N45)/N45,$F$70)</f>
        <v>*</v>
      </c>
      <c r="O51" s="111" t="str">
        <f>IF(O45&gt;$F$69,(O49-O45)/O45,$F$70)</f>
        <v>*</v>
      </c>
      <c r="P51" s="111">
        <f>IF(P45&gt;$F$69,(P49-P45)/P45,$F$70)</f>
        <v>-0.3516699410609038</v>
      </c>
      <c r="Q51" s="93"/>
    </row>
    <row r="52" spans="2:17" ht="6" customHeight="1">
      <c r="B52" s="81"/>
      <c r="C52" s="82"/>
      <c r="D52" s="98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3"/>
    </row>
    <row r="53" spans="2:17" ht="15.75">
      <c r="B53" s="81"/>
      <c r="C53" s="82"/>
      <c r="D53" s="99" t="s">
        <v>94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3"/>
    </row>
    <row r="54" spans="2:17" ht="15">
      <c r="B54" s="81"/>
      <c r="C54" s="82"/>
      <c r="D54" s="61"/>
      <c r="E54" s="76" t="s">
        <v>86</v>
      </c>
      <c r="F54" s="110">
        <f>F9+F18+F27+F36+F45</f>
        <v>16.2</v>
      </c>
      <c r="G54" s="110">
        <f aca="true" t="shared" si="5" ref="F54:H58">G9+G18+G27+G36+G45</f>
        <v>689</v>
      </c>
      <c r="H54" s="110">
        <f t="shared" si="5"/>
        <v>3109.2000000000003</v>
      </c>
      <c r="I54" s="94"/>
      <c r="J54" s="110">
        <f>J9+J18+J27+J36+J45</f>
        <v>14.199999999999998</v>
      </c>
      <c r="K54" s="110">
        <f>K9+K18+K27+K36+K45</f>
        <v>153.40000000000003</v>
      </c>
      <c r="L54" s="110">
        <f>L9+L18+L27+L36+L45</f>
        <v>742.4</v>
      </c>
      <c r="M54" s="94"/>
      <c r="N54" s="110">
        <f>F54+J54</f>
        <v>30.4</v>
      </c>
      <c r="O54" s="110">
        <f>G54+K54</f>
        <v>842.4000000000001</v>
      </c>
      <c r="P54" s="115">
        <f>H54+L54</f>
        <v>3851.6000000000004</v>
      </c>
      <c r="Q54" s="93"/>
    </row>
    <row r="55" spans="2:17" ht="6" customHeight="1">
      <c r="B55" s="81"/>
      <c r="C55" s="82"/>
      <c r="D55" s="61"/>
      <c r="F55" s="110"/>
      <c r="G55" s="110"/>
      <c r="H55" s="110"/>
      <c r="I55" s="94"/>
      <c r="J55" s="110"/>
      <c r="K55" s="110"/>
      <c r="L55" s="110"/>
      <c r="M55" s="94"/>
      <c r="N55" s="94"/>
      <c r="O55" s="94"/>
      <c r="P55" s="116"/>
      <c r="Q55" s="93"/>
    </row>
    <row r="56" spans="2:17" ht="15">
      <c r="B56" s="81"/>
      <c r="C56" s="82"/>
      <c r="E56" s="124">
        <v>2002</v>
      </c>
      <c r="F56" s="110">
        <f t="shared" si="5"/>
        <v>9</v>
      </c>
      <c r="G56" s="110">
        <f t="shared" si="5"/>
        <v>400</v>
      </c>
      <c r="H56" s="110">
        <f t="shared" si="5"/>
        <v>2089</v>
      </c>
      <c r="I56" s="94"/>
      <c r="J56" s="110">
        <f aca="true" t="shared" si="6" ref="J56:L58">J11+J20+J29+J38+J47</f>
        <v>5</v>
      </c>
      <c r="K56" s="110">
        <f t="shared" si="6"/>
        <v>127</v>
      </c>
      <c r="L56" s="110">
        <f t="shared" si="6"/>
        <v>657</v>
      </c>
      <c r="M56" s="94"/>
      <c r="N56" s="110">
        <f aca="true" t="shared" si="7" ref="N56:P57">F56+J56</f>
        <v>14</v>
      </c>
      <c r="O56" s="110">
        <f t="shared" si="7"/>
        <v>527</v>
      </c>
      <c r="P56" s="115">
        <f t="shared" si="7"/>
        <v>2746</v>
      </c>
      <c r="Q56" s="93"/>
    </row>
    <row r="57" spans="2:17" ht="15">
      <c r="B57" s="81"/>
      <c r="C57" s="82"/>
      <c r="E57" s="124">
        <v>2003</v>
      </c>
      <c r="F57" s="110">
        <f t="shared" si="5"/>
        <v>6</v>
      </c>
      <c r="G57" s="110">
        <f t="shared" si="5"/>
        <v>342</v>
      </c>
      <c r="H57" s="110">
        <f t="shared" si="5"/>
        <v>1946</v>
      </c>
      <c r="I57" s="94"/>
      <c r="J57" s="110">
        <f t="shared" si="6"/>
        <v>11</v>
      </c>
      <c r="K57" s="110">
        <f t="shared" si="6"/>
        <v>89</v>
      </c>
      <c r="L57" s="110">
        <f t="shared" si="6"/>
        <v>530</v>
      </c>
      <c r="M57" s="94"/>
      <c r="N57" s="110">
        <f t="shared" si="7"/>
        <v>17</v>
      </c>
      <c r="O57" s="110">
        <f t="shared" si="7"/>
        <v>431</v>
      </c>
      <c r="P57" s="115">
        <f t="shared" si="7"/>
        <v>2476</v>
      </c>
      <c r="Q57" s="93"/>
    </row>
    <row r="58" spans="2:17" ht="15">
      <c r="B58" s="81"/>
      <c r="C58" s="82"/>
      <c r="E58" s="124" t="s">
        <v>171</v>
      </c>
      <c r="F58" s="110">
        <f t="shared" si="5"/>
        <v>8</v>
      </c>
      <c r="G58" s="110">
        <f t="shared" si="5"/>
        <v>305</v>
      </c>
      <c r="H58" s="110">
        <f t="shared" si="5"/>
        <v>1867</v>
      </c>
      <c r="I58" s="94"/>
      <c r="J58" s="110">
        <f t="shared" si="6"/>
        <v>4</v>
      </c>
      <c r="K58" s="110">
        <f t="shared" si="6"/>
        <v>76</v>
      </c>
      <c r="L58" s="110">
        <f t="shared" si="6"/>
        <v>491</v>
      </c>
      <c r="M58" s="94"/>
      <c r="N58" s="110">
        <f>F58+J58</f>
        <v>12</v>
      </c>
      <c r="O58" s="110">
        <f>G58+K58</f>
        <v>381</v>
      </c>
      <c r="P58" s="115">
        <f>H58+L58</f>
        <v>2358</v>
      </c>
      <c r="Q58" s="93"/>
    </row>
    <row r="59" spans="2:17" ht="15">
      <c r="B59" s="81"/>
      <c r="E59" s="124" t="s">
        <v>165</v>
      </c>
      <c r="F59" s="111" t="str">
        <f>IF(F57&gt;$F$69,(F58-F57)/F57,$F$70)</f>
        <v>*</v>
      </c>
      <c r="G59" s="111">
        <f>IF(G57&gt;$F$69,(G58-G57)/G57,$F$70)</f>
        <v>-0.10818713450292397</v>
      </c>
      <c r="H59" s="111">
        <f>IF(H57&gt;$F$69,(H58-H57)/H57,$F$70)</f>
        <v>-0.040596094552929084</v>
      </c>
      <c r="I59" s="111"/>
      <c r="J59" s="111" t="str">
        <f>IF(J57&gt;$F$69,(J58-J57)/J57,$F$70)</f>
        <v>*</v>
      </c>
      <c r="K59" s="111">
        <f>IF(K57&gt;$F$69,(K58-K57)/K57,$F$70)</f>
        <v>-0.14606741573033707</v>
      </c>
      <c r="L59" s="111">
        <f>IF(L57&gt;$F$69,(L58-L57)/L57,$F$70)</f>
        <v>-0.07358490566037736</v>
      </c>
      <c r="M59" s="111"/>
      <c r="N59" s="111" t="str">
        <f>IF(N57&gt;$F$69,(N58-N57)/N57,$F$70)</f>
        <v>*</v>
      </c>
      <c r="O59" s="111">
        <f>IF(O57&gt;$F$69,(O58-O57)/O57,$F$70)</f>
        <v>-0.11600928074245939</v>
      </c>
      <c r="P59" s="111">
        <f>IF(P57&gt;$F$69,(P58-P57)/P57,$F$70)</f>
        <v>-0.04765751211631664</v>
      </c>
      <c r="Q59" s="93"/>
    </row>
    <row r="60" spans="2:17" ht="15">
      <c r="B60" s="81"/>
      <c r="C60" s="82"/>
      <c r="E60" s="124" t="s">
        <v>33</v>
      </c>
      <c r="F60" s="111" t="str">
        <f>IF(F54&gt;$F$69,(F58-F54)/F54,$F$70)</f>
        <v>*</v>
      </c>
      <c r="G60" s="111">
        <f>IF(G54&gt;$F$69,(G58-G54)/G54,$F$70)</f>
        <v>-0.5573294629898403</v>
      </c>
      <c r="H60" s="111">
        <f>IF(H54&gt;$F$69,(H58-H54)/H54,$F$70)</f>
        <v>-0.3995239933101763</v>
      </c>
      <c r="I60" s="111"/>
      <c r="J60" s="111" t="str">
        <f>IF(J54&gt;$F$69,(J58-J54)/J54,$F$70)</f>
        <v>*</v>
      </c>
      <c r="K60" s="111">
        <f>IF(K54&gt;$F$69,(K58-K54)/K54,$F$70)</f>
        <v>-0.5045632333767928</v>
      </c>
      <c r="L60" s="111">
        <f>IF(L54&gt;$F$69,(L58-L54)/L54,$F$70)</f>
        <v>-0.3386314655172414</v>
      </c>
      <c r="M60" s="111"/>
      <c r="N60" s="111" t="str">
        <f>IF(N54&gt;$F$69,(N58-N54)/N54,$F$70)</f>
        <v>*</v>
      </c>
      <c r="O60" s="111">
        <f>IF(O54&gt;$F$69,(O58-O54)/O54,$F$70)</f>
        <v>-0.5477207977207977</v>
      </c>
      <c r="P60" s="111">
        <f>IF(P54&gt;$F$69,(P58-P54)/P54,$F$70)</f>
        <v>-0.3877868937584381</v>
      </c>
      <c r="Q60" s="93"/>
    </row>
    <row r="61" spans="2:17" ht="9" customHeight="1" thickBot="1">
      <c r="B61" s="88"/>
      <c r="C61" s="89"/>
      <c r="D61" s="91"/>
      <c r="E61" s="9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25"/>
      <c r="Q61" s="126"/>
    </row>
    <row r="62" spans="2:16" ht="9" customHeight="1">
      <c r="B62" s="82"/>
      <c r="C62" s="82"/>
      <c r="D62" s="101"/>
      <c r="E62" s="8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5.75" customHeight="1">
      <c r="B63" s="82"/>
      <c r="C63" s="82"/>
      <c r="D63" s="161" t="s">
        <v>26</v>
      </c>
      <c r="E63" s="8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6" customHeight="1">
      <c r="B64" s="82"/>
      <c r="C64" s="82"/>
      <c r="D64" s="181"/>
      <c r="E64" s="8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5.75" customHeight="1">
      <c r="B65" s="82"/>
      <c r="C65" s="82"/>
      <c r="D65" s="157" t="s">
        <v>166</v>
      </c>
      <c r="E65" s="8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5.75" customHeight="1">
      <c r="B66" s="82"/>
      <c r="C66" s="82"/>
      <c r="D66" s="160" t="s">
        <v>11</v>
      </c>
      <c r="E66" s="8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9" customHeight="1">
      <c r="B67" s="82"/>
      <c r="C67" s="82"/>
      <c r="D67" s="101"/>
      <c r="E67" s="8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4:16" ht="25.5" customHeight="1">
      <c r="D68" s="80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4:6" ht="15">
      <c r="D69" s="76" t="s">
        <v>27</v>
      </c>
      <c r="E69" s="61"/>
      <c r="F69" s="76">
        <v>50</v>
      </c>
    </row>
    <row r="70" spans="4:6" ht="15">
      <c r="D70" s="76" t="s">
        <v>28</v>
      </c>
      <c r="E70" s="61"/>
      <c r="F70" s="104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F51" sqref="F5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1" t="s">
        <v>86</v>
      </c>
      <c r="E3" s="211"/>
      <c r="F3" s="211"/>
      <c r="G3" s="167"/>
      <c r="H3" s="211" t="s">
        <v>167</v>
      </c>
      <c r="I3" s="211"/>
      <c r="J3" s="211"/>
      <c r="K3" s="167"/>
      <c r="L3" s="211" t="s">
        <v>168</v>
      </c>
      <c r="M3" s="211"/>
      <c r="N3" s="212"/>
    </row>
    <row r="4" spans="2:14" ht="12.75">
      <c r="B4" s="168" t="s">
        <v>103</v>
      </c>
      <c r="C4" s="169"/>
      <c r="D4" s="169"/>
      <c r="E4" s="169" t="s">
        <v>104</v>
      </c>
      <c r="F4" s="169" t="s">
        <v>6</v>
      </c>
      <c r="G4" s="169"/>
      <c r="H4" s="169"/>
      <c r="I4" s="169" t="s">
        <v>104</v>
      </c>
      <c r="J4" s="169" t="s">
        <v>6</v>
      </c>
      <c r="K4" s="169"/>
      <c r="L4" s="169"/>
      <c r="M4" s="169" t="s">
        <v>104</v>
      </c>
      <c r="N4" s="170" t="s">
        <v>6</v>
      </c>
    </row>
    <row r="5" spans="2:14" ht="12.75">
      <c r="B5" s="168"/>
      <c r="C5" s="169" t="s">
        <v>105</v>
      </c>
      <c r="D5" s="171" t="s">
        <v>106</v>
      </c>
      <c r="E5" s="169" t="s">
        <v>107</v>
      </c>
      <c r="F5" s="169" t="s">
        <v>7</v>
      </c>
      <c r="G5" s="169"/>
      <c r="H5" s="169" t="s">
        <v>106</v>
      </c>
      <c r="I5" s="169" t="s">
        <v>107</v>
      </c>
      <c r="J5" s="169" t="s">
        <v>7</v>
      </c>
      <c r="K5" s="169"/>
      <c r="L5" s="169" t="s">
        <v>106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33.8</v>
      </c>
      <c r="E8" s="172">
        <f aca="true" t="shared" si="0" ref="E8:N8">SUM(E9:E12)</f>
        <v>299.59999999999997</v>
      </c>
      <c r="F8" s="172">
        <f t="shared" si="0"/>
        <v>877</v>
      </c>
      <c r="G8" s="172"/>
      <c r="H8" s="172">
        <f t="shared" si="0"/>
        <v>29</v>
      </c>
      <c r="I8" s="172">
        <f t="shared" si="0"/>
        <v>214</v>
      </c>
      <c r="J8" s="172">
        <f t="shared" si="0"/>
        <v>799</v>
      </c>
      <c r="K8" s="172"/>
      <c r="L8" s="172">
        <f t="shared" si="0"/>
        <v>31.599999999999998</v>
      </c>
      <c r="M8" s="172">
        <f t="shared" si="0"/>
        <v>234.8</v>
      </c>
      <c r="N8" s="173">
        <f t="shared" si="0"/>
        <v>791.8000000000001</v>
      </c>
    </row>
    <row r="9" spans="2:14" ht="12.75">
      <c r="B9" s="147"/>
      <c r="C9" s="70" t="s">
        <v>109</v>
      </c>
      <c r="D9" s="71">
        <v>25.4</v>
      </c>
      <c r="E9" s="71">
        <v>245.8</v>
      </c>
      <c r="F9" s="71">
        <v>719.8</v>
      </c>
      <c r="G9" s="71"/>
      <c r="H9" s="71">
        <v>23</v>
      </c>
      <c r="I9" s="71">
        <v>180</v>
      </c>
      <c r="J9" s="71">
        <v>680</v>
      </c>
      <c r="K9" s="71"/>
      <c r="L9" s="71">
        <v>26</v>
      </c>
      <c r="M9" s="71">
        <v>201.6</v>
      </c>
      <c r="N9" s="174">
        <v>673.2</v>
      </c>
    </row>
    <row r="10" spans="2:14" ht="12.75">
      <c r="B10" s="147"/>
      <c r="C10" s="70" t="s">
        <v>110</v>
      </c>
      <c r="D10" s="71">
        <v>2.4</v>
      </c>
      <c r="E10" s="71">
        <v>14</v>
      </c>
      <c r="F10" s="71">
        <v>37.8</v>
      </c>
      <c r="G10" s="71"/>
      <c r="H10" s="204" t="s">
        <v>170</v>
      </c>
      <c r="I10" s="71">
        <v>9</v>
      </c>
      <c r="J10" s="71">
        <v>34</v>
      </c>
      <c r="K10" s="71"/>
      <c r="L10" s="71">
        <v>0.2</v>
      </c>
      <c r="M10" s="71">
        <v>8</v>
      </c>
      <c r="N10" s="174">
        <v>32.6</v>
      </c>
    </row>
    <row r="11" spans="2:14" ht="12.75">
      <c r="B11" s="147"/>
      <c r="C11" s="70" t="s">
        <v>111</v>
      </c>
      <c r="D11" s="71">
        <v>2.6</v>
      </c>
      <c r="E11" s="71">
        <v>18.4</v>
      </c>
      <c r="F11" s="71">
        <v>56.2</v>
      </c>
      <c r="G11" s="71"/>
      <c r="H11" s="71">
        <v>1</v>
      </c>
      <c r="I11" s="71">
        <v>7</v>
      </c>
      <c r="J11" s="71">
        <v>36</v>
      </c>
      <c r="K11" s="71"/>
      <c r="L11" s="71">
        <v>2.4</v>
      </c>
      <c r="M11" s="71">
        <v>8.8</v>
      </c>
      <c r="N11" s="174">
        <v>32.4</v>
      </c>
    </row>
    <row r="12" spans="2:14" ht="12.75">
      <c r="B12" s="147"/>
      <c r="C12" s="70" t="s">
        <v>112</v>
      </c>
      <c r="D12" s="71">
        <v>3.4</v>
      </c>
      <c r="E12" s="71">
        <v>21.4</v>
      </c>
      <c r="F12" s="71">
        <v>63.2</v>
      </c>
      <c r="G12" s="71"/>
      <c r="H12" s="71">
        <v>5</v>
      </c>
      <c r="I12" s="71">
        <v>18</v>
      </c>
      <c r="J12" s="71">
        <v>49</v>
      </c>
      <c r="K12" s="71"/>
      <c r="L12" s="71">
        <v>3</v>
      </c>
      <c r="M12" s="71">
        <v>16.4</v>
      </c>
      <c r="N12" s="174">
        <v>53.6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44.199999999999996</v>
      </c>
      <c r="E14" s="172">
        <f aca="true" t="shared" si="1" ref="E14:N14">SUM(E15:E17)</f>
        <v>324.40000000000003</v>
      </c>
      <c r="F14" s="172">
        <f t="shared" si="1"/>
        <v>1492.6</v>
      </c>
      <c r="G14" s="172"/>
      <c r="H14" s="172">
        <f t="shared" si="1"/>
        <v>40</v>
      </c>
      <c r="I14" s="172">
        <f t="shared" si="1"/>
        <v>250</v>
      </c>
      <c r="J14" s="172">
        <f t="shared" si="1"/>
        <v>1043</v>
      </c>
      <c r="K14" s="172"/>
      <c r="L14" s="172">
        <f t="shared" si="1"/>
        <v>43.8</v>
      </c>
      <c r="M14" s="172">
        <f t="shared" si="1"/>
        <v>266.59999999999997</v>
      </c>
      <c r="N14" s="173">
        <f t="shared" si="1"/>
        <v>1133.2</v>
      </c>
    </row>
    <row r="15" spans="2:14" ht="12.75">
      <c r="B15" s="147"/>
      <c r="C15" s="70" t="s">
        <v>114</v>
      </c>
      <c r="D15" s="71">
        <v>8.8</v>
      </c>
      <c r="E15" s="71">
        <v>102</v>
      </c>
      <c r="F15" s="71">
        <v>603.2</v>
      </c>
      <c r="G15" s="71"/>
      <c r="H15" s="71">
        <v>5</v>
      </c>
      <c r="I15" s="71">
        <v>77</v>
      </c>
      <c r="J15" s="71">
        <v>337</v>
      </c>
      <c r="K15" s="71"/>
      <c r="L15" s="71">
        <v>5.4</v>
      </c>
      <c r="M15" s="71">
        <v>70.6</v>
      </c>
      <c r="N15" s="174">
        <v>393</v>
      </c>
    </row>
    <row r="16" spans="2:14" ht="12.75">
      <c r="B16" s="147"/>
      <c r="C16" s="70" t="s">
        <v>115</v>
      </c>
      <c r="D16" s="71">
        <v>27</v>
      </c>
      <c r="E16" s="71">
        <v>170.6</v>
      </c>
      <c r="F16" s="71">
        <v>681.4</v>
      </c>
      <c r="G16" s="71"/>
      <c r="H16" s="71">
        <v>30</v>
      </c>
      <c r="I16" s="71">
        <v>131</v>
      </c>
      <c r="J16" s="71">
        <v>536</v>
      </c>
      <c r="K16" s="71"/>
      <c r="L16" s="71">
        <v>26.6</v>
      </c>
      <c r="M16" s="71">
        <v>138.6</v>
      </c>
      <c r="N16" s="174">
        <v>547.2</v>
      </c>
    </row>
    <row r="17" spans="2:14" ht="12.75">
      <c r="B17" s="147"/>
      <c r="C17" s="70" t="s">
        <v>116</v>
      </c>
      <c r="D17" s="71">
        <v>8.4</v>
      </c>
      <c r="E17" s="71">
        <v>51.8</v>
      </c>
      <c r="F17" s="71">
        <v>208</v>
      </c>
      <c r="G17" s="71"/>
      <c r="H17" s="71">
        <v>5</v>
      </c>
      <c r="I17" s="71">
        <v>42</v>
      </c>
      <c r="J17" s="71">
        <v>170</v>
      </c>
      <c r="K17" s="71"/>
      <c r="L17" s="71">
        <v>11.8</v>
      </c>
      <c r="M17" s="71">
        <v>57.4</v>
      </c>
      <c r="N17" s="174">
        <v>193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2" ref="D19:N19">SUM(D20:D22)</f>
        <v>31.6</v>
      </c>
      <c r="E19" s="172">
        <f t="shared" si="2"/>
        <v>416.59999999999997</v>
      </c>
      <c r="F19" s="172">
        <f t="shared" si="2"/>
        <v>1304.1999999999998</v>
      </c>
      <c r="G19" s="172"/>
      <c r="H19" s="172">
        <f t="shared" si="2"/>
        <v>31</v>
      </c>
      <c r="I19" s="172">
        <f t="shared" si="2"/>
        <v>290</v>
      </c>
      <c r="J19" s="172">
        <f t="shared" si="2"/>
        <v>1072</v>
      </c>
      <c r="K19" s="172"/>
      <c r="L19" s="172">
        <f t="shared" si="2"/>
        <v>29.4</v>
      </c>
      <c r="M19" s="172">
        <f t="shared" si="2"/>
        <v>298.20000000000005</v>
      </c>
      <c r="N19" s="173">
        <f t="shared" si="2"/>
        <v>1138.8</v>
      </c>
    </row>
    <row r="20" spans="2:14" ht="12.75">
      <c r="B20" s="147"/>
      <c r="C20" s="70" t="s">
        <v>118</v>
      </c>
      <c r="D20" s="71">
        <v>4.6</v>
      </c>
      <c r="E20" s="71">
        <v>113.8</v>
      </c>
      <c r="F20" s="71">
        <v>420</v>
      </c>
      <c r="G20" s="71"/>
      <c r="H20" s="71">
        <v>1</v>
      </c>
      <c r="I20" s="71">
        <v>69</v>
      </c>
      <c r="J20" s="71">
        <v>326</v>
      </c>
      <c r="K20" s="71"/>
      <c r="L20" s="71">
        <v>3.4</v>
      </c>
      <c r="M20" s="71">
        <v>69.6</v>
      </c>
      <c r="N20" s="174">
        <v>352.8</v>
      </c>
    </row>
    <row r="21" spans="2:14" ht="12.75">
      <c r="B21" s="147"/>
      <c r="C21" s="70" t="s">
        <v>119</v>
      </c>
      <c r="D21" s="71">
        <v>8.2</v>
      </c>
      <c r="E21" s="71">
        <v>117.6</v>
      </c>
      <c r="F21" s="71">
        <v>366.4</v>
      </c>
      <c r="G21" s="71"/>
      <c r="H21" s="71">
        <v>14</v>
      </c>
      <c r="I21" s="71">
        <v>99</v>
      </c>
      <c r="J21" s="71">
        <v>315</v>
      </c>
      <c r="K21" s="71"/>
      <c r="L21" s="71">
        <v>9</v>
      </c>
      <c r="M21" s="71">
        <v>87.2</v>
      </c>
      <c r="N21" s="174">
        <v>319.8</v>
      </c>
    </row>
    <row r="22" spans="2:14" ht="12.75">
      <c r="B22" s="147"/>
      <c r="C22" s="70" t="s">
        <v>120</v>
      </c>
      <c r="D22" s="71">
        <v>18.8</v>
      </c>
      <c r="E22" s="71">
        <v>185.2</v>
      </c>
      <c r="F22" s="71">
        <v>517.8</v>
      </c>
      <c r="G22" s="71"/>
      <c r="H22" s="71">
        <v>16</v>
      </c>
      <c r="I22" s="71">
        <v>122</v>
      </c>
      <c r="J22" s="71">
        <v>431</v>
      </c>
      <c r="K22" s="71"/>
      <c r="L22" s="71">
        <v>17</v>
      </c>
      <c r="M22" s="71">
        <v>141.4</v>
      </c>
      <c r="N22" s="174">
        <v>466.2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17.6</v>
      </c>
      <c r="E24" s="175">
        <v>209</v>
      </c>
      <c r="F24" s="175">
        <v>765.8</v>
      </c>
      <c r="G24" s="175"/>
      <c r="H24" s="175">
        <v>24</v>
      </c>
      <c r="I24" s="175">
        <v>175</v>
      </c>
      <c r="J24" s="175">
        <v>754</v>
      </c>
      <c r="K24" s="175"/>
      <c r="L24" s="175">
        <v>19.4</v>
      </c>
      <c r="M24" s="175">
        <v>191.2</v>
      </c>
      <c r="N24" s="176">
        <v>746.4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52.8</v>
      </c>
      <c r="E26" s="172">
        <f aca="true" t="shared" si="3" ref="E26:N26">SUM(E27:E31)</f>
        <v>538.2</v>
      </c>
      <c r="F26" s="172">
        <f t="shared" si="3"/>
        <v>3442.2</v>
      </c>
      <c r="G26" s="172"/>
      <c r="H26" s="172">
        <f t="shared" si="3"/>
        <v>34</v>
      </c>
      <c r="I26" s="172">
        <f t="shared" si="3"/>
        <v>379</v>
      </c>
      <c r="J26" s="172">
        <f t="shared" si="3"/>
        <v>2905</v>
      </c>
      <c r="K26" s="172"/>
      <c r="L26" s="172">
        <f t="shared" si="3"/>
        <v>39.2</v>
      </c>
      <c r="M26" s="172">
        <f t="shared" si="3"/>
        <v>446.6</v>
      </c>
      <c r="N26" s="173">
        <f t="shared" si="3"/>
        <v>3057.4000000000005</v>
      </c>
    </row>
    <row r="27" spans="2:14" ht="12.75">
      <c r="B27" s="147"/>
      <c r="C27" s="70" t="s">
        <v>123</v>
      </c>
      <c r="D27" s="71">
        <v>16.6</v>
      </c>
      <c r="E27" s="71">
        <v>267.4</v>
      </c>
      <c r="F27" s="71">
        <v>1995.4</v>
      </c>
      <c r="G27" s="71"/>
      <c r="H27" s="71">
        <v>8</v>
      </c>
      <c r="I27" s="71">
        <v>165</v>
      </c>
      <c r="J27" s="71">
        <v>1544</v>
      </c>
      <c r="K27" s="71"/>
      <c r="L27" s="71">
        <v>12.6</v>
      </c>
      <c r="M27" s="71">
        <v>208.4</v>
      </c>
      <c r="N27" s="174">
        <v>1665.2</v>
      </c>
    </row>
    <row r="28" spans="2:14" ht="12.75">
      <c r="B28" s="147"/>
      <c r="C28" s="70" t="s">
        <v>124</v>
      </c>
      <c r="D28" s="71">
        <v>11.8</v>
      </c>
      <c r="E28" s="71">
        <v>95</v>
      </c>
      <c r="F28" s="71">
        <v>520.8</v>
      </c>
      <c r="G28" s="71"/>
      <c r="H28" s="71">
        <v>6</v>
      </c>
      <c r="I28" s="71">
        <v>64</v>
      </c>
      <c r="J28" s="71">
        <v>463</v>
      </c>
      <c r="K28" s="71"/>
      <c r="L28" s="71">
        <v>7.2</v>
      </c>
      <c r="M28" s="71">
        <v>66.8</v>
      </c>
      <c r="N28" s="174">
        <v>485.8</v>
      </c>
    </row>
    <row r="29" spans="2:14" ht="12.75">
      <c r="B29" s="147"/>
      <c r="C29" s="70" t="s">
        <v>125</v>
      </c>
      <c r="D29" s="71">
        <v>3.6</v>
      </c>
      <c r="E29" s="71">
        <v>44.8</v>
      </c>
      <c r="F29" s="71">
        <v>253.8</v>
      </c>
      <c r="G29" s="71"/>
      <c r="H29" s="71">
        <v>2</v>
      </c>
      <c r="I29" s="71">
        <v>22</v>
      </c>
      <c r="J29" s="71">
        <v>230</v>
      </c>
      <c r="K29" s="71"/>
      <c r="L29" s="71">
        <v>3.2</v>
      </c>
      <c r="M29" s="71">
        <v>39.2</v>
      </c>
      <c r="N29" s="174">
        <v>242.8</v>
      </c>
    </row>
    <row r="30" spans="2:14" ht="12.75">
      <c r="B30" s="147"/>
      <c r="C30" s="70" t="s">
        <v>126</v>
      </c>
      <c r="D30" s="71">
        <v>5.4</v>
      </c>
      <c r="E30" s="71">
        <v>43.8</v>
      </c>
      <c r="F30" s="71">
        <v>237</v>
      </c>
      <c r="G30" s="71"/>
      <c r="H30" s="71">
        <v>7</v>
      </c>
      <c r="I30" s="71">
        <v>36</v>
      </c>
      <c r="J30" s="71">
        <v>215</v>
      </c>
      <c r="K30" s="71"/>
      <c r="L30" s="71">
        <v>5.8</v>
      </c>
      <c r="M30" s="71">
        <v>38.8</v>
      </c>
      <c r="N30" s="174">
        <v>227.8</v>
      </c>
    </row>
    <row r="31" spans="2:14" ht="12.75">
      <c r="B31" s="147"/>
      <c r="C31" s="70" t="s">
        <v>127</v>
      </c>
      <c r="D31" s="71">
        <v>15.4</v>
      </c>
      <c r="E31" s="71">
        <v>87.2</v>
      </c>
      <c r="F31" s="71">
        <v>435.2</v>
      </c>
      <c r="G31" s="71"/>
      <c r="H31" s="71">
        <v>11</v>
      </c>
      <c r="I31" s="71">
        <v>92</v>
      </c>
      <c r="J31" s="71">
        <v>453</v>
      </c>
      <c r="K31" s="71"/>
      <c r="L31" s="71">
        <v>10.4</v>
      </c>
      <c r="M31" s="71">
        <v>93.4</v>
      </c>
      <c r="N31" s="174">
        <v>435.8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18.4</v>
      </c>
      <c r="E33" s="172">
        <f>SUM(E34:E36)</f>
        <v>244.2</v>
      </c>
      <c r="F33" s="172">
        <f>SUM(F34:F36)</f>
        <v>792</v>
      </c>
      <c r="G33" s="172"/>
      <c r="H33" s="172">
        <f>SUM(H34:H36)</f>
        <v>14</v>
      </c>
      <c r="I33" s="172">
        <f>SUM(I34:I36)</f>
        <v>159</v>
      </c>
      <c r="J33" s="172">
        <f>SUM(J34:J36)</f>
        <v>654</v>
      </c>
      <c r="K33" s="172"/>
      <c r="L33" s="172">
        <f>SUM(L34:L36)</f>
        <v>17.2</v>
      </c>
      <c r="M33" s="172">
        <f>SUM(M34:M36)</f>
        <v>191</v>
      </c>
      <c r="N33" s="173">
        <f>SUM(N34:N36)</f>
        <v>691</v>
      </c>
    </row>
    <row r="34" spans="2:14" ht="12.75">
      <c r="B34" s="147"/>
      <c r="C34" s="70" t="s">
        <v>129</v>
      </c>
      <c r="D34" s="71">
        <v>2</v>
      </c>
      <c r="E34" s="71">
        <v>37.6</v>
      </c>
      <c r="F34" s="71">
        <v>107.8</v>
      </c>
      <c r="G34" s="71"/>
      <c r="H34" s="71">
        <v>2</v>
      </c>
      <c r="I34" s="71">
        <v>17</v>
      </c>
      <c r="J34" s="71">
        <v>82</v>
      </c>
      <c r="K34" s="71"/>
      <c r="L34" s="71">
        <v>3</v>
      </c>
      <c r="M34" s="71">
        <v>26.8</v>
      </c>
      <c r="N34" s="174">
        <v>91.8</v>
      </c>
    </row>
    <row r="35" spans="2:14" ht="12.75">
      <c r="B35" s="147"/>
      <c r="C35" s="70" t="s">
        <v>130</v>
      </c>
      <c r="D35" s="71">
        <v>9.2</v>
      </c>
      <c r="E35" s="71">
        <v>113.8</v>
      </c>
      <c r="F35" s="71">
        <v>320.4</v>
      </c>
      <c r="G35" s="71"/>
      <c r="H35" s="71">
        <v>6</v>
      </c>
      <c r="I35" s="71">
        <v>84</v>
      </c>
      <c r="J35" s="71">
        <v>275</v>
      </c>
      <c r="K35" s="71"/>
      <c r="L35" s="71">
        <v>7.6</v>
      </c>
      <c r="M35" s="71">
        <v>89.6</v>
      </c>
      <c r="N35" s="174">
        <v>279.2</v>
      </c>
    </row>
    <row r="36" spans="2:14" ht="12.75">
      <c r="B36" s="147"/>
      <c r="C36" s="70" t="s">
        <v>131</v>
      </c>
      <c r="D36" s="71">
        <v>7.2</v>
      </c>
      <c r="E36" s="71">
        <v>92.8</v>
      </c>
      <c r="F36" s="71">
        <v>363.8</v>
      </c>
      <c r="G36" s="71"/>
      <c r="H36" s="71">
        <v>6</v>
      </c>
      <c r="I36" s="71">
        <v>58</v>
      </c>
      <c r="J36" s="71">
        <v>297</v>
      </c>
      <c r="K36" s="71"/>
      <c r="L36" s="71">
        <v>6.6</v>
      </c>
      <c r="M36" s="71">
        <v>74.6</v>
      </c>
      <c r="N36" s="174">
        <v>320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118.60000000000001</v>
      </c>
      <c r="E38" s="172">
        <f aca="true" t="shared" si="4" ref="E38:N38">SUM(E39:E50)</f>
        <v>1813.8</v>
      </c>
      <c r="F38" s="172">
        <f t="shared" si="4"/>
        <v>7401.400000000001</v>
      </c>
      <c r="G38" s="172"/>
      <c r="H38" s="172">
        <f t="shared" si="4"/>
        <v>101</v>
      </c>
      <c r="I38" s="172">
        <f t="shared" si="4"/>
        <v>1004</v>
      </c>
      <c r="J38" s="172">
        <f t="shared" si="4"/>
        <v>6071</v>
      </c>
      <c r="K38" s="172"/>
      <c r="L38" s="172">
        <f t="shared" si="4"/>
        <v>99.8</v>
      </c>
      <c r="M38" s="172">
        <f t="shared" si="4"/>
        <v>1217.2</v>
      </c>
      <c r="N38" s="173">
        <f t="shared" si="4"/>
        <v>6370</v>
      </c>
    </row>
    <row r="39" spans="2:14" ht="12.75">
      <c r="B39" s="147"/>
      <c r="C39" s="70" t="s">
        <v>133</v>
      </c>
      <c r="D39" s="71">
        <v>25.4</v>
      </c>
      <c r="E39" s="71">
        <v>526.6</v>
      </c>
      <c r="F39" s="71">
        <v>2463.6</v>
      </c>
      <c r="G39" s="71"/>
      <c r="H39" s="71">
        <v>16</v>
      </c>
      <c r="I39" s="71">
        <v>274</v>
      </c>
      <c r="J39" s="71">
        <v>2062</v>
      </c>
      <c r="K39" s="71"/>
      <c r="L39" s="71">
        <v>17.8</v>
      </c>
      <c r="M39" s="71">
        <v>344.2</v>
      </c>
      <c r="N39" s="174">
        <v>2114.8</v>
      </c>
    </row>
    <row r="40" spans="2:14" ht="12.75">
      <c r="B40" s="147"/>
      <c r="C40" s="70" t="s">
        <v>134</v>
      </c>
      <c r="D40" s="71">
        <v>12.4</v>
      </c>
      <c r="E40" s="71">
        <v>131.6</v>
      </c>
      <c r="F40" s="71">
        <v>354.8</v>
      </c>
      <c r="G40" s="71"/>
      <c r="H40" s="71">
        <v>14</v>
      </c>
      <c r="I40" s="71">
        <v>89</v>
      </c>
      <c r="J40" s="71">
        <v>295</v>
      </c>
      <c r="K40" s="71"/>
      <c r="L40" s="71">
        <v>12.6</v>
      </c>
      <c r="M40" s="71">
        <v>101</v>
      </c>
      <c r="N40" s="174">
        <v>299</v>
      </c>
    </row>
    <row r="41" spans="2:14" ht="12.75">
      <c r="B41" s="147"/>
      <c r="C41" s="70" t="s">
        <v>135</v>
      </c>
      <c r="D41" s="71">
        <v>5.6</v>
      </c>
      <c r="E41" s="71">
        <v>70.6</v>
      </c>
      <c r="F41" s="71">
        <v>293.6</v>
      </c>
      <c r="G41" s="71"/>
      <c r="H41" s="71">
        <v>4</v>
      </c>
      <c r="I41" s="71">
        <v>43</v>
      </c>
      <c r="J41" s="71">
        <v>243</v>
      </c>
      <c r="K41" s="71"/>
      <c r="L41" s="71">
        <v>3.4</v>
      </c>
      <c r="M41" s="71">
        <v>44.4</v>
      </c>
      <c r="N41" s="174">
        <v>244.8</v>
      </c>
    </row>
    <row r="42" spans="2:14" ht="12.75">
      <c r="B42" s="147"/>
      <c r="C42" s="70" t="s">
        <v>136</v>
      </c>
      <c r="D42" s="71">
        <v>2.2</v>
      </c>
      <c r="E42" s="71">
        <v>57.2</v>
      </c>
      <c r="F42" s="71">
        <v>254.8</v>
      </c>
      <c r="G42" s="71"/>
      <c r="H42" s="71">
        <v>2</v>
      </c>
      <c r="I42" s="71">
        <v>29</v>
      </c>
      <c r="J42" s="71">
        <v>190</v>
      </c>
      <c r="K42" s="71"/>
      <c r="L42" s="71">
        <v>2.8</v>
      </c>
      <c r="M42" s="71">
        <v>37</v>
      </c>
      <c r="N42" s="174">
        <v>214.4</v>
      </c>
    </row>
    <row r="43" spans="2:14" ht="12.75">
      <c r="B43" s="147"/>
      <c r="C43" s="70" t="s">
        <v>137</v>
      </c>
      <c r="D43" s="71">
        <v>2.4</v>
      </c>
      <c r="E43" s="71">
        <v>61</v>
      </c>
      <c r="F43" s="71">
        <v>308.6</v>
      </c>
      <c r="G43" s="71"/>
      <c r="H43" s="204" t="s">
        <v>170</v>
      </c>
      <c r="I43" s="71">
        <v>28</v>
      </c>
      <c r="J43" s="71">
        <v>194</v>
      </c>
      <c r="K43" s="71"/>
      <c r="L43" s="71">
        <v>3</v>
      </c>
      <c r="M43" s="71">
        <v>35.4</v>
      </c>
      <c r="N43" s="174">
        <v>220.8</v>
      </c>
    </row>
    <row r="44" spans="2:14" ht="12.75">
      <c r="B44" s="147"/>
      <c r="C44" s="70" t="s">
        <v>138</v>
      </c>
      <c r="D44" s="71">
        <v>9.2</v>
      </c>
      <c r="E44" s="71">
        <v>136.6</v>
      </c>
      <c r="F44" s="71">
        <v>574</v>
      </c>
      <c r="G44" s="71"/>
      <c r="H44" s="71">
        <v>11</v>
      </c>
      <c r="I44" s="71">
        <v>80</v>
      </c>
      <c r="J44" s="71">
        <v>479</v>
      </c>
      <c r="K44" s="71"/>
      <c r="L44" s="71">
        <v>7.8</v>
      </c>
      <c r="M44" s="71">
        <v>95.2</v>
      </c>
      <c r="N44" s="174">
        <v>485.2</v>
      </c>
    </row>
    <row r="45" spans="2:14" ht="12.75">
      <c r="B45" s="147"/>
      <c r="C45" s="70" t="s">
        <v>139</v>
      </c>
      <c r="D45" s="71">
        <v>4.8</v>
      </c>
      <c r="E45" s="71">
        <v>47.6</v>
      </c>
      <c r="F45" s="71">
        <v>202.8</v>
      </c>
      <c r="G45" s="71"/>
      <c r="H45" s="71">
        <v>2</v>
      </c>
      <c r="I45" s="71">
        <v>24</v>
      </c>
      <c r="J45" s="71">
        <v>143</v>
      </c>
      <c r="K45" s="71"/>
      <c r="L45" s="71">
        <v>2</v>
      </c>
      <c r="M45" s="71">
        <v>32.2</v>
      </c>
      <c r="N45" s="174">
        <v>158</v>
      </c>
    </row>
    <row r="46" spans="2:14" ht="12.75">
      <c r="B46" s="147"/>
      <c r="C46" s="70" t="s">
        <v>140</v>
      </c>
      <c r="D46" s="71">
        <v>18.2</v>
      </c>
      <c r="E46" s="71">
        <v>240.6</v>
      </c>
      <c r="F46" s="71">
        <v>953.2</v>
      </c>
      <c r="G46" s="71"/>
      <c r="H46" s="71">
        <v>11</v>
      </c>
      <c r="I46" s="71">
        <v>106</v>
      </c>
      <c r="J46" s="71">
        <v>765</v>
      </c>
      <c r="K46" s="71"/>
      <c r="L46" s="71">
        <v>13</v>
      </c>
      <c r="M46" s="71">
        <v>150</v>
      </c>
      <c r="N46" s="174">
        <v>860</v>
      </c>
    </row>
    <row r="47" spans="2:14" ht="12.75">
      <c r="B47" s="147"/>
      <c r="C47" s="70" t="s">
        <v>141</v>
      </c>
      <c r="D47" s="71">
        <v>17</v>
      </c>
      <c r="E47" s="71">
        <v>223</v>
      </c>
      <c r="F47" s="71">
        <v>944.8</v>
      </c>
      <c r="G47" s="71"/>
      <c r="H47" s="71">
        <v>14</v>
      </c>
      <c r="I47" s="71">
        <v>122</v>
      </c>
      <c r="J47" s="71">
        <v>776</v>
      </c>
      <c r="K47" s="71"/>
      <c r="L47" s="71">
        <v>14.2</v>
      </c>
      <c r="M47" s="71">
        <v>159.4</v>
      </c>
      <c r="N47" s="174">
        <v>836.2</v>
      </c>
    </row>
    <row r="48" spans="2:14" ht="12.75">
      <c r="B48" s="147"/>
      <c r="C48" s="70" t="s">
        <v>142</v>
      </c>
      <c r="D48" s="71">
        <v>4.8</v>
      </c>
      <c r="E48" s="71">
        <v>109.4</v>
      </c>
      <c r="F48" s="71">
        <v>379.6</v>
      </c>
      <c r="G48" s="71"/>
      <c r="H48" s="71">
        <v>6</v>
      </c>
      <c r="I48" s="71">
        <v>72</v>
      </c>
      <c r="J48" s="71">
        <v>349</v>
      </c>
      <c r="K48" s="71"/>
      <c r="L48" s="71">
        <v>6.2</v>
      </c>
      <c r="M48" s="71">
        <v>70</v>
      </c>
      <c r="N48" s="174">
        <v>329.8</v>
      </c>
    </row>
    <row r="49" spans="2:14" ht="12.75">
      <c r="B49" s="147"/>
      <c r="C49" s="70" t="s">
        <v>143</v>
      </c>
      <c r="D49" s="71">
        <v>11.2</v>
      </c>
      <c r="E49" s="71">
        <v>110.8</v>
      </c>
      <c r="F49" s="71">
        <v>343.8</v>
      </c>
      <c r="G49" s="71"/>
      <c r="H49" s="71">
        <v>11</v>
      </c>
      <c r="I49" s="71">
        <v>81</v>
      </c>
      <c r="J49" s="71">
        <v>307</v>
      </c>
      <c r="K49" s="71"/>
      <c r="L49" s="71">
        <v>9.6</v>
      </c>
      <c r="M49" s="71">
        <v>75.4</v>
      </c>
      <c r="N49" s="174">
        <v>301.4</v>
      </c>
    </row>
    <row r="50" spans="2:14" ht="12.75">
      <c r="B50" s="147"/>
      <c r="C50" s="70" t="s">
        <v>144</v>
      </c>
      <c r="D50" s="71">
        <v>5.4</v>
      </c>
      <c r="E50" s="71">
        <v>98.8</v>
      </c>
      <c r="F50" s="71">
        <v>327.8</v>
      </c>
      <c r="G50" s="71"/>
      <c r="H50" s="71">
        <v>10</v>
      </c>
      <c r="I50" s="71">
        <v>56</v>
      </c>
      <c r="J50" s="71">
        <v>268</v>
      </c>
      <c r="K50" s="71"/>
      <c r="L50" s="71">
        <v>7.4</v>
      </c>
      <c r="M50" s="71">
        <v>73</v>
      </c>
      <c r="N50" s="174">
        <v>305.6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18</v>
      </c>
      <c r="E52" s="175">
        <v>157.2</v>
      </c>
      <c r="F52" s="175">
        <v>432.8</v>
      </c>
      <c r="G52" s="175"/>
      <c r="H52" s="175">
        <v>8</v>
      </c>
      <c r="I52" s="175">
        <v>96</v>
      </c>
      <c r="J52" s="175">
        <v>440</v>
      </c>
      <c r="K52" s="175"/>
      <c r="L52" s="175">
        <v>11.4</v>
      </c>
      <c r="M52" s="175">
        <v>105.4</v>
      </c>
      <c r="N52" s="176">
        <v>433.8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335</v>
      </c>
      <c r="E54" s="179">
        <v>4003</v>
      </c>
      <c r="F54" s="179">
        <v>16508</v>
      </c>
      <c r="G54" s="179"/>
      <c r="H54" s="179">
        <v>281</v>
      </c>
      <c r="I54" s="179">
        <v>2567</v>
      </c>
      <c r="J54" s="179">
        <v>13738</v>
      </c>
      <c r="K54" s="179"/>
      <c r="L54" s="179">
        <v>291.8</v>
      </c>
      <c r="M54" s="179">
        <v>2951</v>
      </c>
      <c r="N54" s="180">
        <v>14362.4</v>
      </c>
    </row>
    <row r="56" ht="12.75">
      <c r="B56" s="210" t="s">
        <v>178</v>
      </c>
    </row>
    <row r="57" ht="12.75">
      <c r="B57" s="210" t="s">
        <v>175</v>
      </c>
    </row>
    <row r="58" ht="12.75">
      <c r="B58" s="210" t="s">
        <v>173</v>
      </c>
    </row>
    <row r="59" ht="12.75">
      <c r="B59" s="210" t="s">
        <v>176</v>
      </c>
    </row>
    <row r="60" ht="7.5" customHeight="1">
      <c r="B60" s="210"/>
    </row>
    <row r="61" ht="12.75">
      <c r="B61" s="210" t="s">
        <v>177</v>
      </c>
    </row>
    <row r="62" ht="12.75">
      <c r="B62" s="210" t="s">
        <v>179</v>
      </c>
    </row>
    <row r="63" ht="12.75">
      <c r="B63" s="210" t="s">
        <v>174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1" t="s">
        <v>86</v>
      </c>
      <c r="E3" s="211"/>
      <c r="F3" s="211"/>
      <c r="G3" s="167"/>
      <c r="H3" s="211" t="s">
        <v>167</v>
      </c>
      <c r="I3" s="211"/>
      <c r="J3" s="211"/>
      <c r="K3" s="167"/>
      <c r="L3" s="211" t="s">
        <v>168</v>
      </c>
      <c r="M3" s="211"/>
      <c r="N3" s="212"/>
    </row>
    <row r="4" spans="2:14" ht="12.75">
      <c r="B4" s="168" t="s">
        <v>103</v>
      </c>
      <c r="C4" s="169"/>
      <c r="D4" s="169"/>
      <c r="E4" s="169" t="s">
        <v>152</v>
      </c>
      <c r="F4" s="169" t="s">
        <v>6</v>
      </c>
      <c r="G4" s="169"/>
      <c r="H4" s="169"/>
      <c r="I4" s="169" t="s">
        <v>152</v>
      </c>
      <c r="J4" s="169" t="s">
        <v>6</v>
      </c>
      <c r="K4" s="169"/>
      <c r="L4" s="169"/>
      <c r="M4" s="169" t="s">
        <v>152</v>
      </c>
      <c r="N4" s="170" t="s">
        <v>6</v>
      </c>
    </row>
    <row r="5" spans="2:14" ht="12.75">
      <c r="B5" s="168"/>
      <c r="C5" s="169" t="s">
        <v>105</v>
      </c>
      <c r="D5" s="169" t="s">
        <v>150</v>
      </c>
      <c r="E5" s="169" t="s">
        <v>107</v>
      </c>
      <c r="F5" s="169" t="s">
        <v>7</v>
      </c>
      <c r="G5" s="169"/>
      <c r="H5" s="169" t="s">
        <v>150</v>
      </c>
      <c r="I5" s="169" t="s">
        <v>107</v>
      </c>
      <c r="J5" s="169" t="s">
        <v>7</v>
      </c>
      <c r="K5" s="169"/>
      <c r="L5" s="169" t="s">
        <v>150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38.199999999999996</v>
      </c>
      <c r="E8" s="172">
        <f>SUM(E9:E12)</f>
        <v>411.6</v>
      </c>
      <c r="F8" s="172">
        <f>SUM(F9:F12)</f>
        <v>1353.4</v>
      </c>
      <c r="G8" s="172"/>
      <c r="H8" s="172">
        <f>SUM(H9:H12)</f>
        <v>32</v>
      </c>
      <c r="I8" s="172">
        <f>SUM(I9:I12)</f>
        <v>269</v>
      </c>
      <c r="J8" s="172">
        <f>SUM(J9:J12)</f>
        <v>1222</v>
      </c>
      <c r="K8" s="172"/>
      <c r="L8" s="172">
        <f>SUM(L9:L12)</f>
        <v>35.4</v>
      </c>
      <c r="M8" s="172">
        <f>SUM(M9:M12)</f>
        <v>300.6</v>
      </c>
      <c r="N8" s="173">
        <f>SUM(N9:N12)</f>
        <v>1195.8000000000002</v>
      </c>
    </row>
    <row r="9" spans="2:14" ht="12.75">
      <c r="B9" s="147"/>
      <c r="C9" s="70" t="s">
        <v>109</v>
      </c>
      <c r="D9" s="71">
        <v>29.4</v>
      </c>
      <c r="E9" s="71">
        <v>341.8</v>
      </c>
      <c r="F9" s="71">
        <v>1124.8</v>
      </c>
      <c r="G9" s="71"/>
      <c r="H9" s="71">
        <v>25</v>
      </c>
      <c r="I9" s="71">
        <v>229</v>
      </c>
      <c r="J9" s="71">
        <v>1058</v>
      </c>
      <c r="K9" s="71"/>
      <c r="L9" s="71">
        <v>29.2</v>
      </c>
      <c r="M9" s="71">
        <v>260.6</v>
      </c>
      <c r="N9" s="174">
        <v>1024.2</v>
      </c>
    </row>
    <row r="10" spans="2:14" ht="12.75">
      <c r="B10" s="147"/>
      <c r="C10" s="70" t="s">
        <v>110</v>
      </c>
      <c r="D10" s="71">
        <v>2.4</v>
      </c>
      <c r="E10" s="71">
        <v>17</v>
      </c>
      <c r="F10" s="71">
        <v>52.4</v>
      </c>
      <c r="G10" s="71"/>
      <c r="H10" s="204" t="s">
        <v>170</v>
      </c>
      <c r="I10" s="71">
        <v>9</v>
      </c>
      <c r="J10" s="71">
        <v>47</v>
      </c>
      <c r="K10" s="71"/>
      <c r="L10" s="71">
        <v>0.2</v>
      </c>
      <c r="M10" s="71">
        <v>8.8</v>
      </c>
      <c r="N10" s="174">
        <v>46.4</v>
      </c>
    </row>
    <row r="11" spans="2:14" ht="12.75">
      <c r="B11" s="147"/>
      <c r="C11" s="70" t="s">
        <v>111</v>
      </c>
      <c r="D11" s="71">
        <v>3</v>
      </c>
      <c r="E11" s="71">
        <v>23.6</v>
      </c>
      <c r="F11" s="71">
        <v>82</v>
      </c>
      <c r="G11" s="71"/>
      <c r="H11" s="71">
        <v>1</v>
      </c>
      <c r="I11" s="71">
        <v>7</v>
      </c>
      <c r="J11" s="71">
        <v>47</v>
      </c>
      <c r="K11" s="71"/>
      <c r="L11" s="71">
        <v>2.4</v>
      </c>
      <c r="M11" s="71">
        <v>11</v>
      </c>
      <c r="N11" s="174">
        <v>46.8</v>
      </c>
    </row>
    <row r="12" spans="2:14" ht="12.75">
      <c r="B12" s="147"/>
      <c r="C12" s="70" t="s">
        <v>112</v>
      </c>
      <c r="D12" s="71">
        <v>3.4</v>
      </c>
      <c r="E12" s="71">
        <v>29.2</v>
      </c>
      <c r="F12" s="71">
        <v>94.2</v>
      </c>
      <c r="G12" s="71"/>
      <c r="H12" s="71">
        <v>6</v>
      </c>
      <c r="I12" s="71">
        <v>24</v>
      </c>
      <c r="J12" s="71">
        <v>70</v>
      </c>
      <c r="K12" s="71"/>
      <c r="L12" s="71">
        <v>3.6</v>
      </c>
      <c r="M12" s="71">
        <v>20.2</v>
      </c>
      <c r="N12" s="174">
        <v>78.4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49.800000000000004</v>
      </c>
      <c r="E14" s="172">
        <f aca="true" t="shared" si="0" ref="E14:N14">SUM(E15:E17)</f>
        <v>395.40000000000003</v>
      </c>
      <c r="F14" s="172">
        <f t="shared" si="0"/>
        <v>1971</v>
      </c>
      <c r="G14" s="172"/>
      <c r="H14" s="172">
        <f t="shared" si="0"/>
        <v>44</v>
      </c>
      <c r="I14" s="172">
        <f t="shared" si="0"/>
        <v>294</v>
      </c>
      <c r="J14" s="172">
        <f t="shared" si="0"/>
        <v>1366</v>
      </c>
      <c r="K14" s="172"/>
      <c r="L14" s="172">
        <f t="shared" si="0"/>
        <v>49.2</v>
      </c>
      <c r="M14" s="172">
        <f t="shared" si="0"/>
        <v>325.4</v>
      </c>
      <c r="N14" s="173">
        <f t="shared" si="0"/>
        <v>1526.8000000000002</v>
      </c>
    </row>
    <row r="15" spans="2:14" ht="12.75">
      <c r="B15" s="147"/>
      <c r="C15" s="70" t="s">
        <v>114</v>
      </c>
      <c r="D15" s="71">
        <v>9.4</v>
      </c>
      <c r="E15" s="71">
        <v>111.6</v>
      </c>
      <c r="F15" s="71">
        <v>716.2</v>
      </c>
      <c r="G15" s="71"/>
      <c r="H15" s="71">
        <v>5</v>
      </c>
      <c r="I15" s="71">
        <v>80</v>
      </c>
      <c r="J15" s="71">
        <v>396</v>
      </c>
      <c r="K15" s="71"/>
      <c r="L15" s="71">
        <v>5.8</v>
      </c>
      <c r="M15" s="71">
        <v>75.4</v>
      </c>
      <c r="N15" s="174">
        <v>476.6</v>
      </c>
    </row>
    <row r="16" spans="2:14" ht="12.75">
      <c r="B16" s="147"/>
      <c r="C16" s="70" t="s">
        <v>115</v>
      </c>
      <c r="D16" s="71">
        <v>29.8</v>
      </c>
      <c r="E16" s="71">
        <v>215</v>
      </c>
      <c r="F16" s="71">
        <v>958.8</v>
      </c>
      <c r="G16" s="71"/>
      <c r="H16" s="71">
        <v>34</v>
      </c>
      <c r="I16" s="71">
        <v>161</v>
      </c>
      <c r="J16" s="71">
        <v>740</v>
      </c>
      <c r="K16" s="71"/>
      <c r="L16" s="71">
        <v>30.6</v>
      </c>
      <c r="M16" s="71">
        <v>176.2</v>
      </c>
      <c r="N16" s="174">
        <v>764.8</v>
      </c>
    </row>
    <row r="17" spans="2:14" ht="12.75">
      <c r="B17" s="147"/>
      <c r="C17" s="70" t="s">
        <v>116</v>
      </c>
      <c r="D17" s="71">
        <v>10.6</v>
      </c>
      <c r="E17" s="71">
        <v>68.8</v>
      </c>
      <c r="F17" s="71">
        <v>296</v>
      </c>
      <c r="G17" s="71"/>
      <c r="H17" s="71">
        <v>5</v>
      </c>
      <c r="I17" s="71">
        <v>53</v>
      </c>
      <c r="J17" s="71">
        <v>230</v>
      </c>
      <c r="K17" s="71"/>
      <c r="L17" s="71">
        <v>12.8</v>
      </c>
      <c r="M17" s="71">
        <v>73.8</v>
      </c>
      <c r="N17" s="174">
        <v>285.4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1" ref="D19:N19">SUM(D20:D22)</f>
        <v>35.6</v>
      </c>
      <c r="E19" s="172">
        <f t="shared" si="1"/>
        <v>508.40000000000003</v>
      </c>
      <c r="F19" s="172">
        <f t="shared" si="1"/>
        <v>1772</v>
      </c>
      <c r="G19" s="172"/>
      <c r="H19" s="172">
        <f t="shared" si="1"/>
        <v>35</v>
      </c>
      <c r="I19" s="172">
        <f t="shared" si="1"/>
        <v>374</v>
      </c>
      <c r="J19" s="172">
        <f t="shared" si="1"/>
        <v>1461</v>
      </c>
      <c r="K19" s="172"/>
      <c r="L19" s="172">
        <f t="shared" si="1"/>
        <v>34.2</v>
      </c>
      <c r="M19" s="172">
        <f t="shared" si="1"/>
        <v>369.4</v>
      </c>
      <c r="N19" s="173">
        <f t="shared" si="1"/>
        <v>1537.1999999999998</v>
      </c>
    </row>
    <row r="20" spans="2:14" ht="12.75">
      <c r="B20" s="147"/>
      <c r="C20" s="70" t="s">
        <v>118</v>
      </c>
      <c r="D20" s="71">
        <v>5.4</v>
      </c>
      <c r="E20" s="71">
        <v>124</v>
      </c>
      <c r="F20" s="71">
        <v>515</v>
      </c>
      <c r="G20" s="71"/>
      <c r="H20" s="71">
        <v>1</v>
      </c>
      <c r="I20" s="71">
        <v>72</v>
      </c>
      <c r="J20" s="71">
        <v>398</v>
      </c>
      <c r="K20" s="71"/>
      <c r="L20" s="71">
        <v>3.6</v>
      </c>
      <c r="M20" s="71">
        <v>78.2</v>
      </c>
      <c r="N20" s="174">
        <v>443</v>
      </c>
    </row>
    <row r="21" spans="2:14" ht="12.75">
      <c r="B21" s="147"/>
      <c r="C21" s="70" t="s">
        <v>119</v>
      </c>
      <c r="D21" s="71">
        <v>9.2</v>
      </c>
      <c r="E21" s="71">
        <v>148.6</v>
      </c>
      <c r="F21" s="71">
        <v>508</v>
      </c>
      <c r="G21" s="71"/>
      <c r="H21" s="71">
        <v>16</v>
      </c>
      <c r="I21" s="71">
        <v>136</v>
      </c>
      <c r="J21" s="71">
        <v>455</v>
      </c>
      <c r="K21" s="71"/>
      <c r="L21" s="71">
        <v>10</v>
      </c>
      <c r="M21" s="71">
        <v>108.8</v>
      </c>
      <c r="N21" s="174">
        <v>435.8</v>
      </c>
    </row>
    <row r="22" spans="2:14" ht="12.75">
      <c r="B22" s="147"/>
      <c r="C22" s="70" t="s">
        <v>120</v>
      </c>
      <c r="D22" s="71">
        <v>21</v>
      </c>
      <c r="E22" s="71">
        <v>235.8</v>
      </c>
      <c r="F22" s="71">
        <v>749</v>
      </c>
      <c r="G22" s="71"/>
      <c r="H22" s="71">
        <v>18</v>
      </c>
      <c r="I22" s="71">
        <v>166</v>
      </c>
      <c r="J22" s="71">
        <v>608</v>
      </c>
      <c r="K22" s="71"/>
      <c r="L22" s="71">
        <v>20.6</v>
      </c>
      <c r="M22" s="71">
        <v>182.4</v>
      </c>
      <c r="N22" s="174">
        <v>658.4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20.6</v>
      </c>
      <c r="E24" s="175">
        <v>266.6</v>
      </c>
      <c r="F24" s="175">
        <v>1065</v>
      </c>
      <c r="G24" s="175"/>
      <c r="H24" s="175">
        <v>30</v>
      </c>
      <c r="I24" s="175">
        <v>214</v>
      </c>
      <c r="J24" s="175">
        <v>1012</v>
      </c>
      <c r="K24" s="175"/>
      <c r="L24" s="175">
        <v>22</v>
      </c>
      <c r="M24" s="175">
        <v>235</v>
      </c>
      <c r="N24" s="176">
        <v>1036.4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60.8</v>
      </c>
      <c r="E26" s="172">
        <f aca="true" t="shared" si="2" ref="E26:N26">SUM(E27:E31)</f>
        <v>635.2</v>
      </c>
      <c r="F26" s="172">
        <f t="shared" si="2"/>
        <v>4452.8</v>
      </c>
      <c r="G26" s="172"/>
      <c r="H26" s="172">
        <f t="shared" si="2"/>
        <v>36</v>
      </c>
      <c r="I26" s="172">
        <f t="shared" si="2"/>
        <v>419</v>
      </c>
      <c r="J26" s="172">
        <f t="shared" si="2"/>
        <v>3670</v>
      </c>
      <c r="K26" s="172"/>
      <c r="L26" s="172">
        <f t="shared" si="2"/>
        <v>43.4</v>
      </c>
      <c r="M26" s="172">
        <f t="shared" si="2"/>
        <v>511</v>
      </c>
      <c r="N26" s="173">
        <f t="shared" si="2"/>
        <v>3946.2</v>
      </c>
    </row>
    <row r="27" spans="2:14" ht="12.75">
      <c r="B27" s="147"/>
      <c r="C27" s="70" t="s">
        <v>123</v>
      </c>
      <c r="D27" s="71">
        <v>17.8</v>
      </c>
      <c r="E27" s="71">
        <v>289.8</v>
      </c>
      <c r="F27" s="71">
        <v>2392.4</v>
      </c>
      <c r="G27" s="71"/>
      <c r="H27" s="71">
        <v>8</v>
      </c>
      <c r="I27" s="71">
        <v>170</v>
      </c>
      <c r="J27" s="71">
        <v>1789</v>
      </c>
      <c r="K27" s="71"/>
      <c r="L27" s="71">
        <v>13.6</v>
      </c>
      <c r="M27" s="71">
        <v>221.2</v>
      </c>
      <c r="N27" s="174">
        <v>2001.8</v>
      </c>
    </row>
    <row r="28" spans="2:14" ht="12.75">
      <c r="B28" s="147"/>
      <c r="C28" s="70" t="s">
        <v>124</v>
      </c>
      <c r="D28" s="71">
        <v>14.2</v>
      </c>
      <c r="E28" s="71">
        <v>121.6</v>
      </c>
      <c r="F28" s="71">
        <v>763</v>
      </c>
      <c r="G28" s="71"/>
      <c r="H28" s="71">
        <v>8</v>
      </c>
      <c r="I28" s="71">
        <v>78</v>
      </c>
      <c r="J28" s="71">
        <v>660</v>
      </c>
      <c r="K28" s="71"/>
      <c r="L28" s="71">
        <v>8.4</v>
      </c>
      <c r="M28" s="71">
        <v>80.4</v>
      </c>
      <c r="N28" s="174">
        <v>673.4</v>
      </c>
    </row>
    <row r="29" spans="2:14" ht="12.75">
      <c r="B29" s="147"/>
      <c r="C29" s="70" t="s">
        <v>125</v>
      </c>
      <c r="D29" s="71">
        <v>4</v>
      </c>
      <c r="E29" s="71">
        <v>54.6</v>
      </c>
      <c r="F29" s="71">
        <v>354.4</v>
      </c>
      <c r="G29" s="71"/>
      <c r="H29" s="71">
        <v>2</v>
      </c>
      <c r="I29" s="71">
        <v>23</v>
      </c>
      <c r="J29" s="71">
        <v>294</v>
      </c>
      <c r="K29" s="71"/>
      <c r="L29" s="71">
        <v>3.2</v>
      </c>
      <c r="M29" s="71">
        <v>46.2</v>
      </c>
      <c r="N29" s="174">
        <v>331</v>
      </c>
    </row>
    <row r="30" spans="2:14" ht="12.75">
      <c r="B30" s="147"/>
      <c r="C30" s="70" t="s">
        <v>126</v>
      </c>
      <c r="D30" s="71">
        <v>6.6</v>
      </c>
      <c r="E30" s="71">
        <v>54.6</v>
      </c>
      <c r="F30" s="71">
        <v>316.4</v>
      </c>
      <c r="G30" s="71"/>
      <c r="H30" s="71">
        <v>7</v>
      </c>
      <c r="I30" s="71">
        <v>44</v>
      </c>
      <c r="J30" s="71">
        <v>287</v>
      </c>
      <c r="K30" s="71"/>
      <c r="L30" s="71">
        <v>6.8</v>
      </c>
      <c r="M30" s="71">
        <v>50.6</v>
      </c>
      <c r="N30" s="174">
        <v>321</v>
      </c>
    </row>
    <row r="31" spans="2:14" ht="12.75">
      <c r="B31" s="147"/>
      <c r="C31" s="70" t="s">
        <v>127</v>
      </c>
      <c r="D31" s="71">
        <v>18.2</v>
      </c>
      <c r="E31" s="71">
        <v>114.6</v>
      </c>
      <c r="F31" s="71">
        <v>626.6</v>
      </c>
      <c r="G31" s="71"/>
      <c r="H31" s="71">
        <v>11</v>
      </c>
      <c r="I31" s="71">
        <v>104</v>
      </c>
      <c r="J31" s="71">
        <v>640</v>
      </c>
      <c r="K31" s="71"/>
      <c r="L31" s="71">
        <v>11.4</v>
      </c>
      <c r="M31" s="71">
        <v>112.6</v>
      </c>
      <c r="N31" s="174">
        <v>619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20</v>
      </c>
      <c r="E33" s="172">
        <f>SUM(E34:E36)</f>
        <v>289.6</v>
      </c>
      <c r="F33" s="172">
        <f>SUM(F34:F36)</f>
        <v>1072.6</v>
      </c>
      <c r="G33" s="172"/>
      <c r="H33" s="172">
        <f>SUM(H34:H36)</f>
        <v>15</v>
      </c>
      <c r="I33" s="172">
        <f>SUM(I34:I36)</f>
        <v>198</v>
      </c>
      <c r="J33" s="172">
        <f>SUM(J34:J36)</f>
        <v>898</v>
      </c>
      <c r="K33" s="172"/>
      <c r="L33" s="172">
        <f>SUM(L34:L36)</f>
        <v>18.799999999999997</v>
      </c>
      <c r="M33" s="172">
        <f>SUM(M34:M36)</f>
        <v>231.60000000000002</v>
      </c>
      <c r="N33" s="173">
        <f>SUM(N34:N36)</f>
        <v>945.5999999999999</v>
      </c>
    </row>
    <row r="34" spans="2:14" ht="12.75">
      <c r="B34" s="147"/>
      <c r="C34" s="70" t="s">
        <v>129</v>
      </c>
      <c r="D34" s="71">
        <v>2</v>
      </c>
      <c r="E34" s="71">
        <v>42.2</v>
      </c>
      <c r="F34" s="71">
        <v>137</v>
      </c>
      <c r="G34" s="71"/>
      <c r="H34" s="71">
        <v>3</v>
      </c>
      <c r="I34" s="71">
        <v>23</v>
      </c>
      <c r="J34" s="71">
        <v>110</v>
      </c>
      <c r="K34" s="71"/>
      <c r="L34" s="71">
        <v>3.6</v>
      </c>
      <c r="M34" s="71">
        <v>35.4</v>
      </c>
      <c r="N34" s="174">
        <v>122.6</v>
      </c>
    </row>
    <row r="35" spans="2:14" ht="12.75">
      <c r="B35" s="147"/>
      <c r="C35" s="70" t="s">
        <v>130</v>
      </c>
      <c r="D35" s="71">
        <v>9.6</v>
      </c>
      <c r="E35" s="71">
        <v>141.8</v>
      </c>
      <c r="F35" s="71">
        <v>453.6</v>
      </c>
      <c r="G35" s="71"/>
      <c r="H35" s="71">
        <v>6</v>
      </c>
      <c r="I35" s="71">
        <v>107</v>
      </c>
      <c r="J35" s="71">
        <v>389</v>
      </c>
      <c r="K35" s="71"/>
      <c r="L35" s="71">
        <v>8.2</v>
      </c>
      <c r="M35" s="71">
        <v>110</v>
      </c>
      <c r="N35" s="174">
        <v>395.2</v>
      </c>
    </row>
    <row r="36" spans="2:14" ht="12.75">
      <c r="B36" s="147"/>
      <c r="C36" s="70" t="s">
        <v>131</v>
      </c>
      <c r="D36" s="71">
        <v>8.4</v>
      </c>
      <c r="E36" s="71">
        <v>105.6</v>
      </c>
      <c r="F36" s="71">
        <v>482</v>
      </c>
      <c r="G36" s="71"/>
      <c r="H36" s="71">
        <v>6</v>
      </c>
      <c r="I36" s="71">
        <v>68</v>
      </c>
      <c r="J36" s="71">
        <v>399</v>
      </c>
      <c r="K36" s="71"/>
      <c r="L36" s="71">
        <v>7</v>
      </c>
      <c r="M36" s="71">
        <v>86.2</v>
      </c>
      <c r="N36" s="174">
        <v>427.8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130.79999999999998</v>
      </c>
      <c r="E38" s="172">
        <f aca="true" t="shared" si="3" ref="E38:N38">SUM(E39:E50)</f>
        <v>2117</v>
      </c>
      <c r="F38" s="172">
        <f t="shared" si="3"/>
        <v>10006</v>
      </c>
      <c r="G38" s="172"/>
      <c r="H38" s="172">
        <f t="shared" si="3"/>
        <v>107</v>
      </c>
      <c r="I38" s="172">
        <f t="shared" si="3"/>
        <v>1144</v>
      </c>
      <c r="J38" s="172">
        <f t="shared" si="3"/>
        <v>8045</v>
      </c>
      <c r="K38" s="172"/>
      <c r="L38" s="172">
        <f t="shared" si="3"/>
        <v>107.6</v>
      </c>
      <c r="M38" s="172">
        <f t="shared" si="3"/>
        <v>1392.1999999999998</v>
      </c>
      <c r="N38" s="173">
        <f t="shared" si="3"/>
        <v>8553.6</v>
      </c>
    </row>
    <row r="39" spans="2:14" ht="12.75">
      <c r="B39" s="147"/>
      <c r="C39" s="70" t="s">
        <v>133</v>
      </c>
      <c r="D39" s="71">
        <v>27.2</v>
      </c>
      <c r="E39" s="71">
        <v>569.8</v>
      </c>
      <c r="F39" s="71">
        <v>3107</v>
      </c>
      <c r="G39" s="71"/>
      <c r="H39" s="71">
        <v>16</v>
      </c>
      <c r="I39" s="71">
        <v>289</v>
      </c>
      <c r="J39" s="71">
        <v>2582</v>
      </c>
      <c r="K39" s="71"/>
      <c r="L39" s="71">
        <v>18.2</v>
      </c>
      <c r="M39" s="71">
        <v>367.2</v>
      </c>
      <c r="N39" s="174">
        <v>2663.8</v>
      </c>
    </row>
    <row r="40" spans="2:14" ht="12.75">
      <c r="B40" s="147"/>
      <c r="C40" s="70" t="s">
        <v>134</v>
      </c>
      <c r="D40" s="71">
        <v>13.4</v>
      </c>
      <c r="E40" s="71">
        <v>175</v>
      </c>
      <c r="F40" s="71">
        <v>556.4</v>
      </c>
      <c r="G40" s="71"/>
      <c r="H40" s="71">
        <v>15</v>
      </c>
      <c r="I40" s="71">
        <v>111</v>
      </c>
      <c r="J40" s="71">
        <v>424</v>
      </c>
      <c r="K40" s="71"/>
      <c r="L40" s="71">
        <v>14.8</v>
      </c>
      <c r="M40" s="71">
        <v>127.6</v>
      </c>
      <c r="N40" s="174">
        <v>446.2</v>
      </c>
    </row>
    <row r="41" spans="2:14" ht="12.75">
      <c r="B41" s="147"/>
      <c r="C41" s="70" t="s">
        <v>135</v>
      </c>
      <c r="D41" s="71">
        <v>6.6</v>
      </c>
      <c r="E41" s="71">
        <v>85.2</v>
      </c>
      <c r="F41" s="71">
        <v>404.4</v>
      </c>
      <c r="G41" s="71"/>
      <c r="H41" s="71">
        <v>4</v>
      </c>
      <c r="I41" s="71">
        <v>47</v>
      </c>
      <c r="J41" s="71">
        <v>329</v>
      </c>
      <c r="K41" s="71"/>
      <c r="L41" s="71">
        <v>3.6</v>
      </c>
      <c r="M41" s="71">
        <v>50.4</v>
      </c>
      <c r="N41" s="174">
        <v>325.4</v>
      </c>
    </row>
    <row r="42" spans="2:14" ht="12.75">
      <c r="B42" s="147"/>
      <c r="C42" s="70" t="s">
        <v>136</v>
      </c>
      <c r="D42" s="71">
        <v>2.4</v>
      </c>
      <c r="E42" s="71">
        <v>67.2</v>
      </c>
      <c r="F42" s="71">
        <v>353.8</v>
      </c>
      <c r="G42" s="71"/>
      <c r="H42" s="71">
        <v>2</v>
      </c>
      <c r="I42" s="71">
        <v>33</v>
      </c>
      <c r="J42" s="71">
        <v>245</v>
      </c>
      <c r="K42" s="71"/>
      <c r="L42" s="71">
        <v>2.8</v>
      </c>
      <c r="M42" s="71">
        <v>40.8</v>
      </c>
      <c r="N42" s="174">
        <v>287.4</v>
      </c>
    </row>
    <row r="43" spans="2:14" ht="12.75">
      <c r="B43" s="147"/>
      <c r="C43" s="70" t="s">
        <v>137</v>
      </c>
      <c r="D43" s="71">
        <v>2.4</v>
      </c>
      <c r="E43" s="71">
        <v>70</v>
      </c>
      <c r="F43" s="71">
        <v>405.4</v>
      </c>
      <c r="G43" s="71"/>
      <c r="H43" s="204" t="s">
        <v>170</v>
      </c>
      <c r="I43" s="71">
        <v>31</v>
      </c>
      <c r="J43" s="71">
        <v>255</v>
      </c>
      <c r="K43" s="71"/>
      <c r="L43" s="71">
        <v>3.4</v>
      </c>
      <c r="M43" s="71">
        <v>39.2</v>
      </c>
      <c r="N43" s="174">
        <v>306.2</v>
      </c>
    </row>
    <row r="44" spans="2:14" ht="12.75">
      <c r="B44" s="147"/>
      <c r="C44" s="70" t="s">
        <v>138</v>
      </c>
      <c r="D44" s="71">
        <v>10.6</v>
      </c>
      <c r="E44" s="71">
        <v>157.2</v>
      </c>
      <c r="F44" s="71">
        <v>757.6</v>
      </c>
      <c r="G44" s="71"/>
      <c r="H44" s="71">
        <v>11</v>
      </c>
      <c r="I44" s="71">
        <v>84</v>
      </c>
      <c r="J44" s="71">
        <v>628</v>
      </c>
      <c r="K44" s="71"/>
      <c r="L44" s="71">
        <v>7.8</v>
      </c>
      <c r="M44" s="71">
        <v>107.8</v>
      </c>
      <c r="N44" s="174">
        <v>642</v>
      </c>
    </row>
    <row r="45" spans="2:14" ht="12.75">
      <c r="B45" s="147"/>
      <c r="C45" s="70" t="s">
        <v>139</v>
      </c>
      <c r="D45" s="71">
        <v>5.6</v>
      </c>
      <c r="E45" s="71">
        <v>58.2</v>
      </c>
      <c r="F45" s="71">
        <v>271.6</v>
      </c>
      <c r="G45" s="71"/>
      <c r="H45" s="71">
        <v>2</v>
      </c>
      <c r="I45" s="71">
        <v>31</v>
      </c>
      <c r="J45" s="71">
        <v>188</v>
      </c>
      <c r="K45" s="71"/>
      <c r="L45" s="71">
        <v>2.2</v>
      </c>
      <c r="M45" s="71">
        <v>38.6</v>
      </c>
      <c r="N45" s="174">
        <v>208</v>
      </c>
    </row>
    <row r="46" spans="2:14" ht="12.75">
      <c r="B46" s="147"/>
      <c r="C46" s="70" t="s">
        <v>140</v>
      </c>
      <c r="D46" s="71">
        <v>19.4</v>
      </c>
      <c r="E46" s="71">
        <v>276</v>
      </c>
      <c r="F46" s="71">
        <v>1313.2</v>
      </c>
      <c r="G46" s="71"/>
      <c r="H46" s="71">
        <v>13</v>
      </c>
      <c r="I46" s="71">
        <v>116</v>
      </c>
      <c r="J46" s="71">
        <v>1071</v>
      </c>
      <c r="K46" s="71"/>
      <c r="L46" s="71">
        <v>13.6</v>
      </c>
      <c r="M46" s="71">
        <v>172.4</v>
      </c>
      <c r="N46" s="174">
        <v>1199</v>
      </c>
    </row>
    <row r="47" spans="2:14" ht="12.75">
      <c r="B47" s="147"/>
      <c r="C47" s="70" t="s">
        <v>141</v>
      </c>
      <c r="D47" s="71">
        <v>19.8</v>
      </c>
      <c r="E47" s="71">
        <v>264.4</v>
      </c>
      <c r="F47" s="71">
        <v>1327.4</v>
      </c>
      <c r="G47" s="71"/>
      <c r="H47" s="71">
        <v>14</v>
      </c>
      <c r="I47" s="71">
        <v>151</v>
      </c>
      <c r="J47" s="71">
        <v>1072</v>
      </c>
      <c r="K47" s="71"/>
      <c r="L47" s="71">
        <v>14.6</v>
      </c>
      <c r="M47" s="71">
        <v>186.8</v>
      </c>
      <c r="N47" s="174">
        <v>1158.2</v>
      </c>
    </row>
    <row r="48" spans="2:14" ht="12.75">
      <c r="B48" s="147"/>
      <c r="C48" s="70" t="s">
        <v>142</v>
      </c>
      <c r="D48" s="71">
        <v>5.6</v>
      </c>
      <c r="E48" s="71">
        <v>133.4</v>
      </c>
      <c r="F48" s="71">
        <v>539.8</v>
      </c>
      <c r="G48" s="71"/>
      <c r="H48" s="71">
        <v>6</v>
      </c>
      <c r="I48" s="71">
        <v>88</v>
      </c>
      <c r="J48" s="71">
        <v>488</v>
      </c>
      <c r="K48" s="71"/>
      <c r="L48" s="71">
        <v>6.4</v>
      </c>
      <c r="M48" s="71">
        <v>80.6</v>
      </c>
      <c r="N48" s="174">
        <v>450.8</v>
      </c>
    </row>
    <row r="49" spans="2:14" ht="12.75">
      <c r="B49" s="147"/>
      <c r="C49" s="70" t="s">
        <v>143</v>
      </c>
      <c r="D49" s="71">
        <v>12</v>
      </c>
      <c r="E49" s="71">
        <v>140.4</v>
      </c>
      <c r="F49" s="71">
        <v>500</v>
      </c>
      <c r="G49" s="71"/>
      <c r="H49" s="71">
        <v>13</v>
      </c>
      <c r="I49" s="71">
        <v>95</v>
      </c>
      <c r="J49" s="71">
        <v>394</v>
      </c>
      <c r="K49" s="71"/>
      <c r="L49" s="71">
        <v>11.2</v>
      </c>
      <c r="M49" s="71">
        <v>91.2</v>
      </c>
      <c r="N49" s="174">
        <v>422.6</v>
      </c>
    </row>
    <row r="50" spans="2:14" ht="12.75">
      <c r="B50" s="147"/>
      <c r="C50" s="70" t="s">
        <v>144</v>
      </c>
      <c r="D50" s="71">
        <v>5.8</v>
      </c>
      <c r="E50" s="71">
        <v>120.2</v>
      </c>
      <c r="F50" s="71">
        <v>469.4</v>
      </c>
      <c r="G50" s="71"/>
      <c r="H50" s="71">
        <v>11</v>
      </c>
      <c r="I50" s="71">
        <v>68</v>
      </c>
      <c r="J50" s="71">
        <v>369</v>
      </c>
      <c r="K50" s="71"/>
      <c r="L50" s="71">
        <v>9</v>
      </c>
      <c r="M50" s="71">
        <v>89.6</v>
      </c>
      <c r="N50" s="174">
        <v>444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22.4</v>
      </c>
      <c r="E52" s="175">
        <v>214</v>
      </c>
      <c r="F52" s="175">
        <v>623</v>
      </c>
      <c r="G52" s="175"/>
      <c r="H52" s="175">
        <v>8</v>
      </c>
      <c r="I52" s="175">
        <v>107</v>
      </c>
      <c r="J52" s="175">
        <v>572</v>
      </c>
      <c r="K52" s="175"/>
      <c r="L52" s="175">
        <v>12.6</v>
      </c>
      <c r="M52" s="175">
        <v>129</v>
      </c>
      <c r="N52" s="176">
        <v>588.4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378.2</v>
      </c>
      <c r="E54" s="179">
        <v>4837.8</v>
      </c>
      <c r="F54" s="179">
        <v>22315.8</v>
      </c>
      <c r="G54" s="179"/>
      <c r="H54" s="179">
        <v>307</v>
      </c>
      <c r="I54" s="179">
        <v>3019</v>
      </c>
      <c r="J54" s="179">
        <v>18246</v>
      </c>
      <c r="K54" s="179"/>
      <c r="L54" s="179">
        <v>323.2</v>
      </c>
      <c r="M54" s="179">
        <v>3494.2</v>
      </c>
      <c r="N54" s="180">
        <v>19330</v>
      </c>
    </row>
    <row r="56" ht="12.75">
      <c r="B56" s="210" t="s">
        <v>178</v>
      </c>
    </row>
    <row r="57" ht="12.75">
      <c r="B57" s="210" t="s">
        <v>175</v>
      </c>
    </row>
    <row r="58" ht="12.75">
      <c r="B58" s="210" t="s">
        <v>173</v>
      </c>
    </row>
    <row r="59" ht="12.75">
      <c r="B59" s="210" t="s">
        <v>176</v>
      </c>
    </row>
    <row r="60" ht="12.75">
      <c r="B60" s="210"/>
    </row>
    <row r="61" ht="12.75">
      <c r="B61" s="210" t="s">
        <v>177</v>
      </c>
    </row>
    <row r="62" ht="12.75">
      <c r="B62" s="210" t="s">
        <v>179</v>
      </c>
    </row>
    <row r="63" ht="12.75">
      <c r="B63" s="210" t="s">
        <v>174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56" t="s">
        <v>100</v>
      </c>
      <c r="G4" s="156" t="s">
        <v>153</v>
      </c>
      <c r="H4" s="156" t="s">
        <v>101</v>
      </c>
      <c r="I4" s="156"/>
      <c r="K4" s="156" t="s">
        <v>29</v>
      </c>
      <c r="L4" s="156" t="s">
        <v>102</v>
      </c>
    </row>
    <row r="5" spans="3:12" ht="12.75">
      <c r="C5" s="153">
        <v>1950</v>
      </c>
      <c r="D5">
        <v>529</v>
      </c>
      <c r="F5" s="154">
        <f aca="true" t="shared" si="0" ref="F5:F39">C5</f>
        <v>1950</v>
      </c>
      <c r="G5" s="155">
        <f aca="true" t="shared" si="1" ref="G5:G36">D5+H5</f>
        <v>5082</v>
      </c>
      <c r="H5" s="27">
        <v>4553</v>
      </c>
      <c r="I5" s="155"/>
      <c r="J5" s="154">
        <f aca="true" t="shared" si="2" ref="J5:J39">F5</f>
        <v>1950</v>
      </c>
      <c r="K5" s="155">
        <f aca="true" t="shared" si="3" ref="K5:K36">G5+L5</f>
        <v>15856</v>
      </c>
      <c r="L5" s="27">
        <v>10774</v>
      </c>
    </row>
    <row r="6" spans="3:12" ht="12.75">
      <c r="C6" s="108">
        <v>1951</v>
      </c>
      <c r="D6">
        <v>544</v>
      </c>
      <c r="F6" s="154">
        <f t="shared" si="0"/>
        <v>1951</v>
      </c>
      <c r="G6" s="155">
        <f t="shared" si="1"/>
        <v>5089</v>
      </c>
      <c r="H6" s="27">
        <v>4545</v>
      </c>
      <c r="I6" s="155"/>
      <c r="J6" s="154">
        <f t="shared" si="2"/>
        <v>1951</v>
      </c>
      <c r="K6" s="155">
        <f t="shared" si="3"/>
        <v>16895</v>
      </c>
      <c r="L6" s="27">
        <v>11806</v>
      </c>
    </row>
    <row r="7" spans="3:12" ht="12.75">
      <c r="C7" s="108">
        <v>1952</v>
      </c>
      <c r="D7">
        <v>485</v>
      </c>
      <c r="F7" s="154">
        <f t="shared" si="0"/>
        <v>1952</v>
      </c>
      <c r="G7" s="155">
        <f t="shared" si="1"/>
        <v>4909</v>
      </c>
      <c r="H7" s="27">
        <v>4424</v>
      </c>
      <c r="I7" s="155"/>
      <c r="J7" s="154">
        <f t="shared" si="2"/>
        <v>1952</v>
      </c>
      <c r="K7" s="155">
        <f t="shared" si="3"/>
        <v>16547</v>
      </c>
      <c r="L7" s="27">
        <v>11638</v>
      </c>
    </row>
    <row r="8" spans="3:12" ht="12.75">
      <c r="C8" s="108">
        <v>1953</v>
      </c>
      <c r="D8">
        <v>579</v>
      </c>
      <c r="F8" s="154">
        <f t="shared" si="0"/>
        <v>1953</v>
      </c>
      <c r="G8" s="155">
        <f t="shared" si="1"/>
        <v>5749</v>
      </c>
      <c r="H8" s="27">
        <v>5170</v>
      </c>
      <c r="I8" s="155"/>
      <c r="J8" s="154">
        <f t="shared" si="2"/>
        <v>1953</v>
      </c>
      <c r="K8" s="155">
        <f t="shared" si="3"/>
        <v>18343</v>
      </c>
      <c r="L8" s="27">
        <v>12594</v>
      </c>
    </row>
    <row r="9" spans="3:12" ht="12.75">
      <c r="C9" s="108">
        <v>1954</v>
      </c>
      <c r="D9">
        <v>545</v>
      </c>
      <c r="F9" s="154">
        <f t="shared" si="0"/>
        <v>1954</v>
      </c>
      <c r="G9" s="155">
        <f t="shared" si="1"/>
        <v>5420</v>
      </c>
      <c r="H9" s="27">
        <v>4875</v>
      </c>
      <c r="I9" s="155"/>
      <c r="J9" s="154">
        <f t="shared" si="2"/>
        <v>1954</v>
      </c>
      <c r="K9" s="155">
        <f t="shared" si="3"/>
        <v>18901</v>
      </c>
      <c r="L9" s="27">
        <v>13481</v>
      </c>
    </row>
    <row r="10" spans="3:12" ht="12.75">
      <c r="C10" s="153">
        <v>1955</v>
      </c>
      <c r="D10">
        <v>610</v>
      </c>
      <c r="F10" s="154">
        <f t="shared" si="0"/>
        <v>1955</v>
      </c>
      <c r="G10" s="155">
        <f t="shared" si="1"/>
        <v>5706</v>
      </c>
      <c r="H10" s="27">
        <v>5096</v>
      </c>
      <c r="I10" s="155"/>
      <c r="J10" s="154">
        <f t="shared" si="2"/>
        <v>1955</v>
      </c>
      <c r="K10" s="155">
        <f t="shared" si="3"/>
        <v>20899</v>
      </c>
      <c r="L10" s="27">
        <v>15193</v>
      </c>
    </row>
    <row r="11" spans="3:12" ht="12.75">
      <c r="C11" s="108">
        <v>1956</v>
      </c>
      <c r="D11">
        <v>540</v>
      </c>
      <c r="F11" s="154">
        <f t="shared" si="0"/>
        <v>1956</v>
      </c>
      <c r="G11" s="155">
        <f t="shared" si="1"/>
        <v>5589</v>
      </c>
      <c r="H11" s="27">
        <v>5049</v>
      </c>
      <c r="I11" s="155"/>
      <c r="J11" s="154">
        <f t="shared" si="2"/>
        <v>1956</v>
      </c>
      <c r="K11" s="155">
        <f t="shared" si="3"/>
        <v>21459</v>
      </c>
      <c r="L11" s="27">
        <v>15870</v>
      </c>
    </row>
    <row r="12" spans="3:12" ht="12.75">
      <c r="C12" s="108">
        <v>1957</v>
      </c>
      <c r="D12">
        <v>550</v>
      </c>
      <c r="F12" s="154">
        <f t="shared" si="0"/>
        <v>1957</v>
      </c>
      <c r="G12" s="155">
        <f t="shared" si="1"/>
        <v>5556</v>
      </c>
      <c r="H12" s="27">
        <v>5006</v>
      </c>
      <c r="I12" s="155"/>
      <c r="J12" s="154">
        <f t="shared" si="2"/>
        <v>1957</v>
      </c>
      <c r="K12" s="155">
        <f t="shared" si="3"/>
        <v>21417</v>
      </c>
      <c r="L12" s="27">
        <v>15861</v>
      </c>
    </row>
    <row r="13" spans="3:12" ht="12.75">
      <c r="C13" s="108">
        <v>1958</v>
      </c>
      <c r="D13">
        <v>605</v>
      </c>
      <c r="F13" s="154">
        <f t="shared" si="0"/>
        <v>1958</v>
      </c>
      <c r="G13" s="155">
        <f t="shared" si="1"/>
        <v>5907</v>
      </c>
      <c r="H13" s="27">
        <v>5302</v>
      </c>
      <c r="I13" s="155"/>
      <c r="J13" s="154">
        <f t="shared" si="2"/>
        <v>1958</v>
      </c>
      <c r="K13" s="155">
        <f t="shared" si="3"/>
        <v>22830</v>
      </c>
      <c r="L13" s="27">
        <v>16923</v>
      </c>
    </row>
    <row r="14" spans="3:12" ht="12.75">
      <c r="C14" s="108">
        <v>1959</v>
      </c>
      <c r="D14">
        <v>604</v>
      </c>
      <c r="F14" s="154">
        <f t="shared" si="0"/>
        <v>1959</v>
      </c>
      <c r="G14" s="155">
        <f t="shared" si="1"/>
        <v>6940</v>
      </c>
      <c r="H14" s="27">
        <v>6336</v>
      </c>
      <c r="I14" s="155"/>
      <c r="J14" s="154">
        <f t="shared" si="2"/>
        <v>1959</v>
      </c>
      <c r="K14" s="155">
        <f t="shared" si="3"/>
        <v>25011</v>
      </c>
      <c r="L14" s="27">
        <v>18071</v>
      </c>
    </row>
    <row r="15" spans="3:12" ht="12.75">
      <c r="C15" s="153">
        <v>1960</v>
      </c>
      <c r="D15">
        <v>648</v>
      </c>
      <c r="F15" s="154">
        <f t="shared" si="0"/>
        <v>1960</v>
      </c>
      <c r="G15" s="155">
        <f t="shared" si="1"/>
        <v>7280</v>
      </c>
      <c r="H15" s="27">
        <v>6632</v>
      </c>
      <c r="I15" s="155"/>
      <c r="J15" s="154">
        <f t="shared" si="2"/>
        <v>1960</v>
      </c>
      <c r="K15" s="155">
        <f t="shared" si="3"/>
        <v>26315</v>
      </c>
      <c r="L15" s="27">
        <v>19035</v>
      </c>
    </row>
    <row r="16" spans="3:12" ht="12.75">
      <c r="C16" s="108">
        <v>1961</v>
      </c>
      <c r="D16">
        <v>671</v>
      </c>
      <c r="F16" s="154">
        <f t="shared" si="0"/>
        <v>1961</v>
      </c>
      <c r="G16" s="155">
        <f t="shared" si="1"/>
        <v>7899</v>
      </c>
      <c r="H16" s="27">
        <v>7228</v>
      </c>
      <c r="I16" s="155"/>
      <c r="J16" s="154">
        <f t="shared" si="2"/>
        <v>1961</v>
      </c>
      <c r="K16" s="155">
        <f t="shared" si="3"/>
        <v>27362</v>
      </c>
      <c r="L16" s="27">
        <v>19463</v>
      </c>
    </row>
    <row r="17" spans="3:12" ht="12.75">
      <c r="C17" s="108">
        <v>1962</v>
      </c>
      <c r="D17">
        <v>664</v>
      </c>
      <c r="F17" s="154">
        <f t="shared" si="0"/>
        <v>1962</v>
      </c>
      <c r="G17" s="155">
        <f t="shared" si="1"/>
        <v>7716</v>
      </c>
      <c r="H17" s="27">
        <v>7052</v>
      </c>
      <c r="I17" s="155"/>
      <c r="J17" s="154">
        <f t="shared" si="2"/>
        <v>1962</v>
      </c>
      <c r="K17" s="155">
        <f t="shared" si="3"/>
        <v>26703</v>
      </c>
      <c r="L17" s="27">
        <v>18987</v>
      </c>
    </row>
    <row r="18" spans="3:12" ht="12.75">
      <c r="C18" s="108">
        <v>1963</v>
      </c>
      <c r="D18">
        <v>712</v>
      </c>
      <c r="F18" s="154">
        <f t="shared" si="0"/>
        <v>1963</v>
      </c>
      <c r="G18" s="155">
        <f t="shared" si="1"/>
        <v>7939</v>
      </c>
      <c r="H18" s="27">
        <v>7227</v>
      </c>
      <c r="I18" s="155"/>
      <c r="J18" s="154">
        <f t="shared" si="2"/>
        <v>1963</v>
      </c>
      <c r="K18" s="155">
        <f t="shared" si="3"/>
        <v>27728</v>
      </c>
      <c r="L18" s="27">
        <v>19789</v>
      </c>
    </row>
    <row r="19" spans="3:12" ht="12.75">
      <c r="C19" s="108">
        <v>1964</v>
      </c>
      <c r="D19">
        <v>754</v>
      </c>
      <c r="F19" s="154">
        <f t="shared" si="0"/>
        <v>1964</v>
      </c>
      <c r="G19" s="155">
        <f t="shared" si="1"/>
        <v>8890</v>
      </c>
      <c r="H19" s="27">
        <v>8136</v>
      </c>
      <c r="I19" s="155"/>
      <c r="J19" s="154">
        <f t="shared" si="2"/>
        <v>1964</v>
      </c>
      <c r="K19" s="155">
        <f t="shared" si="3"/>
        <v>30527</v>
      </c>
      <c r="L19" s="27">
        <v>21637</v>
      </c>
    </row>
    <row r="20" spans="3:12" ht="12.75">
      <c r="C20" s="153">
        <v>1965</v>
      </c>
      <c r="D20">
        <v>743</v>
      </c>
      <c r="F20" s="154">
        <f t="shared" si="0"/>
        <v>1965</v>
      </c>
      <c r="G20" s="155">
        <f t="shared" si="1"/>
        <v>9487</v>
      </c>
      <c r="H20" s="27">
        <v>8744</v>
      </c>
      <c r="I20" s="155"/>
      <c r="J20" s="154">
        <f t="shared" si="2"/>
        <v>1965</v>
      </c>
      <c r="K20" s="155">
        <f t="shared" si="3"/>
        <v>31827</v>
      </c>
      <c r="L20" s="27">
        <v>22340</v>
      </c>
    </row>
    <row r="21" spans="3:12" ht="12.75">
      <c r="C21" s="108">
        <v>1966</v>
      </c>
      <c r="D21">
        <v>790</v>
      </c>
      <c r="F21" s="154">
        <f t="shared" si="0"/>
        <v>1966</v>
      </c>
      <c r="G21" s="155">
        <f t="shared" si="1"/>
        <v>10043</v>
      </c>
      <c r="H21" s="27">
        <v>9253</v>
      </c>
      <c r="I21" s="155"/>
      <c r="J21" s="154">
        <f t="shared" si="2"/>
        <v>1966</v>
      </c>
      <c r="K21" s="155">
        <f t="shared" si="3"/>
        <v>32280</v>
      </c>
      <c r="L21" s="27">
        <v>22237</v>
      </c>
    </row>
    <row r="22" spans="3:12" ht="12.75">
      <c r="C22" s="108">
        <v>1967</v>
      </c>
      <c r="D22">
        <v>778</v>
      </c>
      <c r="F22" s="154">
        <f t="shared" si="0"/>
        <v>1967</v>
      </c>
      <c r="G22" s="155">
        <f t="shared" si="1"/>
        <v>10036</v>
      </c>
      <c r="H22" s="27">
        <v>9258</v>
      </c>
      <c r="I22" s="155"/>
      <c r="J22" s="154">
        <f t="shared" si="2"/>
        <v>1967</v>
      </c>
      <c r="K22" s="155">
        <f t="shared" si="3"/>
        <v>31760</v>
      </c>
      <c r="L22" s="27">
        <v>21724</v>
      </c>
    </row>
    <row r="23" spans="3:12" ht="12.75">
      <c r="C23" s="108">
        <v>1968</v>
      </c>
      <c r="D23">
        <v>769</v>
      </c>
      <c r="F23" s="154">
        <f t="shared" si="0"/>
        <v>1968</v>
      </c>
      <c r="G23" s="155">
        <f t="shared" si="1"/>
        <v>10262</v>
      </c>
      <c r="H23" s="27">
        <v>9493</v>
      </c>
      <c r="I23" s="155"/>
      <c r="J23" s="154">
        <f t="shared" si="2"/>
        <v>1968</v>
      </c>
      <c r="K23" s="155">
        <f t="shared" si="3"/>
        <v>30649</v>
      </c>
      <c r="L23" s="27">
        <v>20387</v>
      </c>
    </row>
    <row r="24" spans="3:12" ht="12.75">
      <c r="C24" s="108">
        <v>1969</v>
      </c>
      <c r="D24">
        <v>892</v>
      </c>
      <c r="F24" s="154">
        <f t="shared" si="0"/>
        <v>1969</v>
      </c>
      <c r="G24" s="155">
        <f t="shared" si="1"/>
        <v>10723</v>
      </c>
      <c r="H24" s="27">
        <v>9831</v>
      </c>
      <c r="I24" s="155"/>
      <c r="J24" s="154">
        <f t="shared" si="2"/>
        <v>1969</v>
      </c>
      <c r="K24" s="155">
        <f t="shared" si="3"/>
        <v>31056</v>
      </c>
      <c r="L24" s="27">
        <v>20333</v>
      </c>
    </row>
    <row r="25" spans="3:12" ht="12.75">
      <c r="C25" s="153">
        <v>1970</v>
      </c>
      <c r="D25">
        <v>815</v>
      </c>
      <c r="F25" s="154">
        <f t="shared" si="0"/>
        <v>1970</v>
      </c>
      <c r="G25" s="155">
        <f t="shared" si="1"/>
        <v>10842</v>
      </c>
      <c r="H25" s="27">
        <v>10027</v>
      </c>
      <c r="I25" s="155"/>
      <c r="J25" s="154">
        <f t="shared" si="2"/>
        <v>1970</v>
      </c>
      <c r="K25" s="155">
        <f t="shared" si="3"/>
        <v>31240</v>
      </c>
      <c r="L25" s="27">
        <v>20398</v>
      </c>
    </row>
    <row r="26" spans="3:12" ht="12.75">
      <c r="C26" s="108">
        <v>1971</v>
      </c>
      <c r="D26">
        <v>866</v>
      </c>
      <c r="F26" s="154">
        <f t="shared" si="0"/>
        <v>1971</v>
      </c>
      <c r="G26" s="155">
        <f t="shared" si="1"/>
        <v>10813</v>
      </c>
      <c r="H26" s="27">
        <v>9947</v>
      </c>
      <c r="I26" s="155"/>
      <c r="J26" s="154">
        <f t="shared" si="2"/>
        <v>1971</v>
      </c>
      <c r="K26" s="155">
        <f t="shared" si="3"/>
        <v>31194</v>
      </c>
      <c r="L26" s="27">
        <v>20381</v>
      </c>
    </row>
    <row r="27" spans="3:12" ht="12.75">
      <c r="C27" s="108">
        <v>1972</v>
      </c>
      <c r="D27">
        <v>855</v>
      </c>
      <c r="F27" s="154">
        <f t="shared" si="0"/>
        <v>1972</v>
      </c>
      <c r="G27" s="155">
        <f t="shared" si="1"/>
        <v>10855</v>
      </c>
      <c r="H27" s="27">
        <v>10000</v>
      </c>
      <c r="I27" s="155"/>
      <c r="J27" s="154">
        <f t="shared" si="2"/>
        <v>1972</v>
      </c>
      <c r="K27" s="155">
        <f t="shared" si="3"/>
        <v>31762</v>
      </c>
      <c r="L27" s="27">
        <v>20907</v>
      </c>
    </row>
    <row r="28" spans="3:12" ht="12.75">
      <c r="C28" s="108">
        <v>1973</v>
      </c>
      <c r="D28">
        <v>855</v>
      </c>
      <c r="F28" s="154">
        <f t="shared" si="0"/>
        <v>1973</v>
      </c>
      <c r="G28" s="155">
        <f t="shared" si="1"/>
        <v>10949</v>
      </c>
      <c r="H28" s="27">
        <v>10094</v>
      </c>
      <c r="I28" s="155"/>
      <c r="J28" s="154">
        <f t="shared" si="2"/>
        <v>1973</v>
      </c>
      <c r="K28" s="155">
        <f t="shared" si="3"/>
        <v>31404</v>
      </c>
      <c r="L28" s="27">
        <v>20455</v>
      </c>
    </row>
    <row r="29" spans="3:12" ht="12.75">
      <c r="C29" s="108">
        <v>1974</v>
      </c>
      <c r="D29">
        <v>825</v>
      </c>
      <c r="F29" s="154">
        <f t="shared" si="0"/>
        <v>1974</v>
      </c>
      <c r="G29" s="155">
        <f t="shared" si="1"/>
        <v>10347</v>
      </c>
      <c r="H29" s="27">
        <v>9522</v>
      </c>
      <c r="I29" s="155"/>
      <c r="J29" s="154">
        <f t="shared" si="2"/>
        <v>1974</v>
      </c>
      <c r="K29" s="155">
        <f t="shared" si="3"/>
        <v>28783</v>
      </c>
      <c r="L29" s="27">
        <v>18436</v>
      </c>
    </row>
    <row r="30" spans="3:12" ht="12.75">
      <c r="C30" s="153">
        <v>1975</v>
      </c>
      <c r="D30">
        <v>769</v>
      </c>
      <c r="F30" s="154">
        <f t="shared" si="0"/>
        <v>1975</v>
      </c>
      <c r="G30" s="155">
        <f t="shared" si="1"/>
        <v>9548</v>
      </c>
      <c r="H30" s="27">
        <v>8779</v>
      </c>
      <c r="I30" s="155"/>
      <c r="J30" s="154">
        <f t="shared" si="2"/>
        <v>1975</v>
      </c>
      <c r="K30" s="155">
        <f t="shared" si="3"/>
        <v>28621</v>
      </c>
      <c r="L30" s="27">
        <v>19073</v>
      </c>
    </row>
    <row r="31" spans="3:12" ht="12.75">
      <c r="C31" s="108">
        <v>1976</v>
      </c>
      <c r="D31">
        <v>783</v>
      </c>
      <c r="F31" s="154">
        <f t="shared" si="0"/>
        <v>1976</v>
      </c>
      <c r="G31" s="155">
        <f t="shared" si="1"/>
        <v>9503</v>
      </c>
      <c r="H31" s="27">
        <v>8720</v>
      </c>
      <c r="I31" s="155"/>
      <c r="J31" s="154">
        <f t="shared" si="2"/>
        <v>1976</v>
      </c>
      <c r="K31" s="155">
        <f t="shared" si="3"/>
        <v>29933</v>
      </c>
      <c r="L31" s="27">
        <v>20430</v>
      </c>
    </row>
    <row r="32" spans="3:12" ht="12.75">
      <c r="C32" s="108">
        <v>1977</v>
      </c>
      <c r="D32">
        <v>811</v>
      </c>
      <c r="F32" s="154">
        <f t="shared" si="0"/>
        <v>1977</v>
      </c>
      <c r="G32" s="155">
        <f t="shared" si="1"/>
        <v>9661</v>
      </c>
      <c r="H32" s="27">
        <v>8850</v>
      </c>
      <c r="I32" s="155"/>
      <c r="J32" s="154">
        <f t="shared" si="2"/>
        <v>1977</v>
      </c>
      <c r="K32" s="155">
        <f t="shared" si="3"/>
        <v>29783</v>
      </c>
      <c r="L32" s="27">
        <v>20122</v>
      </c>
    </row>
    <row r="33" spans="3:12" ht="12.75">
      <c r="C33" s="108">
        <v>1978</v>
      </c>
      <c r="D33">
        <v>820</v>
      </c>
      <c r="F33" s="154">
        <f t="shared" si="0"/>
        <v>1978</v>
      </c>
      <c r="G33" s="155">
        <f t="shared" si="1"/>
        <v>10169</v>
      </c>
      <c r="H33" s="27">
        <v>9349</v>
      </c>
      <c r="I33" s="155"/>
      <c r="J33" s="154">
        <f t="shared" si="2"/>
        <v>1978</v>
      </c>
      <c r="K33" s="155">
        <f t="shared" si="3"/>
        <v>30506</v>
      </c>
      <c r="L33" s="27">
        <v>20337</v>
      </c>
    </row>
    <row r="34" spans="3:12" ht="12.75">
      <c r="C34" s="108">
        <v>1979</v>
      </c>
      <c r="D34">
        <v>810</v>
      </c>
      <c r="F34" s="154">
        <f t="shared" si="0"/>
        <v>1979</v>
      </c>
      <c r="G34" s="155">
        <f t="shared" si="1"/>
        <v>10051</v>
      </c>
      <c r="H34" s="27">
        <v>9241</v>
      </c>
      <c r="I34" s="155"/>
      <c r="J34" s="154">
        <f t="shared" si="2"/>
        <v>1979</v>
      </c>
      <c r="K34" s="155">
        <f t="shared" si="3"/>
        <v>31387</v>
      </c>
      <c r="L34" s="27">
        <v>21336</v>
      </c>
    </row>
    <row r="35" spans="3:12" ht="12.75">
      <c r="C35" s="153">
        <v>1980</v>
      </c>
      <c r="D35">
        <v>700</v>
      </c>
      <c r="F35" s="154">
        <f t="shared" si="0"/>
        <v>1980</v>
      </c>
      <c r="G35" s="155">
        <f t="shared" si="1"/>
        <v>9539</v>
      </c>
      <c r="H35" s="27">
        <v>8839</v>
      </c>
      <c r="I35" s="155"/>
      <c r="J35" s="154">
        <f t="shared" si="2"/>
        <v>1980</v>
      </c>
      <c r="K35" s="155">
        <f t="shared" si="3"/>
        <v>29286</v>
      </c>
      <c r="L35" s="27">
        <v>19747</v>
      </c>
    </row>
    <row r="36" spans="3:12" ht="12.75">
      <c r="C36" s="108">
        <v>1981</v>
      </c>
      <c r="D36">
        <v>677</v>
      </c>
      <c r="F36" s="154">
        <f t="shared" si="0"/>
        <v>1981</v>
      </c>
      <c r="G36" s="155">
        <f t="shared" si="1"/>
        <v>9517</v>
      </c>
      <c r="H36" s="27">
        <v>8840</v>
      </c>
      <c r="I36" s="155"/>
      <c r="J36" s="154">
        <f t="shared" si="2"/>
        <v>1981</v>
      </c>
      <c r="K36" s="155">
        <f t="shared" si="3"/>
        <v>28766</v>
      </c>
      <c r="L36" s="27">
        <v>19249</v>
      </c>
    </row>
    <row r="37" spans="3:12" ht="12.75">
      <c r="C37" s="108">
        <v>1982</v>
      </c>
      <c r="D37">
        <v>701</v>
      </c>
      <c r="F37" s="154">
        <f t="shared" si="0"/>
        <v>1982</v>
      </c>
      <c r="G37" s="155">
        <f aca="true" t="shared" si="4" ref="G37:G57">D37+H37</f>
        <v>9961</v>
      </c>
      <c r="H37" s="27">
        <v>9260</v>
      </c>
      <c r="I37" s="155"/>
      <c r="J37" s="154">
        <f t="shared" si="2"/>
        <v>1982</v>
      </c>
      <c r="K37" s="155">
        <f aca="true" t="shared" si="5" ref="K37:K57">G37+L37</f>
        <v>28273</v>
      </c>
      <c r="L37" s="27">
        <v>18312</v>
      </c>
    </row>
    <row r="38" spans="3:12" ht="12.75">
      <c r="C38" s="108">
        <v>1983</v>
      </c>
      <c r="D38">
        <v>624</v>
      </c>
      <c r="F38" s="154">
        <f t="shared" si="0"/>
        <v>1983</v>
      </c>
      <c r="G38" s="155">
        <f t="shared" si="4"/>
        <v>8257</v>
      </c>
      <c r="H38" s="27">
        <v>7633</v>
      </c>
      <c r="I38" s="155"/>
      <c r="J38" s="154">
        <f t="shared" si="2"/>
        <v>1983</v>
      </c>
      <c r="K38" s="155">
        <f t="shared" si="5"/>
        <v>25224</v>
      </c>
      <c r="L38" s="27">
        <v>16967</v>
      </c>
    </row>
    <row r="39" spans="3:12" ht="12.75">
      <c r="C39" s="108">
        <v>1984</v>
      </c>
      <c r="D39">
        <v>599</v>
      </c>
      <c r="F39" s="154">
        <f t="shared" si="0"/>
        <v>1984</v>
      </c>
      <c r="G39" s="155">
        <f t="shared" si="4"/>
        <v>8326</v>
      </c>
      <c r="H39" s="27">
        <v>7727</v>
      </c>
      <c r="I39" s="155"/>
      <c r="J39" s="154">
        <f t="shared" si="2"/>
        <v>1984</v>
      </c>
      <c r="K39" s="155">
        <f t="shared" si="5"/>
        <v>26158</v>
      </c>
      <c r="L39" s="27">
        <v>17832</v>
      </c>
    </row>
    <row r="40" spans="2:12" ht="12.75">
      <c r="B40" t="s">
        <v>98</v>
      </c>
      <c r="C40" s="154">
        <f>'Tables 1 and 2'!G50</f>
        <v>1985</v>
      </c>
      <c r="D40" s="155">
        <f>'Tables 1 and 2'!I50</f>
        <v>602</v>
      </c>
      <c r="F40" s="154">
        <f>C40</f>
        <v>1985</v>
      </c>
      <c r="G40" s="155">
        <f t="shared" si="4"/>
        <v>8388</v>
      </c>
      <c r="H40" s="155">
        <f>'Tables 1 and 2'!J50</f>
        <v>7786</v>
      </c>
      <c r="I40" s="155"/>
      <c r="J40" s="154">
        <f>F40</f>
        <v>1985</v>
      </c>
      <c r="K40" s="155">
        <f t="shared" si="5"/>
        <v>27287</v>
      </c>
      <c r="L40" s="155">
        <f>'Tables 1 and 2'!N50</f>
        <v>18899</v>
      </c>
    </row>
    <row r="41" spans="2:12" ht="12.75">
      <c r="B41" t="s">
        <v>99</v>
      </c>
      <c r="C41" s="154">
        <f>'Tables 1 and 2'!G51</f>
        <v>1986</v>
      </c>
      <c r="D41" s="155">
        <f>'Tables 1 and 2'!I51</f>
        <v>601</v>
      </c>
      <c r="F41" s="154">
        <f aca="true" t="shared" si="6" ref="F41:F57">C41</f>
        <v>1986</v>
      </c>
      <c r="G41" s="155">
        <f t="shared" si="4"/>
        <v>8023</v>
      </c>
      <c r="H41" s="155">
        <f>'Tables 1 and 2'!J51</f>
        <v>7422</v>
      </c>
      <c r="I41" s="155"/>
      <c r="J41" s="154">
        <f aca="true" t="shared" si="7" ref="J41:J57">F41</f>
        <v>1986</v>
      </c>
      <c r="K41" s="155">
        <f t="shared" si="5"/>
        <v>26117</v>
      </c>
      <c r="L41" s="155">
        <f>'Tables 1 and 2'!N51</f>
        <v>18094</v>
      </c>
    </row>
    <row r="42" spans="2:12" ht="12.75">
      <c r="B42" t="s">
        <v>8</v>
      </c>
      <c r="C42" s="154">
        <f>'Tables 1 and 2'!G52</f>
        <v>1987</v>
      </c>
      <c r="D42" s="155">
        <f>'Tables 1 and 2'!I52</f>
        <v>556</v>
      </c>
      <c r="F42" s="154">
        <f t="shared" si="6"/>
        <v>1987</v>
      </c>
      <c r="G42" s="155">
        <f t="shared" si="4"/>
        <v>7263</v>
      </c>
      <c r="H42" s="155">
        <f>'Tables 1 and 2'!J52</f>
        <v>6707</v>
      </c>
      <c r="I42" s="155"/>
      <c r="J42" s="154">
        <f t="shared" si="7"/>
        <v>1987</v>
      </c>
      <c r="K42" s="155">
        <f t="shared" si="5"/>
        <v>24748</v>
      </c>
      <c r="L42" s="155">
        <f>'Tables 1 and 2'!N52</f>
        <v>17485</v>
      </c>
    </row>
    <row r="43" spans="3:12" ht="12.75">
      <c r="C43" s="154">
        <f>'Tables 1 and 2'!G53</f>
        <v>1988</v>
      </c>
      <c r="D43" s="155">
        <f>'Tables 1 and 2'!I53</f>
        <v>554</v>
      </c>
      <c r="F43" s="154">
        <f t="shared" si="6"/>
        <v>1988</v>
      </c>
      <c r="G43" s="155">
        <f t="shared" si="4"/>
        <v>7286</v>
      </c>
      <c r="H43" s="155">
        <f>'Tables 1 and 2'!J53</f>
        <v>6732</v>
      </c>
      <c r="I43" s="155"/>
      <c r="J43" s="154">
        <f t="shared" si="7"/>
        <v>1988</v>
      </c>
      <c r="K43" s="155">
        <f t="shared" si="5"/>
        <v>25425</v>
      </c>
      <c r="L43" s="155">
        <f>'Tables 1 and 2'!N53</f>
        <v>18139</v>
      </c>
    </row>
    <row r="44" spans="3:12" ht="12.75">
      <c r="C44" s="154">
        <f>'Tables 1 and 2'!G54</f>
        <v>1989</v>
      </c>
      <c r="D44" s="155">
        <f>'Tables 1 and 2'!I54</f>
        <v>553</v>
      </c>
      <c r="F44" s="154">
        <f t="shared" si="6"/>
        <v>1989</v>
      </c>
      <c r="G44" s="155">
        <f t="shared" si="4"/>
        <v>7551</v>
      </c>
      <c r="H44" s="155">
        <f>'Tables 1 and 2'!J54</f>
        <v>6998</v>
      </c>
      <c r="I44" s="155"/>
      <c r="J44" s="154">
        <f t="shared" si="7"/>
        <v>1989</v>
      </c>
      <c r="K44" s="155">
        <f t="shared" si="5"/>
        <v>27532</v>
      </c>
      <c r="L44" s="155">
        <f>'Tables 1 and 2'!N54</f>
        <v>19981</v>
      </c>
    </row>
    <row r="45" spans="3:12" ht="12.75">
      <c r="C45" s="154">
        <f>'Tables 1 and 2'!G55</f>
        <v>1990</v>
      </c>
      <c r="D45" s="155">
        <f>'Tables 1 and 2'!I55</f>
        <v>546</v>
      </c>
      <c r="F45" s="154">
        <f t="shared" si="6"/>
        <v>1990</v>
      </c>
      <c r="G45" s="155">
        <f t="shared" si="4"/>
        <v>6798</v>
      </c>
      <c r="H45" s="155">
        <f>'Tables 1 and 2'!J55</f>
        <v>6252</v>
      </c>
      <c r="I45" s="155"/>
      <c r="J45" s="154">
        <f t="shared" si="7"/>
        <v>1990</v>
      </c>
      <c r="K45" s="155">
        <f t="shared" si="5"/>
        <v>27228</v>
      </c>
      <c r="L45" s="155">
        <f>'Tables 1 and 2'!N55</f>
        <v>20430</v>
      </c>
    </row>
    <row r="46" spans="3:12" ht="12.75">
      <c r="C46" s="154">
        <f>'Tables 1 and 2'!G56</f>
        <v>1991</v>
      </c>
      <c r="D46" s="155">
        <f>'Tables 1 and 2'!I56</f>
        <v>491</v>
      </c>
      <c r="F46" s="154">
        <f t="shared" si="6"/>
        <v>1991</v>
      </c>
      <c r="G46" s="155">
        <f t="shared" si="4"/>
        <v>6129</v>
      </c>
      <c r="H46" s="155">
        <f>'Tables 1 and 2'!J56</f>
        <v>5638</v>
      </c>
      <c r="I46" s="155"/>
      <c r="J46" s="154">
        <f t="shared" si="7"/>
        <v>1991</v>
      </c>
      <c r="K46" s="155">
        <f t="shared" si="5"/>
        <v>25346</v>
      </c>
      <c r="L46" s="155">
        <f>'Tables 1 and 2'!N56</f>
        <v>19217</v>
      </c>
    </row>
    <row r="47" spans="3:12" ht="12.75">
      <c r="C47" s="154">
        <f>'Tables 1 and 2'!G57</f>
        <v>1992</v>
      </c>
      <c r="D47" s="155">
        <f>'Tables 1 and 2'!I57</f>
        <v>463</v>
      </c>
      <c r="F47" s="154">
        <f t="shared" si="6"/>
        <v>1992</v>
      </c>
      <c r="G47" s="155">
        <f t="shared" si="4"/>
        <v>5639</v>
      </c>
      <c r="H47" s="155">
        <f>'Tables 1 and 2'!J57</f>
        <v>5176</v>
      </c>
      <c r="I47" s="155"/>
      <c r="J47" s="154">
        <f t="shared" si="7"/>
        <v>1992</v>
      </c>
      <c r="K47" s="155">
        <f t="shared" si="5"/>
        <v>24173</v>
      </c>
      <c r="L47" s="155">
        <f>'Tables 1 and 2'!N57</f>
        <v>18534</v>
      </c>
    </row>
    <row r="48" spans="3:12" ht="12.75">
      <c r="C48" s="154">
        <f>'Tables 1 and 2'!G58</f>
        <v>1993</v>
      </c>
      <c r="D48" s="155">
        <f>'Tables 1 and 2'!I58</f>
        <v>399</v>
      </c>
      <c r="F48" s="154">
        <f t="shared" si="6"/>
        <v>1993</v>
      </c>
      <c r="G48" s="155">
        <f t="shared" si="4"/>
        <v>4853</v>
      </c>
      <c r="H48" s="155">
        <f>'Tables 1 and 2'!J58</f>
        <v>4454</v>
      </c>
      <c r="I48" s="155"/>
      <c r="J48" s="154">
        <f t="shared" si="7"/>
        <v>1993</v>
      </c>
      <c r="K48" s="155">
        <f t="shared" si="5"/>
        <v>22414</v>
      </c>
      <c r="L48" s="155">
        <f>'Tables 1 and 2'!N58</f>
        <v>17561</v>
      </c>
    </row>
    <row r="49" spans="3:12" ht="12.75">
      <c r="C49" s="154">
        <f>'Tables 1 and 2'!G59</f>
        <v>1994</v>
      </c>
      <c r="D49" s="155">
        <f>'Tables 1 and 2'!I59</f>
        <v>363</v>
      </c>
      <c r="F49" s="154">
        <f t="shared" si="6"/>
        <v>1994</v>
      </c>
      <c r="G49" s="155">
        <f t="shared" si="4"/>
        <v>5571</v>
      </c>
      <c r="H49" s="155">
        <f>'Tables 1 and 2'!J59</f>
        <v>5208</v>
      </c>
      <c r="I49" s="155"/>
      <c r="J49" s="154">
        <f t="shared" si="7"/>
        <v>1994</v>
      </c>
      <c r="K49" s="155">
        <f t="shared" si="5"/>
        <v>22573</v>
      </c>
      <c r="L49" s="155">
        <f>'Tables 1 and 2'!N59</f>
        <v>17002</v>
      </c>
    </row>
    <row r="50" spans="3:12" ht="12.75">
      <c r="C50" s="154">
        <f>'Tables 1 and 2'!G60</f>
        <v>1995</v>
      </c>
      <c r="D50" s="155">
        <f>'Tables 1 and 2'!I60</f>
        <v>409</v>
      </c>
      <c r="F50" s="154">
        <f t="shared" si="6"/>
        <v>1995</v>
      </c>
      <c r="G50" s="155">
        <f t="shared" si="4"/>
        <v>5339</v>
      </c>
      <c r="H50" s="155">
        <f>'Tables 1 and 2'!J60</f>
        <v>4930</v>
      </c>
      <c r="I50" s="155"/>
      <c r="J50" s="154">
        <f t="shared" si="7"/>
        <v>1995</v>
      </c>
      <c r="K50" s="155">
        <f t="shared" si="5"/>
        <v>22194</v>
      </c>
      <c r="L50" s="155">
        <f>'Tables 1 and 2'!N60</f>
        <v>16855</v>
      </c>
    </row>
    <row r="51" spans="3:12" ht="12.75">
      <c r="C51" s="154">
        <f>'Tables 1 and 2'!G61</f>
        <v>1996</v>
      </c>
      <c r="D51" s="155">
        <f>'Tables 1 and 2'!I61</f>
        <v>357</v>
      </c>
      <c r="F51" s="154">
        <f t="shared" si="6"/>
        <v>1996</v>
      </c>
      <c r="G51" s="155">
        <f t="shared" si="4"/>
        <v>4398</v>
      </c>
      <c r="H51" s="155">
        <f>'Tables 1 and 2'!J61</f>
        <v>4041</v>
      </c>
      <c r="I51" s="155"/>
      <c r="J51" s="154">
        <f t="shared" si="7"/>
        <v>1996</v>
      </c>
      <c r="K51" s="155">
        <f t="shared" si="5"/>
        <v>21716</v>
      </c>
      <c r="L51" s="155">
        <f>'Tables 1 and 2'!N61</f>
        <v>17318</v>
      </c>
    </row>
    <row r="52" spans="3:12" ht="12.75">
      <c r="C52" s="154">
        <f>'Tables 1 and 2'!G62</f>
        <v>1997</v>
      </c>
      <c r="D52" s="155">
        <f>'Tables 1 and 2'!I62</f>
        <v>377</v>
      </c>
      <c r="F52" s="154">
        <f t="shared" si="6"/>
        <v>1997</v>
      </c>
      <c r="G52" s="155">
        <f t="shared" si="4"/>
        <v>4424</v>
      </c>
      <c r="H52" s="155">
        <f>'Tables 1 and 2'!J62</f>
        <v>4047</v>
      </c>
      <c r="I52" s="155"/>
      <c r="J52" s="154">
        <f t="shared" si="7"/>
        <v>1997</v>
      </c>
      <c r="K52" s="155">
        <f t="shared" si="5"/>
        <v>22629</v>
      </c>
      <c r="L52" s="155">
        <f>'Tables 1 and 2'!N62</f>
        <v>18205</v>
      </c>
    </row>
    <row r="53" spans="3:12" ht="12.75">
      <c r="C53" s="154">
        <f>'Tables 1 and 2'!G63</f>
        <v>1998</v>
      </c>
      <c r="D53" s="155">
        <f>'Tables 1 and 2'!I63</f>
        <v>385</v>
      </c>
      <c r="F53" s="154">
        <f t="shared" si="6"/>
        <v>1998</v>
      </c>
      <c r="G53" s="155">
        <f t="shared" si="4"/>
        <v>4457</v>
      </c>
      <c r="H53" s="155">
        <f>'Tables 1 and 2'!J63</f>
        <v>4072</v>
      </c>
      <c r="I53" s="155"/>
      <c r="J53" s="154">
        <f t="shared" si="7"/>
        <v>1998</v>
      </c>
      <c r="K53" s="155">
        <f t="shared" si="5"/>
        <v>22467</v>
      </c>
      <c r="L53" s="155">
        <f>'Tables 1 and 2'!N63</f>
        <v>18010</v>
      </c>
    </row>
    <row r="54" spans="3:12" ht="12.75">
      <c r="C54" s="154">
        <f>'Tables 1 and 2'!G64</f>
        <v>1999</v>
      </c>
      <c r="D54" s="155">
        <f>'Tables 1 and 2'!I64</f>
        <v>310</v>
      </c>
      <c r="F54" s="154">
        <f t="shared" si="6"/>
        <v>1999</v>
      </c>
      <c r="G54" s="155">
        <f t="shared" si="4"/>
        <v>4075</v>
      </c>
      <c r="H54" s="155">
        <f>'Tables 1 and 2'!J64</f>
        <v>3765</v>
      </c>
      <c r="I54" s="155"/>
      <c r="J54" s="154">
        <f t="shared" si="7"/>
        <v>1999</v>
      </c>
      <c r="K54" s="155">
        <f t="shared" si="5"/>
        <v>21003</v>
      </c>
      <c r="L54" s="155">
        <f>'Tables 1 and 2'!N64</f>
        <v>16928</v>
      </c>
    </row>
    <row r="55" spans="3:12" ht="12.75">
      <c r="C55" s="154">
        <f>'Tables 1 and 2'!G65</f>
        <v>2000</v>
      </c>
      <c r="D55" s="155">
        <f>'Tables 1 and 2'!I65</f>
        <v>326</v>
      </c>
      <c r="F55" s="154">
        <f t="shared" si="6"/>
        <v>2000</v>
      </c>
      <c r="G55" s="155">
        <f t="shared" si="4"/>
        <v>3893</v>
      </c>
      <c r="H55" s="155">
        <f>'Tables 1 and 2'!J65</f>
        <v>3567</v>
      </c>
      <c r="I55" s="155"/>
      <c r="J55" s="154">
        <f t="shared" si="7"/>
        <v>2000</v>
      </c>
      <c r="K55" s="155">
        <f t="shared" si="5"/>
        <v>20511</v>
      </c>
      <c r="L55" s="155">
        <f>'Tables 1 and 2'!N65</f>
        <v>16618</v>
      </c>
    </row>
    <row r="56" spans="3:12" ht="12.75">
      <c r="C56" s="154">
        <f>'Tables 1 and 2'!G66</f>
        <v>2001</v>
      </c>
      <c r="D56" s="155">
        <f>'Tables 1 and 2'!I66</f>
        <v>348</v>
      </c>
      <c r="F56" s="154">
        <f>C56</f>
        <v>2001</v>
      </c>
      <c r="G56" s="155">
        <f>D56+H56</f>
        <v>3758</v>
      </c>
      <c r="H56" s="155">
        <f>'Tables 1 and 2'!J66</f>
        <v>3410</v>
      </c>
      <c r="I56" s="155"/>
      <c r="J56" s="154">
        <f>F56</f>
        <v>2001</v>
      </c>
      <c r="K56" s="155">
        <f>G56+L56</f>
        <v>19912</v>
      </c>
      <c r="L56" s="155">
        <f>'Tables 1 and 2'!N66</f>
        <v>16154</v>
      </c>
    </row>
    <row r="57" spans="3:12" ht="12.75">
      <c r="C57" s="154">
        <f>'Tables 1 and 2'!G67</f>
        <v>2002</v>
      </c>
      <c r="D57" s="155">
        <f>'Tables 1 and 2'!I67</f>
        <v>304</v>
      </c>
      <c r="F57" s="154">
        <f t="shared" si="6"/>
        <v>2002</v>
      </c>
      <c r="G57" s="155">
        <f t="shared" si="4"/>
        <v>3523</v>
      </c>
      <c r="H57" s="155">
        <f>'Tables 1 and 2'!J67</f>
        <v>3219</v>
      </c>
      <c r="I57" s="155"/>
      <c r="J57" s="154">
        <f t="shared" si="7"/>
        <v>2002</v>
      </c>
      <c r="K57" s="155">
        <f t="shared" si="5"/>
        <v>19257</v>
      </c>
      <c r="L57" s="155">
        <f>'Tables 1 and 2'!N67</f>
        <v>15734</v>
      </c>
    </row>
    <row r="58" spans="3:12" ht="12.75">
      <c r="C58" s="154">
        <f>'Tables 1 and 2'!G68</f>
        <v>2003</v>
      </c>
      <c r="D58" s="155">
        <f>'Tables 1 and 2'!I68</f>
        <v>331</v>
      </c>
      <c r="F58" s="154">
        <f>C58</f>
        <v>2003</v>
      </c>
      <c r="G58" s="155">
        <f>D58+H58</f>
        <v>3278</v>
      </c>
      <c r="H58" s="155">
        <f>'Tables 1 and 2'!J68</f>
        <v>2947</v>
      </c>
      <c r="I58" s="155"/>
      <c r="J58" s="154">
        <f>F58</f>
        <v>2003</v>
      </c>
      <c r="K58" s="155">
        <f>G58+L58</f>
        <v>18724</v>
      </c>
      <c r="L58" s="155">
        <f>'Tables 1 and 2'!N68</f>
        <v>15446</v>
      </c>
    </row>
    <row r="59" spans="3:12" ht="12.75">
      <c r="C59" s="154">
        <f>'Tables 1 and 2'!G69</f>
        <v>2004</v>
      </c>
      <c r="D59" s="155">
        <f>'Tables 1 and 2'!I69</f>
        <v>307</v>
      </c>
      <c r="E59" s="152"/>
      <c r="F59" s="154">
        <f>C59</f>
        <v>2004</v>
      </c>
      <c r="G59" s="155">
        <f>D59+H59</f>
        <v>3019</v>
      </c>
      <c r="H59" s="155">
        <f>'Tables 1 and 2'!J69</f>
        <v>2712</v>
      </c>
      <c r="J59" s="154">
        <f>F59</f>
        <v>2004</v>
      </c>
      <c r="K59" s="155">
        <f>G59+L59</f>
        <v>18246</v>
      </c>
      <c r="L59" s="155">
        <f>'Tables 1 and 2'!N69</f>
        <v>15227</v>
      </c>
    </row>
    <row r="60" spans="4:6" ht="12.75">
      <c r="D60" s="152"/>
      <c r="E60" s="152"/>
      <c r="F60" s="152"/>
    </row>
    <row r="61" spans="4:6" ht="12.75">
      <c r="D61" s="152"/>
      <c r="E61" s="152"/>
      <c r="F61" s="152"/>
    </row>
    <row r="62" spans="4:6" ht="12.75">
      <c r="D62" s="152"/>
      <c r="E62" s="152"/>
      <c r="F62" s="152"/>
    </row>
    <row r="63" spans="4:6" ht="12.75">
      <c r="D63" s="152"/>
      <c r="E63" s="152"/>
      <c r="F63" s="152"/>
    </row>
    <row r="64" spans="4:6" ht="12.75">
      <c r="D64" s="152"/>
      <c r="E64" s="152"/>
      <c r="F64" s="152"/>
    </row>
    <row r="65" spans="4:6" ht="12.75">
      <c r="D65" s="152"/>
      <c r="E65" s="152"/>
      <c r="F65" s="152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2005-05-16T10:31:32Z</cp:lastPrinted>
  <dcterms:created xsi:type="dcterms:W3CDTF">1999-04-19T10:26:43Z</dcterms:created>
  <dcterms:modified xsi:type="dcterms:W3CDTF">2005-06-13T08:01:03Z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-1734755344</vt:i4>
  </property>
  <property fmtid="{D5CDD505-2E9C-101B-9397-08002B2CF9AE}" pid="4" name="_EmailSubje">
    <vt:lpwstr>Key 2004 Road Accident Statistics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