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45" windowWidth="19155" windowHeight="11430" firstSheet="2" activeTab="2"/>
  </bookViews>
  <sheets>
    <sheet name="comments" sheetId="1" state="hidden" r:id="rId1"/>
    <sheet name="compare with ScotRail" sheetId="2" state="hidden" r:id="rId2"/>
    <sheet name="Contents" sheetId="3" r:id="rId3"/>
    <sheet name="Fig 7.1-7.2" sheetId="4" r:id="rId4"/>
    <sheet name="Time Series" sheetId="5" r:id="rId5"/>
    <sheet name="Bar Charts" sheetId="6" r:id="rId6"/>
    <sheet name="Maps" sheetId="7" r:id="rId7"/>
    <sheet name="L" sheetId="8" r:id="rId8"/>
    <sheet name="DB" sheetId="9" r:id="rId9"/>
    <sheet name="T7.1-7.2 " sheetId="10" r:id="rId10"/>
    <sheet name="T7.3-7.5" sheetId="11" r:id="rId11"/>
    <sheet name="T7.6ab" sheetId="12" r:id="rId12"/>
    <sheet name="T7.6c 2014-15" sheetId="13" r:id="rId13"/>
    <sheet name="t7.7 2015-16" sheetId="14" r:id="rId14"/>
    <sheet name="T7.8" sheetId="15" r:id="rId15"/>
    <sheet name="T7.8 cont'd" sheetId="16" r:id="rId16"/>
    <sheet name="T7.9-7.10" sheetId="17" r:id="rId17"/>
    <sheet name="T7.11" sheetId="18" r:id="rId18"/>
    <sheet name="T7.12-7.13" sheetId="19" r:id="rId19"/>
    <sheet name="T7.14-7.17" sheetId="20" r:id="rId20"/>
    <sheet name="T7.18-7.20" sheetId="21" r:id="rId21"/>
    <sheet name="A" sheetId="22" r:id="rId22"/>
  </sheets>
  <externalReferences>
    <externalReference r:id="rId25"/>
    <externalReference r:id="rId26"/>
    <externalReference r:id="rId27"/>
    <externalReference r:id="rId28"/>
    <externalReference r:id="rId29"/>
    <externalReference r:id="rId30"/>
  </externalReferences>
  <definedNames>
    <definedName name="_1_2___Crosstab_Net_Tonnes" localSheetId="12">#REF!</definedName>
    <definedName name="_1_2___Crosstab_Net_Tonnes" localSheetId="13">#REF!</definedName>
    <definedName name="_1_2___Crosstab_Net_Tonnes" localSheetId="14">#REF!</definedName>
    <definedName name="_1_2___Crosstab_Net_Tonnes">#REF!</definedName>
    <definedName name="_xlfn.IFERROR" hidden="1">#NAME?</definedName>
    <definedName name="axis">OFFSET('L'!$I$61,1,0,COUNTIF('L'!$J$62:$J$96,"&gt;0"),1)</definedName>
    <definedName name="Cat_Column">'[1]TOCS'!$S$9:$T$22</definedName>
    <definedName name="Cat_Columns">'[1]TOCS'!$S$9:$T$22</definedName>
    <definedName name="count">OFFSET('L'!$I$61,1,1,COUNTIF('L'!$J$62:$J$96,"&gt;0"),1)</definedName>
    <definedName name="datasource" localSheetId="12">#REF!</definedName>
    <definedName name="datasource" localSheetId="13">#REF!</definedName>
    <definedName name="datasource" localSheetId="14">#REF!</definedName>
    <definedName name="datasource">#REF!</definedName>
    <definedName name="DX">'[2]TOC by Q'!$CV$48</definedName>
    <definedName name="exchange_rate" localSheetId="14">#REF!</definedName>
    <definedName name="exchange_rate">#REF!</definedName>
    <definedName name="Inter_Start">'[1]TOCS'!$D$6</definedName>
    <definedName name="km" localSheetId="12">#REF!</definedName>
    <definedName name="km" localSheetId="13">#REF!</definedName>
    <definedName name="km" localSheetId="14">#REF!</definedName>
    <definedName name="km">#REF!</definedName>
    <definedName name="Latest_Period">'[1]TOCS'!$E$4</definedName>
    <definedName name="MACROS">'A'!$IU$8102</definedName>
    <definedName name="MENU">'A'!$A$1:$IU$8102</definedName>
    <definedName name="MtoKM">1.609344</definedName>
    <definedName name="No_TOCS">'[1]TOCS'!$N$6</definedName>
    <definedName name="Other_MOP">OFFSET('[3]A5 - 10.3a and 10.3b'!$R$1,0,0,COUNTA('[3]A5 - 10.3a and 10.3b'!$R:$R),2)</definedName>
    <definedName name="Period">'[1]TOCS'!$H$6</definedName>
    <definedName name="_xlnm.Print_Area" localSheetId="21">'A'!$A$1:$AA$29</definedName>
    <definedName name="_xlnm.Print_Area" localSheetId="3">'Fig 7.1-7.2'!$A$1:$M$55</definedName>
    <definedName name="_xlnm.Print_Area" localSheetId="17">'T7.11'!$A$1:$T$59</definedName>
    <definedName name="_xlnm.Print_Area" localSheetId="9">'T7.1-7.2 '!$A$2:$V$70</definedName>
    <definedName name="_xlnm.Print_Area" localSheetId="20">'T7.18-7.20'!$A$1:$N$87</definedName>
    <definedName name="_xlnm.Print_Area" localSheetId="10">'T7.3-7.5'!$A$1:$L$55</definedName>
    <definedName name="_xlnm.Print_Area" localSheetId="11">'T7.6ab'!$A$1:$X$74</definedName>
    <definedName name="_xlnm.Print_Area" localSheetId="14">'T7.8'!$A$1:$V$69</definedName>
    <definedName name="_xlnm.Print_Area" localSheetId="15">'T7.8 cont''d'!$A$1:$V$68</definedName>
    <definedName name="_xlnm.Print_Area" localSheetId="16">'T7.9-7.10'!$A$1:$V$56</definedName>
    <definedName name="Regions" localSheetId="12">'[4]JEMCON Changes'!#REF!</definedName>
    <definedName name="Regions" localSheetId="13">'[4]JEMCON Changes'!#REF!</definedName>
    <definedName name="Regions">'[4]JEMCON Changes'!#REF!</definedName>
    <definedName name="SA_Columns" localSheetId="12">'[5]Macros'!#REF!</definedName>
    <definedName name="SA_Columns" localSheetId="13">'[5]Macros'!#REF!</definedName>
    <definedName name="SA_Columns">'[5]Macros'!#REF!</definedName>
    <definedName name="subset">IF(COUNT('L'!$F$2:$F$28)&gt;15,'L'!$E$2:$E$28,IF(COUNT('L'!$F$2:$F$19)&gt;10,'L'!$E$2:$E$16,IF(COUNT('L'!$F$2:$F$19)&gt;5,'L'!$E$2:$E$11,IF(COUNT('L'!$F$2:$F$19)&gt;2,'L'!$E$2:$E$6,'L'!$E$2:$E$3))))</definedName>
    <definedName name="TIME">'A'!$G$1:$IU$8102</definedName>
    <definedName name="TOC_Columns">'[1]TOCS'!$B$9:$Q$36</definedName>
    <definedName name="UNIT">'A'!$1:$8106</definedName>
    <definedName name="variable">IF(COUNT('L'!$K$2:$K$36)&gt;15,'L'!$J$2:$J$36,IF(COUNT('L'!$K$2:$K$36)&gt;10,'L'!$J$2:$J$16,IF(COUNT('L'!$K$2:$K$19)&gt;5,'L'!$J$2:$J$11,IF(COUNT('L'!$K$2:$K$19)&gt;2,'L'!$J$2:$J$6,'L'!$J$2:$J$4))))</definedName>
    <definedName name="WHOLE">'A'!$CA$321</definedName>
    <definedName name="Yr">'[1]TOCS'!$F$6</definedName>
  </definedNames>
  <calcPr fullCalcOnLoad="1"/>
</workbook>
</file>

<file path=xl/sharedStrings.xml><?xml version="1.0" encoding="utf-8"?>
<sst xmlns="http://schemas.openxmlformats.org/spreadsheetml/2006/main" count="2404" uniqueCount="764">
  <si>
    <t>Total</t>
  </si>
  <si>
    <t>Type of ticket</t>
  </si>
  <si>
    <t>Passenger journeys</t>
  </si>
  <si>
    <t>million</t>
  </si>
  <si>
    <t>£ million</t>
  </si>
  <si>
    <t>-</t>
  </si>
  <si>
    <t>kilometres</t>
  </si>
  <si>
    <t>Routes</t>
  </si>
  <si>
    <t>Electrified</t>
  </si>
  <si>
    <t>Non electrified</t>
  </si>
  <si>
    <t>Passenger and parcel</t>
  </si>
  <si>
    <t>Freight only</t>
  </si>
  <si>
    <t>thousands</t>
  </si>
  <si>
    <t>£ thousands</t>
  </si>
  <si>
    <t>Railway accidents</t>
  </si>
  <si>
    <t>Collisions</t>
  </si>
  <si>
    <t>All accidents</t>
  </si>
  <si>
    <t>Casualties</t>
  </si>
  <si>
    <t>Total deaths</t>
  </si>
  <si>
    <t>Total injuries</t>
  </si>
  <si>
    <t>within Scotland</t>
  </si>
  <si>
    <t>elsewhere in the UK</t>
  </si>
  <si>
    <t>other</t>
  </si>
  <si>
    <t>million tonnes</t>
  </si>
  <si>
    <t>million tonne-kilometres</t>
  </si>
  <si>
    <t>commodity tonnes add up?</t>
  </si>
  <si>
    <t>Destination tonnes add up?</t>
  </si>
  <si>
    <t>Destination tonne-kms add up?</t>
  </si>
  <si>
    <t>commodity tonne-kms add up?</t>
  </si>
  <si>
    <t>by destination</t>
  </si>
  <si>
    <t>by commodity</t>
  </si>
  <si>
    <t>lifted within Scotland</t>
  </si>
  <si>
    <t>by origin</t>
  </si>
  <si>
    <t xml:space="preserve">by origin </t>
  </si>
  <si>
    <t>2.  Figures affected by industrial action.</t>
  </si>
  <si>
    <t>numbers</t>
  </si>
  <si>
    <t>RETAIL PRICES INDEX (Jan '87=100)</t>
  </si>
  <si>
    <t xml:space="preserve">Value for latest year </t>
  </si>
  <si>
    <t>=</t>
  </si>
  <si>
    <t>MULTIPLIER TO CONVERT</t>
  </si>
  <si>
    <t xml:space="preserve">CURRENT PRICES TO </t>
  </si>
  <si>
    <t>CONSTANT PRICES</t>
  </si>
  <si>
    <t>1999-00</t>
  </si>
  <si>
    <t>Passenger Receipts</t>
  </si>
  <si>
    <t>Freight Lifted</t>
  </si>
  <si>
    <t>Aberdeenshire</t>
  </si>
  <si>
    <t>Angus</t>
  </si>
  <si>
    <t>Argyll and Bute</t>
  </si>
  <si>
    <t>East Ayrshire</t>
  </si>
  <si>
    <t>North Ayrshire</t>
  </si>
  <si>
    <t>South Ayrshire</t>
  </si>
  <si>
    <t>Scottish Borders</t>
  </si>
  <si>
    <t>Clackmannanshire</t>
  </si>
  <si>
    <t>East Dunbartonshire</t>
  </si>
  <si>
    <t>West Dunbartonshire</t>
  </si>
  <si>
    <t>Dundee City</t>
  </si>
  <si>
    <t>Falkirk</t>
  </si>
  <si>
    <t>Fife</t>
  </si>
  <si>
    <t>Highland</t>
  </si>
  <si>
    <t>Inverclyde</t>
  </si>
  <si>
    <t>North Lanarkshire</t>
  </si>
  <si>
    <t>South Lanarkshire</t>
  </si>
  <si>
    <t>East Lothian</t>
  </si>
  <si>
    <t>West Lothian</t>
  </si>
  <si>
    <t>Midlothian</t>
  </si>
  <si>
    <t>Moray</t>
  </si>
  <si>
    <t>Orkney Islands</t>
  </si>
  <si>
    <t>Perth &amp; Kinross</t>
  </si>
  <si>
    <t>Renfrewshire</t>
  </si>
  <si>
    <t>East Renfrewshire</t>
  </si>
  <si>
    <t>Shetland Islands</t>
  </si>
  <si>
    <t>Stirling</t>
  </si>
  <si>
    <t>Local Authority</t>
  </si>
  <si>
    <t>Scotland</t>
  </si>
  <si>
    <t>number</t>
  </si>
  <si>
    <t>2000-01</t>
  </si>
  <si>
    <t>Edinburgh, City of</t>
  </si>
  <si>
    <t>Glasgow, City of</t>
  </si>
  <si>
    <t>Dumfries &amp; Galloway</t>
  </si>
  <si>
    <t>Trespasser</t>
  </si>
  <si>
    <t>Suicide</t>
  </si>
  <si>
    <t>Crossing</t>
  </si>
  <si>
    <t xml:space="preserve">Level </t>
  </si>
  <si>
    <t>User</t>
  </si>
  <si>
    <t>Railway</t>
  </si>
  <si>
    <t>Staff</t>
  </si>
  <si>
    <t>99-00</t>
  </si>
  <si>
    <t>00-01</t>
  </si>
  <si>
    <t>Since the figures below are based on a financial yr and most of the year falls into the earlier of the two, the RPI of the earlier year of the latest period has been used eg if lates available yr is 99/00 then use the 1999 rpi fig.</t>
  </si>
  <si>
    <t xml:space="preserve">Passenger journeys </t>
  </si>
  <si>
    <t>Full fare</t>
  </si>
  <si>
    <t>Reduced fare</t>
  </si>
  <si>
    <t>Season ticket</t>
  </si>
  <si>
    <t>Total passenger traffic originating in Scotland</t>
  </si>
  <si>
    <t>Passenger revenue</t>
  </si>
  <si>
    <t xml:space="preserve">Internal journeys </t>
  </si>
  <si>
    <t>Cross-border journeys</t>
  </si>
  <si>
    <t>Eilean Siar</t>
  </si>
  <si>
    <r>
      <t xml:space="preserve">Freight lifted </t>
    </r>
    <r>
      <rPr>
        <i/>
        <sz val="12"/>
        <rFont val="Arial"/>
        <family val="2"/>
      </rPr>
      <t>(weight)</t>
    </r>
  </si>
  <si>
    <r>
      <t xml:space="preserve">Freight moved </t>
    </r>
    <r>
      <rPr>
        <i/>
        <sz val="12"/>
        <rFont val="Arial"/>
        <family val="2"/>
      </rPr>
      <t>(weight x distance)</t>
    </r>
  </si>
  <si>
    <t>2001-02</t>
  </si>
  <si>
    <t>01-02</t>
  </si>
  <si>
    <t>Pass-</t>
  </si>
  <si>
    <t>enger</t>
  </si>
  <si>
    <t>2002-03</t>
  </si>
  <si>
    <t>02-03</t>
  </si>
  <si>
    <t>2003-04</t>
  </si>
  <si>
    <t>As in the planned timetable for the day.  This may differ from the published timetable due to (e.g.) engineering works, floods, etc.</t>
  </si>
  <si>
    <t>Includes trains which ran less than half their planned mileage</t>
  </si>
  <si>
    <t>Total within 20 minutes</t>
  </si>
  <si>
    <t>Total within 10 minutes</t>
  </si>
  <si>
    <t>Total within 5 minutes</t>
  </si>
  <si>
    <t>percentages</t>
  </si>
  <si>
    <t>(i.e. are no more than 4 minutes and 59 seconds late)</t>
  </si>
  <si>
    <r>
      <t xml:space="preserve">GB regional operators </t>
    </r>
    <r>
      <rPr>
        <vertAlign val="superscript"/>
        <sz val="12"/>
        <rFont val="Arial"/>
        <family val="2"/>
      </rPr>
      <t>2</t>
    </r>
  </si>
  <si>
    <r>
      <t xml:space="preserve">GB long-distance operators </t>
    </r>
    <r>
      <rPr>
        <vertAlign val="superscript"/>
        <sz val="12"/>
        <rFont val="Arial"/>
        <family val="2"/>
      </rPr>
      <t>1</t>
    </r>
  </si>
  <si>
    <r>
      <t xml:space="preserve">Virgin CrossCountry </t>
    </r>
    <r>
      <rPr>
        <vertAlign val="superscript"/>
        <sz val="12"/>
        <rFont val="Arial"/>
        <family val="2"/>
      </rPr>
      <t>1</t>
    </r>
  </si>
  <si>
    <r>
      <t xml:space="preserve">ScotRail </t>
    </r>
    <r>
      <rPr>
        <vertAlign val="superscript"/>
        <sz val="12"/>
        <rFont val="Arial"/>
        <family val="2"/>
      </rPr>
      <t>2</t>
    </r>
  </si>
  <si>
    <r>
      <t xml:space="preserve">GNER </t>
    </r>
    <r>
      <rPr>
        <vertAlign val="superscript"/>
        <sz val="12"/>
        <rFont val="Arial"/>
        <family val="2"/>
      </rPr>
      <t xml:space="preserve">1 </t>
    </r>
  </si>
  <si>
    <t>Excluding passengers whose journey started on a ScotRail service, who are counted as ScotRail passengers</t>
  </si>
  <si>
    <t>Punctuality / reliability</t>
  </si>
  <si>
    <t>Overall opinion of journey</t>
  </si>
  <si>
    <t>All GB long-distance operators</t>
  </si>
  <si>
    <t>All GB regional operators</t>
  </si>
  <si>
    <t>Sample size</t>
  </si>
  <si>
    <t>Comfort of seats</t>
  </si>
  <si>
    <t>Frequency</t>
  </si>
  <si>
    <t>Amount of seats / standing space</t>
  </si>
  <si>
    <t>Ease of getting on/off</t>
  </si>
  <si>
    <t>Length of journey time</t>
  </si>
  <si>
    <t>Info. re. times, platforms</t>
  </si>
  <si>
    <t>Ticket buying facilities</t>
  </si>
  <si>
    <t>Overall station environment</t>
  </si>
  <si>
    <t>How station staff handle requests</t>
  </si>
  <si>
    <t>Value for money</t>
  </si>
  <si>
    <t>How deals with delays</t>
  </si>
  <si>
    <t>ScotRail passengers</t>
  </si>
  <si>
    <t>NOT IN TABLE:  APPROXIMATE 1995-96 FIGURE</t>
  </si>
  <si>
    <t>percentage</t>
  </si>
  <si>
    <t xml:space="preserve">to / from </t>
  </si>
  <si>
    <t>North East England</t>
  </si>
  <si>
    <t>North West England</t>
  </si>
  <si>
    <t>Yorkshire and the Humber</t>
  </si>
  <si>
    <t>Wales</t>
  </si>
  <si>
    <t>West Midlands</t>
  </si>
  <si>
    <t>East Midlands</t>
  </si>
  <si>
    <t>East England</t>
  </si>
  <si>
    <t>London</t>
  </si>
  <si>
    <t>Aberdeen</t>
  </si>
  <si>
    <t>Edinburgh</t>
  </si>
  <si>
    <t>Glasgow</t>
  </si>
  <si>
    <t>0 - under 5 kms</t>
  </si>
  <si>
    <t>5 - under 10 kms</t>
  </si>
  <si>
    <t>10 - under 20 kms</t>
  </si>
  <si>
    <t>20 - under 50 kms</t>
  </si>
  <si>
    <t>50 - under 100 kms</t>
  </si>
  <si>
    <t>100+ kms</t>
  </si>
  <si>
    <t>Passenger numbers</t>
  </si>
  <si>
    <r>
      <t xml:space="preserve">Value for latest year appearing </t>
    </r>
    <r>
      <rPr>
        <b/>
        <sz val="12"/>
        <rFont val="Arial MT"/>
        <family val="0"/>
      </rPr>
      <t>in those tables</t>
    </r>
  </si>
  <si>
    <t>All passenger journeys made using national rail tickets</t>
  </si>
  <si>
    <t>Passenger journeys made using national rail tickets</t>
  </si>
  <si>
    <t>For regional operators, the figures are the percentages of trains which arrive at the final destination within five minutes of the timetabled time</t>
  </si>
  <si>
    <t xml:space="preserve">1. The figures for freight stations include main yards, sidings/depots, private terminals and sidings: ballast. </t>
  </si>
  <si>
    <r>
      <t>2003-04</t>
    </r>
  </si>
  <si>
    <t>Check digit  for calculation of difference between totals and sum of parts</t>
  </si>
  <si>
    <t xml:space="preserve">Internal </t>
  </si>
  <si>
    <t>ScotRail</t>
  </si>
  <si>
    <t>diff</t>
  </si>
  <si>
    <t>2004-05</t>
  </si>
  <si>
    <t>Passenger kilometres</t>
  </si>
  <si>
    <t>`</t>
  </si>
  <si>
    <t>03-04</t>
  </si>
  <si>
    <t>04-05</t>
  </si>
  <si>
    <t>Destination</t>
  </si>
  <si>
    <t>Origin</t>
  </si>
  <si>
    <t xml:space="preserve">Aberdeen City </t>
  </si>
  <si>
    <t>Aberdeen-shire</t>
  </si>
  <si>
    <t>Argyll &amp; Bute</t>
  </si>
  <si>
    <t>East Dunbarton-shire</t>
  </si>
  <si>
    <t>East Renfrew-shire</t>
  </si>
  <si>
    <t xml:space="preserve">Edinburgh, City of </t>
  </si>
  <si>
    <t xml:space="preserve">Glasgow, City of </t>
  </si>
  <si>
    <t>North Lanark-shire</t>
  </si>
  <si>
    <t>South Lanark-shire</t>
  </si>
  <si>
    <t>West Dunbarton-shire</t>
  </si>
  <si>
    <t>Rank</t>
  </si>
  <si>
    <t>Dunrobin Castle (1985)</t>
  </si>
  <si>
    <t>Alness (1973)</t>
  </si>
  <si>
    <t>Duncraig (1971)</t>
  </si>
  <si>
    <t>Muir of Ord (1976)</t>
  </si>
  <si>
    <t>Beauly (2002)</t>
  </si>
  <si>
    <t>Loch Eil Outward Bound * (1985)</t>
  </si>
  <si>
    <t>Falls of Cruachan (1988)</t>
  </si>
  <si>
    <t>Loch Awe (1985)</t>
  </si>
  <si>
    <t>Dyce (1984)</t>
  </si>
  <si>
    <t>Portlethen (1985)</t>
  </si>
  <si>
    <t>Glenrothes with Thornton (1992)</t>
  </si>
  <si>
    <t>Dunfermline Queen Margaret (2000)</t>
  </si>
  <si>
    <t>Dalgety Bay (1998)</t>
  </si>
  <si>
    <t>South Gyle (1985)</t>
  </si>
  <si>
    <t>Musselburgh (1988)</t>
  </si>
  <si>
    <t>Wallyford (1994)</t>
  </si>
  <si>
    <t>Brunstane (2002)</t>
  </si>
  <si>
    <t>Newcraighall (2002)</t>
  </si>
  <si>
    <t>Edinburgh Park (2003)</t>
  </si>
  <si>
    <t>Uphall (1986)</t>
  </si>
  <si>
    <t>Livingston North (1986)</t>
  </si>
  <si>
    <t>Bathgate (1986)</t>
  </si>
  <si>
    <t>Kingsknowe (1971)</t>
  </si>
  <si>
    <t>Wester Hailes (1987)</t>
  </si>
  <si>
    <t>Curriehill (1987)</t>
  </si>
  <si>
    <t>Livingston South (1984)</t>
  </si>
  <si>
    <t>Bridge of Allan (1985)</t>
  </si>
  <si>
    <t>Camelon (1994)</t>
  </si>
  <si>
    <t>Stepps (1989)</t>
  </si>
  <si>
    <t>Greenfaulds (1989)</t>
  </si>
  <si>
    <t>Ashfield (1993)</t>
  </si>
  <si>
    <t>Possilpark &amp; Parkhouse (1993)</t>
  </si>
  <si>
    <t>Gilshochill *  (1993)</t>
  </si>
  <si>
    <t>Summerston (1993)</t>
  </si>
  <si>
    <t>Maryhill (1993)</t>
  </si>
  <si>
    <t>Exhibition Centre * (1979)</t>
  </si>
  <si>
    <t>Anderston (1979)</t>
  </si>
  <si>
    <t>Argyle Street (1979)</t>
  </si>
  <si>
    <t>Bridgeton * (1979)</t>
  </si>
  <si>
    <t>Dalmarnock (1979)</t>
  </si>
  <si>
    <t>Carmyle (1993)</t>
  </si>
  <si>
    <t>Mount Vernon (1993)</t>
  </si>
  <si>
    <t>Baillieston (1993)</t>
  </si>
  <si>
    <t>Bargeddie (1993)</t>
  </si>
  <si>
    <t>Kirkwood (1993)</t>
  </si>
  <si>
    <t>Whifflet (1992)</t>
  </si>
  <si>
    <t>Airbles (1989)</t>
  </si>
  <si>
    <t>Shieldmuir (1990)</t>
  </si>
  <si>
    <t>IBM (1978)</t>
  </si>
  <si>
    <t>Drumfrochar (1998)</t>
  </si>
  <si>
    <t>Whinhill (1990)</t>
  </si>
  <si>
    <t>Corkerhill (1990)</t>
  </si>
  <si>
    <t>Mosspark (1990)</t>
  </si>
  <si>
    <t>Crookston (1990)</t>
  </si>
  <si>
    <t>Hawkhead (1991)</t>
  </si>
  <si>
    <t>Paisley Canal (1990)</t>
  </si>
  <si>
    <t>Milliken Park (1989)</t>
  </si>
  <si>
    <t>Howwood (2001)</t>
  </si>
  <si>
    <t>Ardrossan Town (1987)</t>
  </si>
  <si>
    <t>Prestwick Airport (1994)</t>
  </si>
  <si>
    <t>Priesthill &amp; Darnley (1990)</t>
  </si>
  <si>
    <t>Kilmaurs (1984)</t>
  </si>
  <si>
    <t>Auchinleck (1984)</t>
  </si>
  <si>
    <t>New Cumnock (1991)</t>
  </si>
  <si>
    <t>Sanquhar (1994)</t>
  </si>
  <si>
    <t>Gretna Green (1993)</t>
  </si>
  <si>
    <t xml:space="preserve"> *   This is the current name - the station had a different name when it was opened (or re-opened) </t>
  </si>
  <si>
    <t>Route kilometres operated</t>
  </si>
  <si>
    <t xml:space="preserve"> </t>
  </si>
  <si>
    <t>Operational staff</t>
  </si>
  <si>
    <t>Aberdeen, City of</t>
  </si>
  <si>
    <t xml:space="preserve">    financial year.  All are owned by Network Rail with the exception of Prestwick Airport. </t>
  </si>
  <si>
    <r>
      <t>2004-05</t>
    </r>
  </si>
  <si>
    <t>05-06</t>
  </si>
  <si>
    <t>2005-06</t>
  </si>
  <si>
    <t xml:space="preserve">Dumfries &amp; Galloway </t>
  </si>
  <si>
    <t xml:space="preserve">East Dunbartonshire </t>
  </si>
  <si>
    <t xml:space="preserve">West Dunbartonshire </t>
  </si>
  <si>
    <t xml:space="preserve">Inverclyde </t>
  </si>
  <si>
    <t xml:space="preserve">    Angus</t>
  </si>
  <si>
    <t>Renfrew-shire</t>
  </si>
  <si>
    <t xml:space="preserve">Edinburgh, City of  </t>
  </si>
  <si>
    <t xml:space="preserve">For long-distance operators, the figures are the percentages of trains which arrive at the final destination within ten minutes of the timetabled </t>
  </si>
  <si>
    <t>time (i.e. are no more than 9 minutes and 59 seconds late)</t>
  </si>
  <si>
    <t>1.  The number of stations open at the end of the financial year 2005-06.  All owned by Network Rail except Prestick Airport (South Ayrshire).</t>
  </si>
  <si>
    <r>
      <t>2002-03</t>
    </r>
    <r>
      <rPr>
        <b/>
        <vertAlign val="superscript"/>
        <sz val="12"/>
        <rFont val="Arial"/>
        <family val="2"/>
      </rPr>
      <t>2</t>
    </r>
  </si>
  <si>
    <t>SOMETIMES Tables 8.1 and 8.2 are a year behind other tables</t>
  </si>
  <si>
    <t>WHEN THIS HAPPENS, the figures below are used instead</t>
  </si>
  <si>
    <t xml:space="preserve">as specified in David Greeno's e-mails of 17 Nov 05 </t>
  </si>
  <si>
    <t>to refer to "more than one train during a journey "</t>
  </si>
  <si>
    <t>2. Passenger carriages including power cars</t>
  </si>
  <si>
    <t xml:space="preserve">3. These figures are headline revenue figures and include such as items as rental and advertising income. </t>
  </si>
  <si>
    <t>1. The Strathclyde Partnership for Transport took over the roles and functions of the Strathclyde Passenger Transport Authority and Executive from 1 April 2006.</t>
  </si>
  <si>
    <t>IN SUCH CASES, take care to set the highlighted value correctly</t>
  </si>
  <si>
    <t>Glasgow Central</t>
  </si>
  <si>
    <t>Glasgow Queen Street</t>
  </si>
  <si>
    <t>Paisley Gilmour Street</t>
  </si>
  <si>
    <t>Haymarket</t>
  </si>
  <si>
    <t>Dundee</t>
  </si>
  <si>
    <t>Charing Cross (Glasgow)</t>
  </si>
  <si>
    <t>Partick</t>
  </si>
  <si>
    <t>Ayr</t>
  </si>
  <si>
    <t>Linlithgow</t>
  </si>
  <si>
    <t>Kirkcaldy</t>
  </si>
  <si>
    <t>Inverkeithing</t>
  </si>
  <si>
    <t>Motherwell</t>
  </si>
  <si>
    <t>Falkirk Grahamston</t>
  </si>
  <si>
    <t>Johnstone</t>
  </si>
  <si>
    <t>Hyndland</t>
  </si>
  <si>
    <t>Airdrie</t>
  </si>
  <si>
    <t>Helensburgh Central</t>
  </si>
  <si>
    <t>Kilwinning</t>
  </si>
  <si>
    <t>Inverness</t>
  </si>
  <si>
    <t>Lenzie</t>
  </si>
  <si>
    <t>Croy</t>
  </si>
  <si>
    <t>Irvine</t>
  </si>
  <si>
    <t>East Kilbride</t>
  </si>
  <si>
    <t>Anniesland</t>
  </si>
  <si>
    <t>Perth</t>
  </si>
  <si>
    <t>Bathgate</t>
  </si>
  <si>
    <t>Mount Florida</t>
  </si>
  <si>
    <t>Milngavie</t>
  </si>
  <si>
    <t>Polmont</t>
  </si>
  <si>
    <t>Livingston North</t>
  </si>
  <si>
    <t>Dumbarton Central</t>
  </si>
  <si>
    <t>Hamilton Central</t>
  </si>
  <si>
    <t>Shettleston</t>
  </si>
  <si>
    <t>Singer</t>
  </si>
  <si>
    <t>Dalmuir</t>
  </si>
  <si>
    <t>Blairhill</t>
  </si>
  <si>
    <t>Westerton</t>
  </si>
  <si>
    <t>Uddingston</t>
  </si>
  <si>
    <t>Falkirk High</t>
  </si>
  <si>
    <t>Troon</t>
  </si>
  <si>
    <t>Bishopbriggs</t>
  </si>
  <si>
    <t>Hamilton West</t>
  </si>
  <si>
    <t>Balloch</t>
  </si>
  <si>
    <t>Cambuslang</t>
  </si>
  <si>
    <t>Barrhead</t>
  </si>
  <si>
    <t>Bishopton</t>
  </si>
  <si>
    <t>Bellshill</t>
  </si>
  <si>
    <t>Argyle Street</t>
  </si>
  <si>
    <t>Kilmarnock</t>
  </si>
  <si>
    <t>Neilston</t>
  </si>
  <si>
    <t>Coatbridge Sunnyside</t>
  </si>
  <si>
    <t>Larbert</t>
  </si>
  <si>
    <t>Rutherglen</t>
  </si>
  <si>
    <t>Greenock West</t>
  </si>
  <si>
    <t>South Gyle</t>
  </si>
  <si>
    <t>Dunblane</t>
  </si>
  <si>
    <t>Gourock</t>
  </si>
  <si>
    <t>Port Glasgow</t>
  </si>
  <si>
    <t>Largs</t>
  </si>
  <si>
    <t>Stonehaven</t>
  </si>
  <si>
    <t>North Berwick</t>
  </si>
  <si>
    <t>Cathcart</t>
  </si>
  <si>
    <t>Garrowhill</t>
  </si>
  <si>
    <t>Dalmeny</t>
  </si>
  <si>
    <t>Bearsden</t>
  </si>
  <si>
    <t>Hairmyres</t>
  </si>
  <si>
    <t>Edinburgh Park</t>
  </si>
  <si>
    <t>Dumbarton East</t>
  </si>
  <si>
    <t>Bellgrove</t>
  </si>
  <si>
    <t>Blantyre</t>
  </si>
  <si>
    <t>Dyce</t>
  </si>
  <si>
    <t>Easterhouse</t>
  </si>
  <si>
    <t>Anderston</t>
  </si>
  <si>
    <t>Merryton (2005)</t>
  </si>
  <si>
    <t>Larkhall (2005)</t>
  </si>
  <si>
    <t>Kelvindale (2005)</t>
  </si>
  <si>
    <t>Gartcosh (2005)</t>
  </si>
  <si>
    <t>2006-07</t>
  </si>
  <si>
    <t xml:space="preserve">2. The figure for passenger stations for e.g. 2005-06 represents the number which were part of the national rail network at the end of the 2005-06 </t>
  </si>
  <si>
    <t>06-07</t>
  </si>
  <si>
    <t>2007-08</t>
  </si>
  <si>
    <t>Source: ORR - Not National Statistics</t>
  </si>
  <si>
    <t>Source: Passenger Focus - Not National Statistics</t>
  </si>
  <si>
    <t>Source: Rail freight companies - Not National Statistics</t>
  </si>
  <si>
    <t>Source: Network Rail - Not National Statistics</t>
  </si>
  <si>
    <t>Source: Strathclyde Partnership for Transport - Not National Statistics</t>
  </si>
  <si>
    <t>Change since                                       1995-96</t>
  </si>
  <si>
    <t xml:space="preserve">    of which:</t>
  </si>
  <si>
    <t xml:space="preserve">    to / from            England and Wales</t>
  </si>
  <si>
    <t xml:space="preserve">                      of which:</t>
  </si>
  <si>
    <t>Clarkston</t>
  </si>
  <si>
    <t>Patterton</t>
  </si>
  <si>
    <t>Crossmyloof</t>
  </si>
  <si>
    <t>Scotstounhill</t>
  </si>
  <si>
    <t>Bridgeton</t>
  </si>
  <si>
    <t>CrossCountry is now operating most of the Virgin CrossCountry franchise routes and some routes from the Central Trains franchise.</t>
  </si>
  <si>
    <t>National Express East Coast has taken over the franchise previously operated by GNER.</t>
  </si>
  <si>
    <r>
      <t xml:space="preserve">CrossCountry </t>
    </r>
    <r>
      <rPr>
        <vertAlign val="superscript"/>
        <sz val="12"/>
        <rFont val="Arial"/>
        <family val="2"/>
      </rPr>
      <t>1, 4</t>
    </r>
  </si>
  <si>
    <t xml:space="preserve">                  </t>
  </si>
  <si>
    <t>percentage of trains arriving on time</t>
  </si>
  <si>
    <r>
      <t xml:space="preserve">Others whose journeys started in Scotland </t>
    </r>
    <r>
      <rPr>
        <b/>
        <i/>
        <vertAlign val="superscript"/>
        <sz val="12"/>
        <rFont val="Arial"/>
        <family val="2"/>
      </rPr>
      <t>2</t>
    </r>
  </si>
  <si>
    <r>
      <t xml:space="preserve">The difference from 100 includes </t>
    </r>
    <r>
      <rPr>
        <i/>
        <sz val="10"/>
        <rFont val="Arial"/>
        <family val="2"/>
      </rPr>
      <t>both</t>
    </r>
    <r>
      <rPr>
        <sz val="10"/>
        <rFont val="Arial"/>
        <family val="2"/>
      </rPr>
      <t xml:space="preserve"> those who were dis-satisfied or said poor  </t>
    </r>
    <r>
      <rPr>
        <i/>
        <sz val="10"/>
        <rFont val="Arial"/>
        <family val="2"/>
      </rPr>
      <t>and</t>
    </r>
    <r>
      <rPr>
        <sz val="10"/>
        <rFont val="Arial"/>
        <family val="2"/>
      </rPr>
      <t xml:space="preserve"> (e.g.) those who were neither satisfied nor dis-satisfied.</t>
    </r>
  </si>
  <si>
    <r>
      <t xml:space="preserve">    </t>
    </r>
    <r>
      <rPr>
        <i/>
        <sz val="10"/>
        <rFont val="Arial"/>
        <family val="2"/>
      </rPr>
      <t>either</t>
    </r>
    <r>
      <rPr>
        <sz val="10"/>
        <rFont val="Arial"/>
        <family val="2"/>
      </rPr>
      <t xml:space="preserve"> within Scotland </t>
    </r>
    <r>
      <rPr>
        <i/>
        <sz val="10"/>
        <rFont val="Arial"/>
        <family val="2"/>
      </rPr>
      <t>or</t>
    </r>
    <r>
      <rPr>
        <sz val="10"/>
        <rFont val="Arial"/>
        <family val="2"/>
      </rPr>
      <t xml:space="preserve"> elsewhere in the UK, depending upon the location of the port).</t>
    </r>
  </si>
  <si>
    <t xml:space="preserve">   (previously, such freight was counted as lifted elsewhere in the UK). </t>
  </si>
  <si>
    <r>
      <t xml:space="preserve">    It should be noted that, in </t>
    </r>
    <r>
      <rPr>
        <i/>
        <sz val="10"/>
        <rFont val="Arial"/>
        <family val="2"/>
      </rPr>
      <t>all</t>
    </r>
    <r>
      <rPr>
        <sz val="10"/>
        <rFont val="Arial"/>
        <family val="2"/>
      </rPr>
      <t xml:space="preserve"> years, imported freight lifted at </t>
    </r>
    <r>
      <rPr>
        <i/>
        <sz val="10"/>
        <rFont val="Arial"/>
        <family val="2"/>
      </rPr>
      <t>Scottish</t>
    </r>
    <r>
      <rPr>
        <sz val="10"/>
        <rFont val="Arial"/>
        <family val="2"/>
      </rPr>
      <t xml:space="preserve"> ports is counted under lifted in Scotland.</t>
    </r>
  </si>
  <si>
    <r>
      <t>Vehicles</t>
    </r>
    <r>
      <rPr>
        <vertAlign val="superscript"/>
        <sz val="12"/>
        <rFont val="Arial"/>
        <family val="2"/>
      </rPr>
      <t>2</t>
    </r>
  </si>
  <si>
    <r>
      <t xml:space="preserve">Revenue </t>
    </r>
    <r>
      <rPr>
        <vertAlign val="superscript"/>
        <sz val="12"/>
        <rFont val="Arial"/>
        <family val="2"/>
      </rPr>
      <t xml:space="preserve">3 </t>
    </r>
  </si>
  <si>
    <r>
      <t xml:space="preserve">Revenue at constant prices </t>
    </r>
    <r>
      <rPr>
        <vertAlign val="superscript"/>
        <sz val="12"/>
        <rFont val="Arial"/>
        <family val="2"/>
      </rPr>
      <t xml:space="preserve">4 </t>
    </r>
  </si>
  <si>
    <r>
      <t xml:space="preserve">Passenger receipts </t>
    </r>
    <r>
      <rPr>
        <vertAlign val="superscript"/>
        <sz val="12"/>
        <rFont val="Arial"/>
        <family val="2"/>
      </rPr>
      <t xml:space="preserve">5 </t>
    </r>
  </si>
  <si>
    <t>4. Adjusted approximately for general inflation using the Retail Prices Index for the relevant year (e.g. 2001 RPI used for 2001-02).</t>
  </si>
  <si>
    <t>For example, Total within 5 minutes gives the percentage which were no more than 4 minutes and 59 seconds late</t>
  </si>
  <si>
    <t>Includes part-cancelled trains (those which failed to reach their final destination but ran at least half their planned mileage)</t>
  </si>
  <si>
    <t>07-08</t>
  </si>
  <si>
    <t>2008-09</t>
  </si>
  <si>
    <r>
      <t xml:space="preserve">20 minutes and over </t>
    </r>
    <r>
      <rPr>
        <vertAlign val="superscript"/>
        <sz val="12"/>
        <rFont val="Arial"/>
        <family val="2"/>
      </rPr>
      <t>2</t>
    </r>
  </si>
  <si>
    <r>
      <t xml:space="preserve">Cancelled </t>
    </r>
    <r>
      <rPr>
        <vertAlign val="superscript"/>
        <sz val="12"/>
        <rFont val="Arial"/>
        <family val="2"/>
      </rPr>
      <t>3</t>
    </r>
  </si>
  <si>
    <r>
      <t>Number of trains due to be run</t>
    </r>
    <r>
      <rPr>
        <vertAlign val="superscript"/>
        <sz val="12"/>
        <rFont val="Arial"/>
        <family val="2"/>
      </rPr>
      <t xml:space="preserve"> 4</t>
    </r>
  </si>
  <si>
    <r>
      <t xml:space="preserve">ScotRail services: arrival times at final destinations  </t>
    </r>
    <r>
      <rPr>
        <vertAlign val="superscript"/>
        <sz val="12"/>
        <rFont val="Arial"/>
        <family val="2"/>
      </rPr>
      <t>1</t>
    </r>
  </si>
  <si>
    <t>1. From 1996-97, outwith the UK includes freight taken to ports for export (such freight was previously counted under</t>
  </si>
  <si>
    <r>
      <t xml:space="preserve">outwith the UK </t>
    </r>
    <r>
      <rPr>
        <vertAlign val="superscript"/>
        <sz val="12"/>
        <rFont val="Arial"/>
        <family val="2"/>
      </rPr>
      <t xml:space="preserve">1 </t>
    </r>
  </si>
  <si>
    <t xml:space="preserve">1. From 1996-97, outwith the UK includes freight imported via ports in England and Wales, which then comes by rail into Scotland </t>
  </si>
  <si>
    <t>minerals/ coal, coke</t>
  </si>
  <si>
    <r>
      <t xml:space="preserve">Pass. rec. at constant prices </t>
    </r>
    <r>
      <rPr>
        <vertAlign val="superscript"/>
        <sz val="12"/>
        <rFont val="Arial"/>
        <family val="2"/>
      </rPr>
      <t xml:space="preserve">4 </t>
    </r>
  </si>
  <si>
    <t xml:space="preserve">5. These figures are passenger ticket receipts as described at paragraphs 3.10 and 3.11 of the commentary. </t>
  </si>
  <si>
    <t>Musselburgh</t>
  </si>
  <si>
    <t>08-09</t>
  </si>
  <si>
    <t>RAIL SERVICES</t>
  </si>
  <si>
    <t>Note: Figures presented here do not use ScotRail's new methodology for estimating zonecard trips. See Table S1 for these.</t>
  </si>
  <si>
    <t>NB:  footnotes to Tables 7.4, 7.5, 7.6 and 7.8 amended 20 Apr 06</t>
  </si>
  <si>
    <t>Table 7.1</t>
  </si>
  <si>
    <t>Table 7.3</t>
  </si>
  <si>
    <r>
      <t xml:space="preserve">Figure 7.1 </t>
    </r>
    <r>
      <rPr>
        <sz val="12"/>
        <rFont val="Arial MT"/>
        <family val="0"/>
      </rPr>
      <t xml:space="preserve">  Passenger traffic originating in Scotland, and ScotRail passengers</t>
    </r>
  </si>
  <si>
    <r>
      <t xml:space="preserve">Figure 7.2 </t>
    </r>
    <r>
      <rPr>
        <sz val="12"/>
        <rFont val="Arial MT"/>
        <family val="0"/>
      </rPr>
      <t xml:space="preserve">  Freight traffic lifted in Scotland</t>
    </r>
  </si>
  <si>
    <t>Fig 7.1</t>
  </si>
  <si>
    <t>Fig 7.2</t>
  </si>
  <si>
    <t>Table 7.9</t>
  </si>
  <si>
    <t>Table 7.10</t>
  </si>
  <si>
    <t>Table 7.11</t>
  </si>
  <si>
    <t>2009-10</t>
  </si>
  <si>
    <t>09-10</t>
  </si>
  <si>
    <r>
      <t xml:space="preserve">Scheduled train kilometres </t>
    </r>
    <r>
      <rPr>
        <vertAlign val="superscript"/>
        <sz val="12"/>
        <rFont val="Arial"/>
        <family val="2"/>
      </rPr>
      <t xml:space="preserve">3 </t>
    </r>
  </si>
  <si>
    <r>
      <t>All such passenger journeys to, from or within Scotland</t>
    </r>
    <r>
      <rPr>
        <vertAlign val="superscript"/>
        <sz val="12"/>
        <rFont val="Arial"/>
        <family val="2"/>
      </rPr>
      <t>2</t>
    </r>
  </si>
  <si>
    <t>Agree</t>
  </si>
  <si>
    <t>No view</t>
  </si>
  <si>
    <t>Disagree</t>
  </si>
  <si>
    <t xml:space="preserve">Sample </t>
  </si>
  <si>
    <t>All</t>
  </si>
  <si>
    <t>neither</t>
  </si>
  <si>
    <t>no</t>
  </si>
  <si>
    <r>
      <t>size</t>
    </r>
    <r>
      <rPr>
        <i/>
        <vertAlign val="superscript"/>
        <sz val="12"/>
        <rFont val="Arial"/>
        <family val="2"/>
      </rPr>
      <t xml:space="preserve"> </t>
    </r>
  </si>
  <si>
    <t>… nor</t>
  </si>
  <si>
    <t>opinion</t>
  </si>
  <si>
    <t>(=100%)</t>
  </si>
  <si>
    <t>row percentages</t>
  </si>
  <si>
    <t>Finding out about routes and times is easy</t>
  </si>
  <si>
    <t xml:space="preserve">1. Those who had not used a train service in the past month are not asked these questions about train services. </t>
  </si>
  <si>
    <t>strongly</t>
  </si>
  <si>
    <t>tend to</t>
  </si>
  <si>
    <t>3.  Figures affected by industrial action.</t>
  </si>
  <si>
    <r>
      <t xml:space="preserve">4.  Adjusted </t>
    </r>
    <r>
      <rPr>
        <i/>
        <sz val="10"/>
        <rFont val="Arial"/>
        <family val="2"/>
      </rPr>
      <t>approximately</t>
    </r>
    <r>
      <rPr>
        <sz val="10"/>
        <rFont val="Arial"/>
        <family val="2"/>
      </rPr>
      <t xml:space="preserve"> for general inflation using the Retail Prices index for the relevant calendar year (e.g. 2001 RPI used for 2001-02). </t>
    </r>
  </si>
  <si>
    <r>
      <t>2001-02</t>
    </r>
    <r>
      <rPr>
        <b/>
        <vertAlign val="superscript"/>
        <sz val="12"/>
        <rFont val="Arial"/>
        <family val="2"/>
      </rPr>
      <t>3</t>
    </r>
  </si>
  <si>
    <r>
      <t>2002-03</t>
    </r>
    <r>
      <rPr>
        <b/>
        <vertAlign val="superscript"/>
        <sz val="12"/>
        <rFont val="Arial"/>
        <family val="2"/>
      </rPr>
      <t>3</t>
    </r>
  </si>
  <si>
    <r>
      <t>Total at constant prices</t>
    </r>
    <r>
      <rPr>
        <vertAlign val="superscript"/>
        <sz val="12"/>
        <rFont val="Arial"/>
        <family val="2"/>
      </rPr>
      <t>4</t>
    </r>
  </si>
  <si>
    <r>
      <t>Total</t>
    </r>
    <r>
      <rPr>
        <b/>
        <vertAlign val="superscript"/>
        <sz val="12"/>
        <rFont val="Arial"/>
        <family val="2"/>
      </rPr>
      <t>5</t>
    </r>
  </si>
  <si>
    <r>
      <t xml:space="preserve">Passenger journeys </t>
    </r>
    <r>
      <rPr>
        <vertAlign val="superscript"/>
        <sz val="12"/>
        <rFont val="Arial"/>
        <family val="2"/>
      </rPr>
      <t>1</t>
    </r>
  </si>
  <si>
    <t xml:space="preserve">1.   Through journeys made using tickets whose sales were recorded directly by the rail industry's central ticketing system. </t>
  </si>
  <si>
    <r>
      <t xml:space="preserve">    within                Scotland</t>
    </r>
    <r>
      <rPr>
        <vertAlign val="superscript"/>
        <sz val="12"/>
        <rFont val="Arial"/>
        <family val="2"/>
      </rPr>
      <t>2</t>
    </r>
  </si>
  <si>
    <t xml:space="preserve">1. Based on ticket sales from central ticketing system (therefore excludes journeys made using zonecards) </t>
  </si>
  <si>
    <t xml:space="preserve">1.   Based on ticket sales from central ticketing system (therefore excludes journeys made using zonecards) </t>
  </si>
  <si>
    <t>5.  Total passenger figures have not been adjusted to reflect ScotRail's revised methdology and therefore are not comparable with ScotRail passenger figures.</t>
  </si>
  <si>
    <t>2.  Total passenger figures have not been adjusted to reflect ScotRail's revised methdology and are therefore not comparable with ScotRail passenger figures.</t>
  </si>
  <si>
    <t>1.  Figures have not been adjusted to reflect ScotRail's revised methdology and are therefore not comparable with ScotRail passenger figures.</t>
  </si>
  <si>
    <t>Table 7.1 ScotRail passenger services</t>
  </si>
  <si>
    <r>
      <t xml:space="preserve">Table 7.3  Cross-border passenger traffic originating outwith Scotland: journeys and revenue  </t>
    </r>
    <r>
      <rPr>
        <b/>
        <vertAlign val="superscript"/>
        <sz val="12"/>
        <rFont val="Arial"/>
        <family val="2"/>
      </rPr>
      <t xml:space="preserve">1 </t>
    </r>
  </si>
  <si>
    <t xml:space="preserve">(e.g. cancellations and emergency timetables etc). </t>
  </si>
  <si>
    <r>
      <t xml:space="preserve">Table 7.8 </t>
    </r>
    <r>
      <rPr>
        <sz val="14"/>
        <rFont val="Arial"/>
        <family val="2"/>
      </rPr>
      <t xml:space="preserve"> Passenger journeys</t>
    </r>
    <r>
      <rPr>
        <vertAlign val="superscript"/>
        <sz val="14"/>
        <rFont val="Arial"/>
        <family val="2"/>
      </rPr>
      <t xml:space="preserve"> </t>
    </r>
    <r>
      <rPr>
        <sz val="14"/>
        <rFont val="Arial"/>
        <family val="2"/>
      </rPr>
      <t>to or from stations</t>
    </r>
    <r>
      <rPr>
        <vertAlign val="superscript"/>
        <sz val="14"/>
        <rFont val="Arial"/>
        <family val="2"/>
      </rPr>
      <t>1</t>
    </r>
    <r>
      <rPr>
        <sz val="14"/>
        <rFont val="Arial"/>
        <family val="2"/>
      </rPr>
      <t xml:space="preserve">  in Scotland that have opened (or re-opened) since 1970</t>
    </r>
  </si>
  <si>
    <t>2010-11</t>
  </si>
  <si>
    <r>
      <t>569.7</t>
    </r>
    <r>
      <rPr>
        <vertAlign val="superscript"/>
        <sz val="12"/>
        <rFont val="Arial"/>
        <family val="2"/>
      </rPr>
      <t xml:space="preserve"> 2</t>
    </r>
  </si>
  <si>
    <t>2. Prestwick airport includes rail link tickets from 2007-08.</t>
  </si>
  <si>
    <t>Exhibition Centre Glasgow</t>
  </si>
  <si>
    <t>Dunfermline</t>
  </si>
  <si>
    <t>Newton</t>
  </si>
  <si>
    <t>Queen's Park (Glasgow)</t>
  </si>
  <si>
    <t>Leuchars</t>
  </si>
  <si>
    <t>High Street</t>
  </si>
  <si>
    <t>Alloa (May 2008)</t>
  </si>
  <si>
    <t>National Express East Coast services were transferrred to East Coast on 13 November 2009</t>
  </si>
  <si>
    <r>
      <t xml:space="preserve">East Coast </t>
    </r>
    <r>
      <rPr>
        <vertAlign val="superscript"/>
        <sz val="12"/>
        <rFont val="Arial"/>
        <family val="2"/>
      </rPr>
      <t>1, 3, 5</t>
    </r>
  </si>
  <si>
    <r>
      <t xml:space="preserve">Virgin Trains </t>
    </r>
    <r>
      <rPr>
        <vertAlign val="superscript"/>
        <sz val="12"/>
        <rFont val="Arial"/>
        <family val="2"/>
      </rPr>
      <t>1</t>
    </r>
  </si>
  <si>
    <t>10-11</t>
  </si>
  <si>
    <t>1995-96</t>
  </si>
  <si>
    <t>1996-97</t>
  </si>
  <si>
    <t>1997-98</t>
  </si>
  <si>
    <t>1998-99</t>
  </si>
  <si>
    <r>
      <t xml:space="preserve">Total at constant prices </t>
    </r>
    <r>
      <rPr>
        <vertAlign val="superscript"/>
        <sz val="12"/>
        <rFont val="Arial"/>
        <family val="2"/>
      </rPr>
      <t>2</t>
    </r>
  </si>
  <si>
    <t>2011-12</t>
  </si>
  <si>
    <t>Train Cleanliness</t>
  </si>
  <si>
    <t xml:space="preserve">  </t>
  </si>
  <si>
    <t>South West</t>
  </si>
  <si>
    <t>South East</t>
  </si>
  <si>
    <r>
      <t xml:space="preserve">Table 7.12  </t>
    </r>
    <r>
      <rPr>
        <sz val="12"/>
        <rFont val="Arial"/>
        <family val="2"/>
      </rPr>
      <t xml:space="preserve">Freight traffic lifted in Scotland by destination and by commodity </t>
    </r>
  </si>
  <si>
    <r>
      <t>Table 7.13</t>
    </r>
    <r>
      <rPr>
        <sz val="12"/>
        <rFont val="Arial"/>
        <family val="2"/>
      </rPr>
      <t xml:space="preserve">  Freight traffic with a destination in Scotland by origin (where lifted) and by commodity</t>
    </r>
    <r>
      <rPr>
        <vertAlign val="superscript"/>
        <sz val="12"/>
        <rFont val="Arial"/>
        <family val="2"/>
      </rPr>
      <t xml:space="preserve"> </t>
    </r>
  </si>
  <si>
    <r>
      <t xml:space="preserve">Table 7.14 </t>
    </r>
    <r>
      <rPr>
        <sz val="12"/>
        <rFont val="Arial"/>
        <family val="2"/>
      </rPr>
      <t xml:space="preserve">  Lines open for traffic</t>
    </r>
  </si>
  <si>
    <r>
      <t xml:space="preserve">Table 7.15 </t>
    </r>
    <r>
      <rPr>
        <sz val="12"/>
        <rFont val="Arial"/>
        <family val="2"/>
      </rPr>
      <t xml:space="preserve"> Number of stations</t>
    </r>
    <r>
      <rPr>
        <vertAlign val="superscript"/>
        <sz val="12"/>
        <rFont val="Arial"/>
        <family val="2"/>
      </rPr>
      <t>1,2</t>
    </r>
  </si>
  <si>
    <r>
      <t>Table 7.17</t>
    </r>
    <r>
      <rPr>
        <sz val="12"/>
        <rFont val="Arial"/>
        <family val="2"/>
      </rPr>
      <t xml:space="preserve"> Strathclyde Partnership for Transport - Glasgow Subway </t>
    </r>
    <r>
      <rPr>
        <vertAlign val="superscript"/>
        <sz val="12"/>
        <rFont val="Arial"/>
        <family val="2"/>
      </rPr>
      <t>1</t>
    </r>
  </si>
  <si>
    <t>Source: Scottish Household Survey</t>
  </si>
  <si>
    <t>Journeys (thousands) by District/Unitary Authority</t>
  </si>
  <si>
    <t>To/From</t>
  </si>
  <si>
    <t>Scotland Total</t>
  </si>
  <si>
    <t>Start/End points (thousands) on journeys within Scotland</t>
  </si>
  <si>
    <t>To/From/Within</t>
  </si>
  <si>
    <t>1. Since 2006-07 there have been improvements in mapping tickets sold with an unknown origin or destination.  These were previously mapped to Scotland other, but due to improved methodology, these have now been mapped to other districts or unitary authorities.</t>
  </si>
  <si>
    <t>One impact of this is journeys have been more accurately been mapped to Glasgow city since 2006-07 so comparisons with earlier years should not be made.  For full methodology notes, please view the ORR documentation, which can be found here: http://www.rail-reg.gov.uk/upload/pdf/odm-summary-1011.pdf</t>
  </si>
  <si>
    <t>2. Since 2006-07 there have been improvements in mapping tickets sold with an unknown origin or destination.  These were previously mapped to Scotland other, but due to improved methodology, these have now been mapped to other districts or unitary authorities.</t>
  </si>
  <si>
    <t>Therefore dividing the figures in the table by two gives the number of journeys either starting or ending in a Local Authority and will match totals published elsewhere in this chapter.</t>
  </si>
  <si>
    <r>
      <t xml:space="preserve">1. </t>
    </r>
    <r>
      <rPr>
        <b/>
        <sz val="12"/>
        <color indexed="8"/>
        <rFont val="Arial"/>
        <family val="2"/>
      </rPr>
      <t xml:space="preserve">Note </t>
    </r>
    <r>
      <rPr>
        <sz val="12"/>
        <color indexed="8"/>
        <rFont val="Arial"/>
        <family val="2"/>
      </rPr>
      <t>that this table shows start and end points of journeys so a journey starting in Aberdeen City and ending in Aberdeenshire would count once against each Local Authority.  A journey starting and ending in Angus would count twice against the Local Authority.</t>
    </r>
  </si>
  <si>
    <t>Aberdeen City</t>
  </si>
  <si>
    <t>Argyll And Bute</t>
  </si>
  <si>
    <t>Clackmannan</t>
  </si>
  <si>
    <t>Dumfries And Galloway</t>
  </si>
  <si>
    <t>Edinburgh, City Of</t>
  </si>
  <si>
    <t>Glasgow City</t>
  </si>
  <si>
    <t>Perth And Kinross</t>
  </si>
  <si>
    <r>
      <t>Scotland Other</t>
    </r>
    <r>
      <rPr>
        <vertAlign val="superscript"/>
        <sz val="12"/>
        <rFont val="Arial"/>
        <family val="2"/>
      </rPr>
      <t>1</t>
    </r>
  </si>
  <si>
    <r>
      <t>Scotland Other</t>
    </r>
    <r>
      <rPr>
        <vertAlign val="superscript"/>
        <sz val="12"/>
        <rFont val="Arial"/>
        <family val="2"/>
      </rPr>
      <t>2</t>
    </r>
  </si>
  <si>
    <t>2012-13</t>
  </si>
  <si>
    <t>11-12</t>
  </si>
  <si>
    <t>12-13</t>
  </si>
  <si>
    <r>
      <t xml:space="preserve">percentage who were satisfied or said good </t>
    </r>
    <r>
      <rPr>
        <i/>
        <vertAlign val="superscript"/>
        <sz val="12"/>
        <rFont val="Arial"/>
        <family val="2"/>
      </rPr>
      <t>1</t>
    </r>
  </si>
  <si>
    <t>0</t>
  </si>
  <si>
    <t>1. There is a series break between 2007-08 and 2008-09 due to a change in the methodology. From 2008-09 estimates of PTE travel (zone cards) are included.</t>
  </si>
  <si>
    <t>2.  Figures are lower than those for First ScotRail passenger journeys as changes of train are not taken into account in this series.</t>
  </si>
  <si>
    <t xml:space="preserve">1.  ScotRail introduced a new methodology which better estimates Strathclyde Zonecard journeys from 2009/10. Figures from 2003/04 onwards present the impact of this on </t>
  </si>
  <si>
    <t>previously  reported data to provide a more meaningful year on year comparison. Note that this has no impact on actual journeys undertaken. Passenger kms have also</t>
  </si>
  <si>
    <t>been adjusted to reflect this.</t>
  </si>
  <si>
    <r>
      <t xml:space="preserve">Table 7.6c      Rail passenger journeys wholly within Scotland, using national rail tickets  </t>
    </r>
    <r>
      <rPr>
        <b/>
        <vertAlign val="superscript"/>
        <sz val="12"/>
        <rFont val="Arial MT"/>
        <family val="0"/>
      </rPr>
      <t>1</t>
    </r>
    <r>
      <rPr>
        <b/>
        <sz val="12"/>
        <rFont val="Arial MT"/>
        <family val="0"/>
      </rPr>
      <t xml:space="preserve"> ,  </t>
    </r>
  </si>
  <si>
    <t>2.   In this table a journey between two local authorities is only counted once.</t>
  </si>
  <si>
    <t xml:space="preserve">3.  The table does not show the local authority areas which do not contain any stations </t>
  </si>
  <si>
    <t>4.  Total passenger figures have not been adjusted to reflect ScotRail's revised methdology and are therefore not comparable with ScotRail passenger figures.</t>
  </si>
  <si>
    <t>Trains run to timetable</t>
  </si>
  <si>
    <t>Train service is stable and not regularly changing</t>
  </si>
  <si>
    <t>Trains are clean</t>
  </si>
  <si>
    <t>Feel safe/secure on trains during the day</t>
  </si>
  <si>
    <t>It is simple decide what type of ticket I need</t>
  </si>
  <si>
    <t>Easy to change from trains to other forms of transport</t>
  </si>
  <si>
    <t>Train fares are good value</t>
  </si>
  <si>
    <t>Feel safe/secure on trains during the evening</t>
  </si>
  <si>
    <t>http://www.transportscotland.gov.uk/analysis/statistics/publications/scottish-transport-statistics-previous-editions</t>
  </si>
  <si>
    <t>One impact of this is journeys have been more accurately been mapped to Glasgow city since 2006-07 so comparisons with earlier years should not be made.  For full methodology notes, please view the ORR documentation, which can be found here: http://orr.gov.uk/__data/assets/pdf_file/0014/1940/regional-usage-profiles-odm-august-2013.pdf</t>
  </si>
  <si>
    <t>2013-14</t>
  </si>
  <si>
    <t>Conon Bridge (2013)</t>
  </si>
  <si>
    <t>Drumgelloch (1989) !</t>
  </si>
  <si>
    <t>! The station closed on 9 May 2010 and then re-opened on 6 March 2011.</t>
  </si>
  <si>
    <t>13-14</t>
  </si>
  <si>
    <t>Caldercruix (2011)</t>
  </si>
  <si>
    <t>Blackridge (2010)</t>
  </si>
  <si>
    <t>Armadale (2011)</t>
  </si>
  <si>
    <t>Chatelherault (2005)</t>
  </si>
  <si>
    <t>Dumbreck (1990)</t>
  </si>
  <si>
    <t>Laurencekirk (May 2009)</t>
  </si>
  <si>
    <t>Inverurie</t>
  </si>
  <si>
    <t>Uphall</t>
  </si>
  <si>
    <t>Wishaw</t>
  </si>
  <si>
    <t>Dunbar</t>
  </si>
  <si>
    <r>
      <t xml:space="preserve">Glasgow City </t>
    </r>
    <r>
      <rPr>
        <vertAlign val="superscript"/>
        <sz val="12"/>
        <rFont val="Arial"/>
        <family val="2"/>
      </rPr>
      <t>1</t>
    </r>
  </si>
  <si>
    <r>
      <t>Loaded train kilometres</t>
    </r>
    <r>
      <rPr>
        <vertAlign val="superscript"/>
        <sz val="12"/>
        <rFont val="Arial"/>
        <family val="2"/>
      </rPr>
      <t xml:space="preserve"> 6</t>
    </r>
  </si>
  <si>
    <t xml:space="preserve">6. Strathclyde Partnership for Transport have discovered an error in the way loaded train kilometres were calculated. The figures have been revised for previous years. </t>
  </si>
  <si>
    <t>Rail passenger satisfaction: National Rail Passenger Survey</t>
  </si>
  <si>
    <r>
      <t xml:space="preserve">elsewhere in the UK </t>
    </r>
    <r>
      <rPr>
        <vertAlign val="superscript"/>
        <sz val="12"/>
        <rFont val="Arial"/>
        <family val="2"/>
      </rPr>
      <t>2</t>
    </r>
  </si>
  <si>
    <r>
      <t xml:space="preserve">other </t>
    </r>
    <r>
      <rPr>
        <vertAlign val="superscript"/>
        <sz val="12"/>
        <rFont val="Arial"/>
        <family val="2"/>
      </rPr>
      <t>2</t>
    </r>
  </si>
  <si>
    <t>2. Revisions have been made to the figures for 2011-12 and earlier years.</t>
  </si>
  <si>
    <t>Earlier editions of this publication have not been revised.</t>
  </si>
  <si>
    <r>
      <t>Rail punctuality: Public Performance Measure - for all services</t>
    </r>
    <r>
      <rPr>
        <vertAlign val="superscript"/>
        <sz val="12"/>
        <rFont val="Arial"/>
        <family val="2"/>
      </rPr>
      <t xml:space="preserve"> 6</t>
    </r>
    <r>
      <rPr>
        <sz val="12"/>
        <rFont val="Arial"/>
        <family val="2"/>
      </rPr>
      <t xml:space="preserve">  </t>
    </r>
  </si>
  <si>
    <t>Figures subject to revision on annual basis.</t>
  </si>
  <si>
    <t>2. Journeys for which the destination is one of the stations in the Council area (e.g. Edinburgh includes Brunstane, Curriehill, Dalmeny, etc)</t>
  </si>
  <si>
    <r>
      <t>Table 7.6a Cross border rail passenger journeys starting or ending in Scotland</t>
    </r>
    <r>
      <rPr>
        <b/>
        <vertAlign val="superscript"/>
        <sz val="14"/>
        <rFont val="Arial"/>
        <family val="2"/>
      </rPr>
      <t>1</t>
    </r>
  </si>
  <si>
    <r>
      <t>Table 7.6b Rail passenger journeys within Scotland</t>
    </r>
    <r>
      <rPr>
        <b/>
        <vertAlign val="superscript"/>
        <sz val="14"/>
        <rFont val="Arial"/>
        <family val="2"/>
      </rPr>
      <t>1,2</t>
    </r>
  </si>
  <si>
    <t>Larkhall</t>
  </si>
  <si>
    <t>Springburn</t>
  </si>
  <si>
    <t>TABLE</t>
  </si>
  <si>
    <t>Subset</t>
  </si>
  <si>
    <t>Variable1</t>
  </si>
  <si>
    <t>DISPLAY TABLE - TIME SERIES</t>
  </si>
  <si>
    <t>DISPLAY TABLE - BAR CHART</t>
  </si>
  <si>
    <t>Year:</t>
  </si>
  <si>
    <t>Rail Transport - Bar Charts</t>
  </si>
  <si>
    <t>QUESTION</t>
  </si>
  <si>
    <t>VARIABLE</t>
  </si>
  <si>
    <t>ScotRail services</t>
  </si>
  <si>
    <t>T7.1</t>
  </si>
  <si>
    <t>T7.2</t>
  </si>
  <si>
    <t>T7.4</t>
  </si>
  <si>
    <t>T7.5</t>
  </si>
  <si>
    <t>T7.6</t>
  </si>
  <si>
    <t>T7.7</t>
  </si>
  <si>
    <t>T7.9</t>
  </si>
  <si>
    <t>T7.10</t>
  </si>
  <si>
    <t>T7.11</t>
  </si>
  <si>
    <t>T7.12</t>
  </si>
  <si>
    <t>T7.13</t>
  </si>
  <si>
    <t>T7.14</t>
  </si>
  <si>
    <t>T7.15</t>
  </si>
  <si>
    <t>T7.16</t>
  </si>
  <si>
    <t>T7.17</t>
  </si>
  <si>
    <t>T7.18</t>
  </si>
  <si>
    <t>T7.19</t>
  </si>
  <si>
    <t>T7.20</t>
  </si>
  <si>
    <t>Passenger journeys - internal (journeys wholly within Scotland)</t>
  </si>
  <si>
    <t>Passenger journeys - cross-border originating in Scotland</t>
  </si>
  <si>
    <t>Passenger revenue - journeys originating withing Scotland</t>
  </si>
  <si>
    <t>Cross-Border passenger journeys originating outwith Scotland</t>
  </si>
  <si>
    <t>Passenger revenue from cross-border journeys originating outwith Scotland</t>
  </si>
  <si>
    <t>Within Scotland</t>
  </si>
  <si>
    <t>To/from England and Wales</t>
  </si>
  <si>
    <t>To/from London</t>
  </si>
  <si>
    <t>To/from North West England</t>
  </si>
  <si>
    <t>To/from North East England</t>
  </si>
  <si>
    <r>
      <rPr>
        <b/>
        <sz val="12"/>
        <rFont val="Arial"/>
        <family val="2"/>
      </rPr>
      <t xml:space="preserve">To/from </t>
    </r>
    <r>
      <rPr>
        <sz val="12"/>
        <rFont val="Arial"/>
        <family val="2"/>
      </rPr>
      <t>Yorkshire and the Humber</t>
    </r>
  </si>
  <si>
    <t>To/from West Midlands</t>
  </si>
  <si>
    <t>To/from East England</t>
  </si>
  <si>
    <t>To/from South East</t>
  </si>
  <si>
    <t>To/from East Midlands</t>
  </si>
  <si>
    <t>To/from South West</t>
  </si>
  <si>
    <t>To/from Wales</t>
  </si>
  <si>
    <t>Passenger journeys by country of origin/destination</t>
  </si>
  <si>
    <t>Passenger journeys by area of origin/destination</t>
  </si>
  <si>
    <t>YearSelect</t>
  </si>
  <si>
    <r>
      <t>Cross border rail passenger journeys starting or ending in Scotland</t>
    </r>
    <r>
      <rPr>
        <b/>
        <vertAlign val="superscript"/>
        <sz val="14"/>
        <rFont val="Arial"/>
        <family val="2"/>
      </rPr>
      <t>1</t>
    </r>
  </si>
  <si>
    <r>
      <t>Rail passenger journeys within Scotland</t>
    </r>
    <r>
      <rPr>
        <b/>
        <vertAlign val="superscript"/>
        <sz val="14"/>
        <rFont val="Arial"/>
        <family val="2"/>
      </rPr>
      <t>1,2</t>
    </r>
  </si>
  <si>
    <t>T7.6c</t>
  </si>
  <si>
    <t>Passenger journeys by station - top 10</t>
  </si>
  <si>
    <t>Distances travelled by passengers to Aberdeen, Edinburgh and Glasgow (percentage of journeys within band)</t>
  </si>
  <si>
    <t>Rail passenger journey numbers starting and ending in local authority</t>
  </si>
  <si>
    <t>Rail passenger journeys wholly within Scotland, using national rail tickets - by destination</t>
  </si>
  <si>
    <r>
      <t xml:space="preserve">Passenger journeys using national rail tickets </t>
    </r>
    <r>
      <rPr>
        <b/>
        <sz val="12"/>
        <rFont val="Arial"/>
        <family val="2"/>
      </rPr>
      <t>to, from or within Scotland</t>
    </r>
  </si>
  <si>
    <t>Passenger traffic originating in Scotland: journeys and revenue</t>
  </si>
  <si>
    <t>Passenger journeys to and from the main stations in Scotland</t>
  </si>
  <si>
    <t>ScotRail passenger services summary statistics</t>
  </si>
  <si>
    <t xml:space="preserve">beginning in Aberdeen City </t>
  </si>
  <si>
    <t>Service</t>
  </si>
  <si>
    <t>Rail punctuality: Public Performance Measure - for all services</t>
  </si>
  <si>
    <t>Note ORR to be renamed Office of Rail and Road from October 2015</t>
  </si>
  <si>
    <t>Train punctuality</t>
  </si>
  <si>
    <t>All GB operators</t>
  </si>
  <si>
    <t>Regional operators - Overall opinion of journey</t>
  </si>
  <si>
    <t>Regional operators - Punctuality / reliability</t>
  </si>
  <si>
    <t>Long-distance operators Overall opinion of journey</t>
  </si>
  <si>
    <t>Long-distance operators Punctuality / reliability</t>
  </si>
  <si>
    <t>YEAR</t>
  </si>
  <si>
    <t>2014-15</t>
  </si>
  <si>
    <t>14-15</t>
  </si>
  <si>
    <r>
      <t xml:space="preserve">Virgin Trains East coast </t>
    </r>
    <r>
      <rPr>
        <vertAlign val="superscript"/>
        <sz val="12"/>
        <rFont val="Arial"/>
        <family val="2"/>
      </rPr>
      <t>7</t>
    </r>
  </si>
  <si>
    <t>From 1 March 2015 Virgin trains took over the East Coast operation.</t>
  </si>
  <si>
    <r>
      <t xml:space="preserve">East Coast </t>
    </r>
    <r>
      <rPr>
        <vertAlign val="superscript"/>
        <sz val="12"/>
        <rFont val="Arial"/>
        <family val="2"/>
      </rPr>
      <t>1, 3, 5, 7</t>
    </r>
  </si>
  <si>
    <t>Trespassers and suicides</t>
  </si>
  <si>
    <t>Contents</t>
  </si>
  <si>
    <t>Figure 7.1</t>
  </si>
  <si>
    <t>Passenger traffic originating in Scotland, and ScotRail passengers</t>
  </si>
  <si>
    <t>Figure 7.2</t>
  </si>
  <si>
    <t>Freight traffic lifted in Scotland</t>
  </si>
  <si>
    <t>ScotRail passenger services</t>
  </si>
  <si>
    <t>Table 7.2</t>
  </si>
  <si>
    <t>Cross-border passenger traffic originating outwith Scotland: journeys and revenue</t>
  </si>
  <si>
    <t>Table 7.4</t>
  </si>
  <si>
    <t>Table 7.5</t>
  </si>
  <si>
    <t xml:space="preserve">Distances travelled by passengers1   to Aberdeen, Edinburgh and Glasgow </t>
  </si>
  <si>
    <t>Table 7.6a</t>
  </si>
  <si>
    <t>Cross border rail passenger journeys starting or ending in Scotland</t>
  </si>
  <si>
    <t>Table 7.6b</t>
  </si>
  <si>
    <t>Rail passenger journeys within Scotland</t>
  </si>
  <si>
    <t>Table 7.6c</t>
  </si>
  <si>
    <t>Table 7.7</t>
  </si>
  <si>
    <t>Table 7.8</t>
  </si>
  <si>
    <t>Passenger journeys to or from stations1  in Scotland that have opened (or re-opened) since 1970</t>
  </si>
  <si>
    <t>ScotRail services: arrival times at final destinations</t>
  </si>
  <si>
    <t>Table 7.12</t>
  </si>
  <si>
    <t xml:space="preserve">Freight traffic lifted in Scotland by destination and by commodity </t>
  </si>
  <si>
    <t>Table 7.13</t>
  </si>
  <si>
    <t xml:space="preserve">Freight traffic with a destination in Scotland by origin (where lifted) and by commodity </t>
  </si>
  <si>
    <t>Table 7.14</t>
  </si>
  <si>
    <t>Lines open for traffic</t>
  </si>
  <si>
    <t>Table 7.15</t>
  </si>
  <si>
    <t>Number of stations</t>
  </si>
  <si>
    <t>Table 7.16</t>
  </si>
  <si>
    <t>Table 7.17</t>
  </si>
  <si>
    <t>Strathclyde Partnership for Transport - Glasgow Subway</t>
  </si>
  <si>
    <t>Table 7.18</t>
  </si>
  <si>
    <t>Railway accidents, Scotland</t>
  </si>
  <si>
    <t>Table 7.19</t>
  </si>
  <si>
    <t>Table 7.20</t>
  </si>
  <si>
    <t>Time series</t>
  </si>
  <si>
    <t>Rail passenger services Interactive Chart - Time Series</t>
  </si>
  <si>
    <r>
      <t xml:space="preserve">Table 7.20  </t>
    </r>
    <r>
      <rPr>
        <sz val="12"/>
        <rFont val="Arial"/>
        <family val="2"/>
      </rPr>
      <t xml:space="preserve">Adults (16+) - views on train services of those who used them in the past month: 2014 </t>
    </r>
    <r>
      <rPr>
        <vertAlign val="superscript"/>
        <sz val="12"/>
        <rFont val="Arial"/>
        <family val="2"/>
      </rPr>
      <t>1 2</t>
    </r>
  </si>
  <si>
    <t>2. Question asked every other year in the survey. 2014 is the most recent data available, next update to be published in Summer 2017</t>
  </si>
  <si>
    <t>Striking level crossing gates or barrier</t>
  </si>
  <si>
    <t>Train striking object</t>
  </si>
  <si>
    <t xml:space="preserve">Train striking animal </t>
  </si>
  <si>
    <t>Train fire</t>
  </si>
  <si>
    <t>Train struck by missile</t>
  </si>
  <si>
    <t>Open door collision</t>
  </si>
  <si>
    <t>Accidents in stations</t>
  </si>
  <si>
    <t>Accidents on trains</t>
  </si>
  <si>
    <t xml:space="preserve">                             - deaths  </t>
  </si>
  <si>
    <t>Source: RSSB -  Not National Statistics</t>
  </si>
  <si>
    <r>
      <t xml:space="preserve">Annual Safety Performance Report (ASPR) - </t>
    </r>
    <r>
      <rPr>
        <sz val="12"/>
        <color indexed="12"/>
        <rFont val="Arial MT"/>
        <family val="0"/>
      </rPr>
      <t>http://www.rssb.co.uk/Library/risk-analysis-and-safety-reporting/2015-07-aspr-full-report-2014-15.pdf</t>
    </r>
  </si>
  <si>
    <t>1. Figures for this table were previously obtained from ORR. We have now changed the source to the RSSB to improve consistency with other official statistics.</t>
  </si>
  <si>
    <t>The figures in this table will therefore not be comparable with the tables published in previous editions of STS.</t>
  </si>
  <si>
    <t xml:space="preserve">Note: Previous versions of this table for the years 2008-09 to 2012-13 can be found in the STS no 33 Excel datasets here  </t>
  </si>
  <si>
    <t>Carluke</t>
  </si>
  <si>
    <t>Virgins Trains has been renamed Virgin West Coast.</t>
  </si>
  <si>
    <t xml:space="preserve">Adults (16+) - views on train services of those who used them in the past month: 2014 </t>
  </si>
  <si>
    <t>Railway fatalities by local authority1 and category, 2014</t>
  </si>
  <si>
    <t>Number of passenger stations by local authority, 2013-14</t>
  </si>
  <si>
    <t>Passenger journeys to and from the main stations in Scotland: 2014-15</t>
  </si>
  <si>
    <t xml:space="preserve">Rail passenger journeys wholly within Scotland, using national rail tickets by local authority areas 2, 3 of origin and destination, 2013-14 </t>
  </si>
  <si>
    <t>Passenger journeys using national rail tickets to, from or within Scotland, 2013-14</t>
  </si>
  <si>
    <t>Scotrail passengers</t>
  </si>
  <si>
    <t xml:space="preserve">Passenger journeys originating outwith Scotland </t>
  </si>
  <si>
    <r>
      <t xml:space="preserve">At constant prices </t>
    </r>
    <r>
      <rPr>
        <vertAlign val="superscript"/>
        <sz val="12"/>
        <rFont val="Arial"/>
        <family val="2"/>
      </rPr>
      <t>4</t>
    </r>
  </si>
  <si>
    <r>
      <t xml:space="preserve">Internal (journeys wholly within Scotland) </t>
    </r>
    <r>
      <rPr>
        <b/>
        <vertAlign val="superscript"/>
        <sz val="12"/>
        <rFont val="Arial"/>
        <family val="2"/>
      </rPr>
      <t>1,2</t>
    </r>
  </si>
  <si>
    <r>
      <t xml:space="preserve">Cross-border originating in Scotland </t>
    </r>
    <r>
      <rPr>
        <b/>
        <vertAlign val="superscript"/>
        <sz val="12"/>
        <rFont val="Arial"/>
        <family val="2"/>
      </rPr>
      <t>1,2</t>
    </r>
  </si>
  <si>
    <r>
      <t xml:space="preserve">Total passenger traffic originating in Scotland </t>
    </r>
    <r>
      <rPr>
        <b/>
        <vertAlign val="superscript"/>
        <sz val="12"/>
        <rFont val="Arial"/>
        <family val="2"/>
      </rPr>
      <t>1,2</t>
    </r>
  </si>
  <si>
    <t>Table 7.2   Passenger traffic originating in Scotland: journeys and revenue</t>
  </si>
  <si>
    <r>
      <t xml:space="preserve">Internal journeys </t>
    </r>
    <r>
      <rPr>
        <vertAlign val="superscript"/>
        <sz val="12"/>
        <rFont val="Arial"/>
        <family val="2"/>
      </rPr>
      <t>1,2</t>
    </r>
  </si>
  <si>
    <r>
      <t xml:space="preserve">Cross-border journeys </t>
    </r>
    <r>
      <rPr>
        <b/>
        <sz val="12"/>
        <rFont val="Arial"/>
        <family val="2"/>
      </rPr>
      <t>originating in</t>
    </r>
    <r>
      <rPr>
        <sz val="12"/>
        <rFont val="Arial"/>
        <family val="2"/>
      </rPr>
      <t xml:space="preserve"> Scotland</t>
    </r>
  </si>
  <si>
    <r>
      <t xml:space="preserve">Cross-border journeys </t>
    </r>
    <r>
      <rPr>
        <b/>
        <sz val="12"/>
        <rFont val="Arial"/>
        <family val="2"/>
      </rPr>
      <t>originating outwith</t>
    </r>
    <r>
      <rPr>
        <sz val="12"/>
        <rFont val="Arial"/>
        <family val="2"/>
      </rPr>
      <t xml:space="preserve"> Scotland</t>
    </r>
  </si>
  <si>
    <t>2015-16</t>
  </si>
  <si>
    <r>
      <t xml:space="preserve">Table 7.4 Passenger journeys using national rail tickets </t>
    </r>
    <r>
      <rPr>
        <b/>
        <vertAlign val="superscript"/>
        <sz val="12"/>
        <rFont val="Arial"/>
        <family val="2"/>
      </rPr>
      <t>1</t>
    </r>
    <r>
      <rPr>
        <b/>
        <sz val="12"/>
        <rFont val="Arial"/>
        <family val="2"/>
      </rPr>
      <t xml:space="preserve"> to, from or within Scotland, 2014-15</t>
    </r>
  </si>
  <si>
    <t>% change 2014-15 on 2013-14</t>
  </si>
  <si>
    <r>
      <t xml:space="preserve">                      by local authority areas </t>
    </r>
    <r>
      <rPr>
        <b/>
        <vertAlign val="superscript"/>
        <sz val="12"/>
        <rFont val="Arial MT"/>
        <family val="0"/>
      </rPr>
      <t>2, 3</t>
    </r>
    <r>
      <rPr>
        <b/>
        <sz val="12"/>
        <rFont val="Arial MT"/>
        <family val="0"/>
      </rPr>
      <t xml:space="preserve"> of origin and destination, 2014-15 </t>
    </r>
    <r>
      <rPr>
        <b/>
        <vertAlign val="superscript"/>
        <sz val="12"/>
        <rFont val="Arial MT"/>
        <family val="0"/>
      </rPr>
      <t>4</t>
    </r>
    <r>
      <rPr>
        <b/>
        <sz val="12"/>
        <rFont val="Arial MT"/>
        <family val="0"/>
      </rPr>
      <t xml:space="preserve"> </t>
    </r>
  </si>
  <si>
    <r>
      <t xml:space="preserve">Table 7.7   Passenger journeys to and from the main stations in Scotland: 2015-16 </t>
    </r>
    <r>
      <rPr>
        <b/>
        <vertAlign val="superscript"/>
        <sz val="12"/>
        <rFont val="Arial"/>
        <family val="2"/>
      </rPr>
      <t>1, 2, 3, 4</t>
    </r>
  </si>
  <si>
    <r>
      <t>Table 7.16</t>
    </r>
    <r>
      <rPr>
        <sz val="12"/>
        <rFont val="Arial"/>
        <family val="2"/>
      </rPr>
      <t xml:space="preserve"> Number of passenger stations by local authority, 2014-15 </t>
    </r>
    <r>
      <rPr>
        <vertAlign val="superscript"/>
        <sz val="12"/>
        <rFont val="Arial"/>
        <family val="2"/>
      </rPr>
      <t>1</t>
    </r>
  </si>
  <si>
    <t xml:space="preserve">       Public</t>
  </si>
  <si>
    <t xml:space="preserve">      Member of</t>
  </si>
  <si>
    <t xml:space="preserve">        Other</t>
  </si>
  <si>
    <r>
      <rPr>
        <b/>
        <sz val="12"/>
        <rFont val="Arial MT"/>
        <family val="0"/>
      </rPr>
      <t>Table 7.19</t>
    </r>
    <r>
      <rPr>
        <sz val="12"/>
        <rFont val="Arial MT"/>
        <family val="0"/>
      </rPr>
      <t xml:space="preserve">  Railway fatalities by local authority and category, 2015 </t>
    </r>
    <r>
      <rPr>
        <vertAlign val="superscript"/>
        <sz val="12"/>
        <rFont val="Arial MT"/>
        <family val="0"/>
      </rPr>
      <t>1</t>
    </r>
  </si>
  <si>
    <t>Source Retail Prices Index and Consumer Price Index</t>
  </si>
  <si>
    <t>15-16</t>
  </si>
  <si>
    <r>
      <t>Table 7.5 Distances travelled by passengers</t>
    </r>
    <r>
      <rPr>
        <b/>
        <vertAlign val="superscript"/>
        <sz val="12"/>
        <rFont val="Arial"/>
        <family val="2"/>
      </rPr>
      <t>1</t>
    </r>
    <r>
      <rPr>
        <b/>
        <sz val="12"/>
        <rFont val="Arial"/>
        <family val="2"/>
      </rPr>
      <t xml:space="preserve">   to Aberdeen, Edinburgh and Glasgow </t>
    </r>
    <r>
      <rPr>
        <b/>
        <vertAlign val="superscript"/>
        <sz val="12"/>
        <rFont val="Arial"/>
        <family val="2"/>
      </rPr>
      <t>2</t>
    </r>
    <r>
      <rPr>
        <b/>
        <sz val="12"/>
        <rFont val="Arial"/>
        <family val="2"/>
      </rPr>
      <t xml:space="preserve">         2014-15</t>
    </r>
  </si>
  <si>
    <r>
      <t xml:space="preserve">GNER </t>
    </r>
    <r>
      <rPr>
        <vertAlign val="superscript"/>
        <sz val="12"/>
        <rFont val="Arial"/>
        <family val="2"/>
      </rPr>
      <t xml:space="preserve">1 </t>
    </r>
  </si>
  <si>
    <r>
      <t xml:space="preserve">ScotRail (First) </t>
    </r>
    <r>
      <rPr>
        <vertAlign val="superscript"/>
        <sz val="12"/>
        <rFont val="Arial"/>
        <family val="2"/>
      </rPr>
      <t>2, 9</t>
    </r>
  </si>
  <si>
    <r>
      <t xml:space="preserve">ScotRail (Abellio) </t>
    </r>
    <r>
      <rPr>
        <vertAlign val="superscript"/>
        <sz val="12"/>
        <rFont val="Arial"/>
        <family val="2"/>
      </rPr>
      <t>2, 9</t>
    </r>
  </si>
  <si>
    <r>
      <t xml:space="preserve">Virgin CrossCountry </t>
    </r>
    <r>
      <rPr>
        <vertAlign val="superscript"/>
        <sz val="12"/>
        <rFont val="Arial"/>
        <family val="2"/>
      </rPr>
      <t>1</t>
    </r>
  </si>
  <si>
    <r>
      <t xml:space="preserve">Virgin Train West Coast </t>
    </r>
    <r>
      <rPr>
        <vertAlign val="superscript"/>
        <sz val="12"/>
        <rFont val="Arial"/>
        <family val="2"/>
      </rPr>
      <t>1, 8</t>
    </r>
  </si>
  <si>
    <r>
      <t xml:space="preserve">Caledonian Sleeper </t>
    </r>
    <r>
      <rPr>
        <vertAlign val="superscript"/>
        <sz val="12"/>
        <rFont val="Arial"/>
        <family val="2"/>
      </rPr>
      <t>1, 9</t>
    </r>
  </si>
  <si>
    <r>
      <t xml:space="preserve">GB long-distance operators </t>
    </r>
    <r>
      <rPr>
        <vertAlign val="superscript"/>
        <sz val="12"/>
        <rFont val="Arial"/>
        <family val="2"/>
      </rPr>
      <t>1</t>
    </r>
  </si>
  <si>
    <r>
      <t xml:space="preserve">GB regional operators </t>
    </r>
    <r>
      <rPr>
        <vertAlign val="superscript"/>
        <sz val="12"/>
        <rFont val="Arial"/>
        <family val="2"/>
      </rPr>
      <t>2</t>
    </r>
  </si>
  <si>
    <t xml:space="preserve">Having been part of the ScotRail franchise until 2014-15, Caledonian Sleeper began operating as a separate franchise in 2015-16. Abellio took over the ScotRail franchise from </t>
  </si>
  <si>
    <t>First at the start of 2015-16.</t>
  </si>
  <si>
    <t>Note: Figures in this table have now been combined with table 7.2</t>
  </si>
  <si>
    <t>The figures in this table will therefore not be comparable with the tables published in editions of STS prior to number 34.</t>
  </si>
  <si>
    <r>
      <rPr>
        <b/>
        <sz val="12"/>
        <rFont val="Arial MT"/>
        <family val="0"/>
      </rPr>
      <t>Table 7.18</t>
    </r>
    <r>
      <rPr>
        <sz val="12"/>
        <rFont val="Arial MT"/>
        <family val="0"/>
      </rPr>
      <t xml:space="preserve">  Railway accidents, Scotland </t>
    </r>
    <r>
      <rPr>
        <vertAlign val="superscript"/>
        <sz val="12"/>
        <rFont val="Arial MT"/>
        <family val="0"/>
      </rPr>
      <t>1, 2</t>
    </r>
  </si>
  <si>
    <r>
      <t xml:space="preserve">PHRTA </t>
    </r>
    <r>
      <rPr>
        <vertAlign val="superscript"/>
        <sz val="12"/>
        <rFont val="Arial MT"/>
        <family val="0"/>
      </rPr>
      <t>3</t>
    </r>
  </si>
  <si>
    <r>
      <t xml:space="preserve">Train collision </t>
    </r>
    <r>
      <rPr>
        <vertAlign val="superscript"/>
        <sz val="12"/>
        <rFont val="Arial MT"/>
        <family val="0"/>
      </rPr>
      <t>4</t>
    </r>
    <r>
      <rPr>
        <sz val="12"/>
        <rFont val="Arial MT"/>
        <family val="0"/>
      </rPr>
      <t xml:space="preserve"> </t>
    </r>
  </si>
  <si>
    <r>
      <t xml:space="preserve">Derailments </t>
    </r>
    <r>
      <rPr>
        <vertAlign val="superscript"/>
        <sz val="12"/>
        <rFont val="Arial MT"/>
        <family val="0"/>
      </rPr>
      <t>5</t>
    </r>
  </si>
  <si>
    <r>
      <t xml:space="preserve">Non- PHRTA </t>
    </r>
    <r>
      <rPr>
        <vertAlign val="superscript"/>
        <sz val="12"/>
        <rFont val="Arial MT"/>
        <family val="0"/>
      </rPr>
      <t>6</t>
    </r>
  </si>
  <si>
    <r>
      <t xml:space="preserve">Train accidents       - deaths </t>
    </r>
    <r>
      <rPr>
        <vertAlign val="superscript"/>
        <sz val="12"/>
        <rFont val="Arial MT"/>
        <family val="0"/>
      </rPr>
      <t>7</t>
    </r>
  </si>
  <si>
    <r>
      <t xml:space="preserve">                             - injuries </t>
    </r>
    <r>
      <rPr>
        <vertAlign val="superscript"/>
        <sz val="12"/>
        <rFont val="Arial MT"/>
        <family val="0"/>
      </rPr>
      <t>8</t>
    </r>
  </si>
  <si>
    <t>3. Potentially high risk train accidents- reportable under RIDDOR (ASPR, Chapter 7, Page 102)</t>
  </si>
  <si>
    <t xml:space="preserve">4. Train collisions with other trains only </t>
  </si>
  <si>
    <t>5. Train derailments (ASPR, Chapter 7, Page 108)</t>
  </si>
  <si>
    <t>6. Riddor reportable Train accidents not classified as PHRTA (ASPR, Chapter 7, Page 114)</t>
  </si>
  <si>
    <t xml:space="preserve">7. This includes all accidental fatalities </t>
  </si>
  <si>
    <t>8. This includes all major and minor injuries (excludes Shock/trauma)</t>
  </si>
  <si>
    <t>9. Injuries incurred on railway infrastructure outside of trains/ stations e.g. running line, YDS sites</t>
  </si>
  <si>
    <r>
      <t xml:space="preserve">Accidents outside of trains and stations (not including suicides and or tresspass) </t>
    </r>
    <r>
      <rPr>
        <vertAlign val="superscript"/>
        <sz val="12"/>
        <rFont val="Arial MT"/>
        <family val="0"/>
      </rPr>
      <t>9</t>
    </r>
  </si>
  <si>
    <t>2. Minor revisions have been made to figures in previous years.</t>
  </si>
  <si>
    <t>Dumfries and Galloway</t>
  </si>
  <si>
    <t>Perth and Kinross</t>
  </si>
  <si>
    <t>1. Figures for this table prior to edition 34 of STS were obtained from ORR. We have now changed the source to the RSSB to improve consistency with other official statistics.</t>
  </si>
  <si>
    <t xml:space="preserve">3.  Scheduled train kilometres are calculated by the Office of Rail and Road using the published winter and summer timetables. They do not take account of subsequent changes </t>
  </si>
  <si>
    <t>Source: Office of Rail and Road.  National Rail Statistics, Chapter 7 - Rail Useage.</t>
  </si>
  <si>
    <t>Drumgelloch</t>
  </si>
  <si>
    <t>Dalreoch</t>
  </si>
  <si>
    <t>Pollokshields East</t>
  </si>
  <si>
    <t>Prestwick</t>
  </si>
  <si>
    <t>Greenock Central</t>
  </si>
  <si>
    <t>Eskbank (Sept 2015)</t>
  </si>
  <si>
    <t>Galashiels (Sept 2015)</t>
  </si>
  <si>
    <t>Gorebridge (Sept 2015)</t>
  </si>
  <si>
    <t>Shawfair (Sept 2015)</t>
  </si>
  <si>
    <t>Stow (Sept 2015)</t>
  </si>
  <si>
    <t>Tweedbank (Sept 2015)</t>
  </si>
  <si>
    <t>Newtongrange (Sept 2015)</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</si>
</sst>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numFmt numFmtId="165" formatCode="0.00_)"/>
    <numFmt numFmtId="166" formatCode="#,##0_);\(#,##0\)"/>
    <numFmt numFmtId="167" formatCode="0_)"/>
    <numFmt numFmtId="168" formatCode="General_)"/>
    <numFmt numFmtId="169" formatCode="#,##0.0"/>
    <numFmt numFmtId="170" formatCode="#,##0.000"/>
    <numFmt numFmtId="171" formatCode="0.0"/>
    <numFmt numFmtId="172" formatCode="_-* #,##0.000_-;\-* #,##0.000_-;_-* &quot;-&quot;??_-;_-@_-"/>
    <numFmt numFmtId="173" formatCode="#,##0_ ;\-#,##0\ "/>
    <numFmt numFmtId="174" formatCode="0.0%"/>
    <numFmt numFmtId="175" formatCode="0.0000000"/>
    <numFmt numFmtId="176" formatCode="0.000%"/>
    <numFmt numFmtId="177" formatCode="0.00000"/>
    <numFmt numFmtId="178" formatCode="0.0000"/>
    <numFmt numFmtId="179" formatCode="0.000"/>
    <numFmt numFmtId="180" formatCode="_-* #,##0.0_-;\-* #,##0.0_-;_-* &quot;-&quot;??_-;_-@_-"/>
    <numFmt numFmtId="181" formatCode="_-* #,##0_-;\-* #,##0_-;_-* &quot;-&quot;??_-;_-@_-"/>
    <numFmt numFmtId="182" formatCode="0.000000"/>
    <numFmt numFmtId="183" formatCode="0.000000000"/>
    <numFmt numFmtId="184" formatCode="0.00000000"/>
    <numFmt numFmtId="185" formatCode="\1\9\8\8\-\8\9"/>
    <numFmt numFmtId="186" formatCode="\1\9\8\8\-\8\9;\1\9\8\9\-\90"/>
    <numFmt numFmtId="187" formatCode="\1\9\8\8\-\8\9\1\9\8\9\-\9#,##0"/>
    <numFmt numFmtId="188" formatCode="#.#%;#.#"/>
    <numFmt numFmtId="189" formatCode="#,##0.00_ ;\-#,##0.00\ "/>
    <numFmt numFmtId="190" formatCode="00000\-0000"/>
    <numFmt numFmtId="191" formatCode="&quot;Yes&quot;;&quot;Yes&quot;;&quot;No&quot;"/>
    <numFmt numFmtId="192" formatCode="&quot;True&quot;;&quot;True&quot;;&quot;False&quot;"/>
    <numFmt numFmtId="193" formatCode="&quot;On&quot;;&quot;On&quot;;&quot;Off&quot;"/>
    <numFmt numFmtId="194" formatCode="[$€-2]\ #,##0.00_);[Red]\([$€-2]\ #,##0.00\)"/>
    <numFmt numFmtId="195" formatCode="[$-809]dd\ mmmm\ yyyy"/>
    <numFmt numFmtId="196" formatCode="#,##0,"/>
    <numFmt numFmtId="197" formatCode=".."/>
    <numFmt numFmtId="198" formatCode="00000"/>
    <numFmt numFmtId="199" formatCode="#,##0_ ;[Red]\-#,##0\ "/>
    <numFmt numFmtId="200" formatCode="_-* #,##0.0000_-;\-* #,##0.0000_-;_-* &quot;-&quot;??_-;_-@_-"/>
    <numFmt numFmtId="201" formatCode="0.0000000000"/>
    <numFmt numFmtId="202" formatCode="#,##0.0000"/>
    <numFmt numFmtId="203" formatCode="_-* #,##0.0_-;\-* #,##0.0_-;_-* &quot;-&quot;?_-;_-@_-"/>
  </numFmts>
  <fonts count="156">
    <font>
      <sz val="12"/>
      <name val="Arial MT"/>
      <family val="0"/>
    </font>
    <font>
      <b/>
      <sz val="10"/>
      <name val="Arial"/>
      <family val="0"/>
    </font>
    <font>
      <i/>
      <sz val="10"/>
      <name val="Arial"/>
      <family val="0"/>
    </font>
    <font>
      <b/>
      <i/>
      <sz val="10"/>
      <name val="Arial"/>
      <family val="0"/>
    </font>
    <font>
      <sz val="10"/>
      <name val="Arial"/>
      <family val="2"/>
    </font>
    <font>
      <b/>
      <sz val="10"/>
      <name val="Arial MT"/>
      <family val="0"/>
    </font>
    <font>
      <sz val="10"/>
      <name val="Arial MT"/>
      <family val="0"/>
    </font>
    <font>
      <sz val="12"/>
      <name val="Arial"/>
      <family val="2"/>
    </font>
    <font>
      <sz val="10"/>
      <color indexed="56"/>
      <name val="Arial"/>
      <family val="2"/>
    </font>
    <font>
      <vertAlign val="superscript"/>
      <sz val="12"/>
      <name val="Arial"/>
      <family val="2"/>
    </font>
    <font>
      <sz val="14"/>
      <name val="Arial MT"/>
      <family val="0"/>
    </font>
    <font>
      <b/>
      <sz val="14"/>
      <name val="Arial MT"/>
      <family val="0"/>
    </font>
    <font>
      <sz val="6"/>
      <color indexed="10"/>
      <name val="Arial MT"/>
      <family val="0"/>
    </font>
    <font>
      <sz val="14"/>
      <name val="Arial"/>
      <family val="2"/>
    </font>
    <font>
      <b/>
      <sz val="14"/>
      <name val="Arial"/>
      <family val="2"/>
    </font>
    <font>
      <b/>
      <vertAlign val="superscript"/>
      <sz val="11"/>
      <name val="Arial"/>
      <family val="2"/>
    </font>
    <font>
      <b/>
      <sz val="12"/>
      <name val="Arial"/>
      <family val="2"/>
    </font>
    <font>
      <sz val="10"/>
      <color indexed="17"/>
      <name val="Arial"/>
      <family val="2"/>
    </font>
    <font>
      <sz val="12"/>
      <color indexed="12"/>
      <name val="Arial MT"/>
      <family val="0"/>
    </font>
    <font>
      <sz val="12"/>
      <color indexed="10"/>
      <name val="Arial"/>
      <family val="2"/>
    </font>
    <font>
      <b/>
      <sz val="12"/>
      <name val="Arial MT"/>
      <family val="0"/>
    </font>
    <font>
      <sz val="12"/>
      <color indexed="56"/>
      <name val="Arial"/>
      <family val="2"/>
    </font>
    <font>
      <b/>
      <sz val="10"/>
      <color indexed="10"/>
      <name val="Arial MT"/>
      <family val="0"/>
    </font>
    <font>
      <sz val="12"/>
      <color indexed="12"/>
      <name val="Arial"/>
      <family val="2"/>
    </font>
    <font>
      <b/>
      <sz val="12"/>
      <color indexed="56"/>
      <name val="Arial"/>
      <family val="2"/>
    </font>
    <font>
      <i/>
      <sz val="12"/>
      <name val="Arial"/>
      <family val="2"/>
    </font>
    <font>
      <b/>
      <sz val="12"/>
      <color indexed="12"/>
      <name val="Arial"/>
      <family val="2"/>
    </font>
    <font>
      <b/>
      <sz val="12"/>
      <color indexed="12"/>
      <name val="Arial MT"/>
      <family val="0"/>
    </font>
    <font>
      <b/>
      <u val="single"/>
      <sz val="10"/>
      <name val="Arial"/>
      <family val="2"/>
    </font>
    <font>
      <sz val="9"/>
      <name val="Arial"/>
      <family val="2"/>
    </font>
    <font>
      <b/>
      <vertAlign val="superscript"/>
      <sz val="12"/>
      <name val="Arial"/>
      <family val="2"/>
    </font>
    <font>
      <sz val="8"/>
      <name val="Arial MT"/>
      <family val="0"/>
    </font>
    <font>
      <i/>
      <vertAlign val="superscript"/>
      <sz val="12"/>
      <name val="Arial"/>
      <family val="2"/>
    </font>
    <font>
      <u val="single"/>
      <sz val="9.85"/>
      <color indexed="12"/>
      <name val="Arial MT"/>
      <family val="0"/>
    </font>
    <font>
      <u val="single"/>
      <sz val="9.85"/>
      <color indexed="36"/>
      <name val="Arial MT"/>
      <family val="0"/>
    </font>
    <font>
      <sz val="12"/>
      <color indexed="48"/>
      <name val="Arial MT"/>
      <family val="0"/>
    </font>
    <font>
      <vertAlign val="superscript"/>
      <sz val="14"/>
      <name val="Arial"/>
      <family val="2"/>
    </font>
    <font>
      <b/>
      <u val="single"/>
      <sz val="12"/>
      <name val="Arial"/>
      <family val="2"/>
    </font>
    <font>
      <b/>
      <i/>
      <sz val="12"/>
      <name val="Arial"/>
      <family val="2"/>
    </font>
    <font>
      <b/>
      <i/>
      <vertAlign val="superscript"/>
      <sz val="12"/>
      <name val="Arial"/>
      <family val="2"/>
    </font>
    <font>
      <i/>
      <sz val="11"/>
      <name val="Arial"/>
      <family val="2"/>
    </font>
    <font>
      <sz val="10.5"/>
      <name val="Arial MT"/>
      <family val="0"/>
    </font>
    <font>
      <sz val="10.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u val="single"/>
      <sz val="10"/>
      <color indexed="12"/>
      <name val="Calibri"/>
      <family val="2"/>
    </font>
    <font>
      <sz val="12"/>
      <name val="Calibri"/>
      <family val="2"/>
    </font>
    <font>
      <sz val="12"/>
      <color indexed="8"/>
      <name val="Arial"/>
      <family val="2"/>
    </font>
    <font>
      <b/>
      <sz val="12"/>
      <color indexed="8"/>
      <name val="Arial"/>
      <family val="2"/>
    </font>
    <font>
      <b/>
      <vertAlign val="superscript"/>
      <sz val="12"/>
      <name val="Arial MT"/>
      <family val="0"/>
    </font>
    <font>
      <i/>
      <sz val="12"/>
      <name val="Arial MT"/>
      <family val="0"/>
    </font>
    <font>
      <u val="single"/>
      <sz val="12"/>
      <color indexed="12"/>
      <name val="Arial MT"/>
      <family val="0"/>
    </font>
    <font>
      <sz val="9.5"/>
      <name val="Arial"/>
      <family val="2"/>
    </font>
    <font>
      <i/>
      <sz val="10"/>
      <name val="Arial MT"/>
      <family val="0"/>
    </font>
    <font>
      <b/>
      <vertAlign val="superscript"/>
      <sz val="14"/>
      <name val="Arial"/>
      <family val="2"/>
    </font>
    <font>
      <b/>
      <sz val="10"/>
      <color indexed="8"/>
      <name val="Arial"/>
      <family val="2"/>
    </font>
    <font>
      <sz val="18"/>
      <name val="Arial"/>
      <family val="2"/>
    </font>
    <font>
      <b/>
      <sz val="18"/>
      <name val="Arial MT"/>
      <family val="0"/>
    </font>
    <font>
      <b/>
      <sz val="18"/>
      <name val="Arial"/>
      <family val="2"/>
    </font>
    <font>
      <b/>
      <sz val="16"/>
      <name val="Arial MT"/>
      <family val="0"/>
    </font>
    <font>
      <vertAlign val="superscript"/>
      <sz val="12"/>
      <name val="Arial MT"/>
      <family val="0"/>
    </font>
    <font>
      <b/>
      <sz val="13"/>
      <name val="Arial MT"/>
      <family val="0"/>
    </font>
    <font>
      <sz val="10"/>
      <color indexed="8"/>
      <name val="Arial"/>
      <family val="2"/>
    </font>
    <font>
      <sz val="10"/>
      <color indexed="9"/>
      <name val="Arial"/>
      <family val="2"/>
    </font>
    <font>
      <sz val="10"/>
      <color indexed="20"/>
      <name val="Arial"/>
      <family val="2"/>
    </font>
    <font>
      <b/>
      <sz val="11"/>
      <color indexed="10"/>
      <name val="Calibri"/>
      <family val="2"/>
    </font>
    <font>
      <b/>
      <sz val="10"/>
      <color indexed="10"/>
      <name val="Arial"/>
      <family val="2"/>
    </font>
    <font>
      <b/>
      <sz val="10"/>
      <color indexed="9"/>
      <name val="Arial"/>
      <family val="2"/>
    </font>
    <font>
      <i/>
      <sz val="10"/>
      <color indexed="23"/>
      <name val="Arial"/>
      <family val="2"/>
    </font>
    <font>
      <u val="single"/>
      <sz val="10"/>
      <color indexed="20"/>
      <name val="Arial"/>
      <family val="2"/>
    </font>
    <font>
      <b/>
      <sz val="15"/>
      <color indexed="62"/>
      <name val="Calibri"/>
      <family val="2"/>
    </font>
    <font>
      <b/>
      <sz val="15"/>
      <color indexed="62"/>
      <name val="Arial"/>
      <family val="2"/>
    </font>
    <font>
      <b/>
      <sz val="13"/>
      <color indexed="62"/>
      <name val="Calibri"/>
      <family val="2"/>
    </font>
    <font>
      <b/>
      <sz val="13"/>
      <color indexed="62"/>
      <name val="Arial"/>
      <family val="2"/>
    </font>
    <font>
      <b/>
      <sz val="11"/>
      <color indexed="62"/>
      <name val="Calibri"/>
      <family val="2"/>
    </font>
    <font>
      <b/>
      <sz val="11"/>
      <color indexed="62"/>
      <name val="Arial"/>
      <family val="2"/>
    </font>
    <font>
      <sz val="10"/>
      <color indexed="62"/>
      <name val="Arial"/>
      <family val="2"/>
    </font>
    <font>
      <sz val="10"/>
      <color indexed="10"/>
      <name val="Arial"/>
      <family val="2"/>
    </font>
    <font>
      <sz val="11"/>
      <color indexed="19"/>
      <name val="Calibri"/>
      <family val="2"/>
    </font>
    <font>
      <sz val="10"/>
      <color indexed="19"/>
      <name val="Arial"/>
      <family val="2"/>
    </font>
    <font>
      <b/>
      <sz val="10"/>
      <color indexed="63"/>
      <name val="Arial"/>
      <family val="2"/>
    </font>
    <font>
      <b/>
      <sz val="18"/>
      <color indexed="62"/>
      <name val="Cambria"/>
      <family val="2"/>
    </font>
    <font>
      <b/>
      <sz val="14"/>
      <color indexed="10"/>
      <name val="Arial MT"/>
      <family val="0"/>
    </font>
    <font>
      <b/>
      <sz val="12"/>
      <color indexed="10"/>
      <name val="Arial MT"/>
      <family val="0"/>
    </font>
    <font>
      <sz val="10"/>
      <color indexed="12"/>
      <name val="Arial MT"/>
      <family val="0"/>
    </font>
    <font>
      <sz val="10"/>
      <color indexed="63"/>
      <name val="Tahoma"/>
      <family val="2"/>
    </font>
    <font>
      <sz val="8"/>
      <name val="Tahoma"/>
      <family val="2"/>
    </font>
    <font>
      <sz val="15.5"/>
      <color indexed="8"/>
      <name val="Arial"/>
      <family val="0"/>
    </font>
    <font>
      <sz val="8.55"/>
      <color indexed="8"/>
      <name val="Arial"/>
      <family val="0"/>
    </font>
    <font>
      <b/>
      <sz val="9.65"/>
      <color indexed="8"/>
      <name val="Arial"/>
      <family val="0"/>
    </font>
    <font>
      <b/>
      <sz val="11.5"/>
      <color indexed="8"/>
      <name val="Arial"/>
      <family val="0"/>
    </font>
    <font>
      <sz val="10"/>
      <color indexed="8"/>
      <name val="Calibri"/>
      <family val="0"/>
    </font>
    <font>
      <sz val="7.1"/>
      <color indexed="8"/>
      <name val="Calibri"/>
      <family val="0"/>
    </font>
    <font>
      <b/>
      <sz val="18"/>
      <color indexed="8"/>
      <name val="Calibri"/>
      <family val="0"/>
    </font>
    <font>
      <sz val="5"/>
      <color indexed="8"/>
      <name val="Calibri"/>
      <family val="0"/>
    </font>
    <font>
      <sz val="9.75"/>
      <color indexed="8"/>
      <name val="Calibri"/>
      <family val="0"/>
    </font>
    <font>
      <sz val="11"/>
      <color indexed="8"/>
      <name val="Arial"/>
      <family val="0"/>
    </font>
    <font>
      <sz val="11"/>
      <color theme="1"/>
      <name val="Calibri"/>
      <family val="2"/>
    </font>
    <font>
      <sz val="10"/>
      <color theme="1"/>
      <name val="Arial"/>
      <family val="2"/>
    </font>
    <font>
      <sz val="11"/>
      <color theme="0"/>
      <name val="Calibri"/>
      <family val="2"/>
    </font>
    <font>
      <sz val="10"/>
      <color theme="0"/>
      <name val="Arial"/>
      <family val="2"/>
    </font>
    <font>
      <sz val="11"/>
      <color rgb="FF9C0006"/>
      <name val="Calibri"/>
      <family val="2"/>
    </font>
    <font>
      <sz val="10"/>
      <color rgb="FF9C0006"/>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i/>
      <sz val="11"/>
      <color rgb="FF7F7F7F"/>
      <name val="Calibri"/>
      <family val="2"/>
    </font>
    <font>
      <i/>
      <sz val="10"/>
      <color rgb="FF7F7F7F"/>
      <name val="Arial"/>
      <family val="2"/>
    </font>
    <font>
      <u val="single"/>
      <sz val="10"/>
      <color rgb="FF800080"/>
      <name val="Arial"/>
      <family val="2"/>
    </font>
    <font>
      <sz val="11"/>
      <color rgb="FF006100"/>
      <name val="Calibri"/>
      <family val="2"/>
    </font>
    <font>
      <sz val="10"/>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val="single"/>
      <sz val="10"/>
      <color rgb="FF0000FF"/>
      <name val="Arial"/>
      <family val="2"/>
    </font>
    <font>
      <sz val="11"/>
      <color rgb="FF3F3F76"/>
      <name val="Calibri"/>
      <family val="2"/>
    </font>
    <font>
      <sz val="10"/>
      <color rgb="FF3F3F76"/>
      <name val="Arial"/>
      <family val="2"/>
    </font>
    <font>
      <sz val="11"/>
      <color rgb="FFFA7D00"/>
      <name val="Calibri"/>
      <family val="2"/>
    </font>
    <font>
      <sz val="10"/>
      <color rgb="FFFA7D00"/>
      <name val="Arial"/>
      <family val="2"/>
    </font>
    <font>
      <sz val="11"/>
      <color rgb="FF9C6500"/>
      <name val="Calibri"/>
      <family val="2"/>
    </font>
    <font>
      <sz val="10"/>
      <color rgb="FF9C6500"/>
      <name val="Arial"/>
      <family val="2"/>
    </font>
    <font>
      <b/>
      <sz val="11"/>
      <color rgb="FF3F3F3F"/>
      <name val="Calibri"/>
      <family val="2"/>
    </font>
    <font>
      <b/>
      <sz val="10"/>
      <color rgb="FF3F3F3F"/>
      <name val="Arial"/>
      <family val="2"/>
    </font>
    <font>
      <b/>
      <sz val="18"/>
      <color theme="3"/>
      <name val="Cambria"/>
      <family val="2"/>
    </font>
    <font>
      <b/>
      <sz val="11"/>
      <color theme="1"/>
      <name val="Calibri"/>
      <family val="2"/>
    </font>
    <font>
      <b/>
      <sz val="10"/>
      <color theme="1"/>
      <name val="Arial"/>
      <family val="2"/>
    </font>
    <font>
      <sz val="11"/>
      <color rgb="FFFF0000"/>
      <name val="Calibri"/>
      <family val="2"/>
    </font>
    <font>
      <sz val="10"/>
      <color rgb="FFFF0000"/>
      <name val="Arial"/>
      <family val="2"/>
    </font>
    <font>
      <sz val="12"/>
      <color rgb="FF0000FF"/>
      <name val="Arial"/>
      <family val="2"/>
    </font>
    <font>
      <b/>
      <sz val="14"/>
      <color rgb="FFFF0000"/>
      <name val="Arial MT"/>
      <family val="0"/>
    </font>
    <font>
      <b/>
      <sz val="12"/>
      <color rgb="FFFF0000"/>
      <name val="Arial MT"/>
      <family val="0"/>
    </font>
    <font>
      <sz val="10"/>
      <color rgb="FF0000FF"/>
      <name val="Arial MT"/>
      <family val="0"/>
    </font>
    <font>
      <sz val="12"/>
      <color rgb="FF0000FF"/>
      <name val="Arial MT"/>
      <family val="0"/>
    </font>
    <font>
      <sz val="10"/>
      <color rgb="FF3E3E3E"/>
      <name val="Tahoma"/>
      <family val="2"/>
    </font>
  </fonts>
  <fills count="5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s>
  <cellStyleXfs count="217">
    <xf numFmtId="16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43" fillId="2" borderId="0" applyNumberFormat="0" applyBorder="0" applyAlignment="0" applyProtection="0"/>
    <xf numFmtId="0" fontId="115" fillId="3" borderId="0" applyNumberFormat="0" applyBorder="0" applyAlignment="0" applyProtection="0"/>
    <xf numFmtId="0" fontId="115" fillId="3" borderId="0" applyNumberFormat="0" applyBorder="0" applyAlignment="0" applyProtection="0"/>
    <xf numFmtId="0" fontId="116" fillId="3" borderId="0" applyNumberFormat="0" applyBorder="0" applyAlignment="0" applyProtection="0"/>
    <xf numFmtId="0" fontId="43" fillId="2" borderId="0" applyNumberFormat="0" applyBorder="0" applyAlignment="0" applyProtection="0"/>
    <xf numFmtId="0" fontId="43" fillId="4" borderId="0" applyNumberFormat="0" applyBorder="0" applyAlignment="0" applyProtection="0"/>
    <xf numFmtId="0" fontId="115" fillId="5" borderId="0" applyNumberFormat="0" applyBorder="0" applyAlignment="0" applyProtection="0"/>
    <xf numFmtId="0" fontId="115" fillId="5" borderId="0" applyNumberFormat="0" applyBorder="0" applyAlignment="0" applyProtection="0"/>
    <xf numFmtId="0" fontId="116" fillId="5"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115" fillId="7" borderId="0" applyNumberFormat="0" applyBorder="0" applyAlignment="0" applyProtection="0"/>
    <xf numFmtId="0" fontId="115" fillId="7" borderId="0" applyNumberFormat="0" applyBorder="0" applyAlignment="0" applyProtection="0"/>
    <xf numFmtId="0" fontId="116" fillId="7" borderId="0" applyNumberFormat="0" applyBorder="0" applyAlignment="0" applyProtection="0"/>
    <xf numFmtId="0" fontId="43" fillId="6" borderId="0" applyNumberFormat="0" applyBorder="0" applyAlignment="0" applyProtection="0"/>
    <xf numFmtId="0" fontId="43" fillId="8"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6" fillId="9" borderId="0" applyNumberFormat="0" applyBorder="0" applyAlignment="0" applyProtection="0"/>
    <xf numFmtId="0" fontId="43" fillId="8" borderId="0" applyNumberFormat="0" applyBorder="0" applyAlignment="0" applyProtection="0"/>
    <xf numFmtId="0" fontId="43" fillId="10"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6" fillId="11"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6" fillId="13" borderId="0" applyNumberFormat="0" applyBorder="0" applyAlignment="0" applyProtection="0"/>
    <xf numFmtId="0" fontId="43" fillId="12" borderId="0" applyNumberFormat="0" applyBorder="0" applyAlignment="0" applyProtection="0"/>
    <xf numFmtId="0" fontId="43" fillId="14"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6" fillId="15" borderId="0" applyNumberFormat="0" applyBorder="0" applyAlignment="0" applyProtection="0"/>
    <xf numFmtId="0" fontId="43" fillId="14" borderId="0" applyNumberFormat="0" applyBorder="0" applyAlignment="0" applyProtection="0"/>
    <xf numFmtId="0" fontId="43" fillId="16"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6" fillId="17" borderId="0" applyNumberFormat="0" applyBorder="0" applyAlignment="0" applyProtection="0"/>
    <xf numFmtId="0" fontId="43" fillId="16" borderId="0" applyNumberFormat="0" applyBorder="0" applyAlignment="0" applyProtection="0"/>
    <xf numFmtId="0" fontId="43" fillId="18" borderId="0" applyNumberFormat="0" applyBorder="0" applyAlignment="0" applyProtection="0"/>
    <xf numFmtId="0" fontId="115" fillId="19" borderId="0" applyNumberFormat="0" applyBorder="0" applyAlignment="0" applyProtection="0"/>
    <xf numFmtId="0" fontId="115" fillId="19" borderId="0" applyNumberFormat="0" applyBorder="0" applyAlignment="0" applyProtection="0"/>
    <xf numFmtId="0" fontId="116" fillId="19" borderId="0" applyNumberFormat="0" applyBorder="0" applyAlignment="0" applyProtection="0"/>
    <xf numFmtId="0" fontId="43" fillId="18" borderId="0" applyNumberFormat="0" applyBorder="0" applyAlignment="0" applyProtection="0"/>
    <xf numFmtId="0" fontId="43" fillId="8" borderId="0" applyNumberFormat="0" applyBorder="0" applyAlignment="0" applyProtection="0"/>
    <xf numFmtId="0" fontId="115" fillId="20" borderId="0" applyNumberFormat="0" applyBorder="0" applyAlignment="0" applyProtection="0"/>
    <xf numFmtId="0" fontId="115" fillId="20" borderId="0" applyNumberFormat="0" applyBorder="0" applyAlignment="0" applyProtection="0"/>
    <xf numFmtId="0" fontId="116" fillId="20" borderId="0" applyNumberFormat="0" applyBorder="0" applyAlignment="0" applyProtection="0"/>
    <xf numFmtId="0" fontId="43" fillId="8" borderId="0" applyNumberFormat="0" applyBorder="0" applyAlignment="0" applyProtection="0"/>
    <xf numFmtId="0" fontId="43" fillId="14" borderId="0" applyNumberFormat="0" applyBorder="0" applyAlignment="0" applyProtection="0"/>
    <xf numFmtId="0" fontId="115" fillId="21" borderId="0" applyNumberFormat="0" applyBorder="0" applyAlignment="0" applyProtection="0"/>
    <xf numFmtId="0" fontId="115" fillId="21" borderId="0" applyNumberFormat="0" applyBorder="0" applyAlignment="0" applyProtection="0"/>
    <xf numFmtId="0" fontId="116" fillId="21" borderId="0" applyNumberFormat="0" applyBorder="0" applyAlignment="0" applyProtection="0"/>
    <xf numFmtId="0" fontId="43" fillId="14" borderId="0" applyNumberFormat="0" applyBorder="0" applyAlignment="0" applyProtection="0"/>
    <xf numFmtId="0" fontId="43" fillId="22" borderId="0" applyNumberFormat="0" applyBorder="0" applyAlignment="0" applyProtection="0"/>
    <xf numFmtId="0" fontId="115" fillId="23" borderId="0" applyNumberFormat="0" applyBorder="0" applyAlignment="0" applyProtection="0"/>
    <xf numFmtId="0" fontId="115" fillId="23" borderId="0" applyNumberFormat="0" applyBorder="0" applyAlignment="0" applyProtection="0"/>
    <xf numFmtId="0" fontId="116" fillId="23" borderId="0" applyNumberFormat="0" applyBorder="0" applyAlignment="0" applyProtection="0"/>
    <xf numFmtId="0" fontId="43" fillId="22" borderId="0" applyNumberFormat="0" applyBorder="0" applyAlignment="0" applyProtection="0"/>
    <xf numFmtId="0" fontId="44" fillId="24" borderId="0" applyNumberFormat="0" applyBorder="0" applyAlignment="0" applyProtection="0"/>
    <xf numFmtId="0" fontId="117" fillId="25" borderId="0" applyNumberFormat="0" applyBorder="0" applyAlignment="0" applyProtection="0"/>
    <xf numFmtId="0" fontId="118" fillId="25" borderId="0" applyNumberFormat="0" applyBorder="0" applyAlignment="0" applyProtection="0"/>
    <xf numFmtId="0" fontId="44" fillId="24" borderId="0" applyNumberFormat="0" applyBorder="0" applyAlignment="0" applyProtection="0"/>
    <xf numFmtId="0" fontId="44" fillId="16" borderId="0" applyNumberFormat="0" applyBorder="0" applyAlignment="0" applyProtection="0"/>
    <xf numFmtId="0" fontId="117" fillId="26" borderId="0" applyNumberFormat="0" applyBorder="0" applyAlignment="0" applyProtection="0"/>
    <xf numFmtId="0" fontId="118" fillId="26" borderId="0" applyNumberFormat="0" applyBorder="0" applyAlignment="0" applyProtection="0"/>
    <xf numFmtId="0" fontId="44" fillId="16" borderId="0" applyNumberFormat="0" applyBorder="0" applyAlignment="0" applyProtection="0"/>
    <xf numFmtId="0" fontId="44" fillId="18" borderId="0" applyNumberFormat="0" applyBorder="0" applyAlignment="0" applyProtection="0"/>
    <xf numFmtId="0" fontId="117" fillId="27" borderId="0" applyNumberFormat="0" applyBorder="0" applyAlignment="0" applyProtection="0"/>
    <xf numFmtId="0" fontId="118" fillId="27" borderId="0" applyNumberFormat="0" applyBorder="0" applyAlignment="0" applyProtection="0"/>
    <xf numFmtId="0" fontId="44" fillId="18" borderId="0" applyNumberFormat="0" applyBorder="0" applyAlignment="0" applyProtection="0"/>
    <xf numFmtId="0" fontId="44" fillId="28" borderId="0" applyNumberFormat="0" applyBorder="0" applyAlignment="0" applyProtection="0"/>
    <xf numFmtId="0" fontId="117" fillId="29" borderId="0" applyNumberFormat="0" applyBorder="0" applyAlignment="0" applyProtection="0"/>
    <xf numFmtId="0" fontId="118" fillId="29" borderId="0" applyNumberFormat="0" applyBorder="0" applyAlignment="0" applyProtection="0"/>
    <xf numFmtId="0" fontId="44" fillId="28" borderId="0" applyNumberFormat="0" applyBorder="0" applyAlignment="0" applyProtection="0"/>
    <xf numFmtId="0" fontId="44" fillId="30" borderId="0" applyNumberFormat="0" applyBorder="0" applyAlignment="0" applyProtection="0"/>
    <xf numFmtId="0" fontId="117" fillId="31" borderId="0" applyNumberFormat="0" applyBorder="0" applyAlignment="0" applyProtection="0"/>
    <xf numFmtId="0" fontId="118" fillId="31" borderId="0" applyNumberFormat="0" applyBorder="0" applyAlignment="0" applyProtection="0"/>
    <xf numFmtId="0" fontId="44" fillId="30" borderId="0" applyNumberFormat="0" applyBorder="0" applyAlignment="0" applyProtection="0"/>
    <xf numFmtId="0" fontId="44" fillId="32" borderId="0" applyNumberFormat="0" applyBorder="0" applyAlignment="0" applyProtection="0"/>
    <xf numFmtId="0" fontId="117" fillId="33" borderId="0" applyNumberFormat="0" applyBorder="0" applyAlignment="0" applyProtection="0"/>
    <xf numFmtId="0" fontId="118" fillId="33" borderId="0" applyNumberFormat="0" applyBorder="0" applyAlignment="0" applyProtection="0"/>
    <xf numFmtId="0" fontId="44" fillId="32" borderId="0" applyNumberFormat="0" applyBorder="0" applyAlignment="0" applyProtection="0"/>
    <xf numFmtId="0" fontId="44" fillId="34" borderId="0" applyNumberFormat="0" applyBorder="0" applyAlignment="0" applyProtection="0"/>
    <xf numFmtId="0" fontId="117" fillId="35" borderId="0" applyNumberFormat="0" applyBorder="0" applyAlignment="0" applyProtection="0"/>
    <xf numFmtId="0" fontId="118" fillId="35" borderId="0" applyNumberFormat="0" applyBorder="0" applyAlignment="0" applyProtection="0"/>
    <xf numFmtId="0" fontId="44" fillId="34" borderId="0" applyNumberFormat="0" applyBorder="0" applyAlignment="0" applyProtection="0"/>
    <xf numFmtId="0" fontId="44" fillId="36" borderId="0" applyNumberFormat="0" applyBorder="0" applyAlignment="0" applyProtection="0"/>
    <xf numFmtId="0" fontId="117" fillId="37" borderId="0" applyNumberFormat="0" applyBorder="0" applyAlignment="0" applyProtection="0"/>
    <xf numFmtId="0" fontId="118" fillId="37" borderId="0" applyNumberFormat="0" applyBorder="0" applyAlignment="0" applyProtection="0"/>
    <xf numFmtId="0" fontId="44" fillId="36" borderId="0" applyNumberFormat="0" applyBorder="0" applyAlignment="0" applyProtection="0"/>
    <xf numFmtId="0" fontId="44" fillId="38" borderId="0" applyNumberFormat="0" applyBorder="0" applyAlignment="0" applyProtection="0"/>
    <xf numFmtId="0" fontId="117" fillId="39" borderId="0" applyNumberFormat="0" applyBorder="0" applyAlignment="0" applyProtection="0"/>
    <xf numFmtId="0" fontId="118" fillId="39" borderId="0" applyNumberFormat="0" applyBorder="0" applyAlignment="0" applyProtection="0"/>
    <xf numFmtId="0" fontId="44" fillId="38" borderId="0" applyNumberFormat="0" applyBorder="0" applyAlignment="0" applyProtection="0"/>
    <xf numFmtId="0" fontId="44" fillId="28" borderId="0" applyNumberFormat="0" applyBorder="0" applyAlignment="0" applyProtection="0"/>
    <xf numFmtId="0" fontId="117" fillId="40" borderId="0" applyNumberFormat="0" applyBorder="0" applyAlignment="0" applyProtection="0"/>
    <xf numFmtId="0" fontId="118" fillId="40" borderId="0" applyNumberFormat="0" applyBorder="0" applyAlignment="0" applyProtection="0"/>
    <xf numFmtId="0" fontId="44" fillId="28" borderId="0" applyNumberFormat="0" applyBorder="0" applyAlignment="0" applyProtection="0"/>
    <xf numFmtId="0" fontId="44" fillId="30" borderId="0" applyNumberFormat="0" applyBorder="0" applyAlignment="0" applyProtection="0"/>
    <xf numFmtId="0" fontId="117" fillId="41" borderId="0" applyNumberFormat="0" applyBorder="0" applyAlignment="0" applyProtection="0"/>
    <xf numFmtId="0" fontId="118" fillId="41" borderId="0" applyNumberFormat="0" applyBorder="0" applyAlignment="0" applyProtection="0"/>
    <xf numFmtId="0" fontId="44" fillId="30" borderId="0" applyNumberFormat="0" applyBorder="0" applyAlignment="0" applyProtection="0"/>
    <xf numFmtId="0" fontId="44" fillId="42" borderId="0" applyNumberFormat="0" applyBorder="0" applyAlignment="0" applyProtection="0"/>
    <xf numFmtId="0" fontId="117" fillId="43" borderId="0" applyNumberFormat="0" applyBorder="0" applyAlignment="0" applyProtection="0"/>
    <xf numFmtId="0" fontId="118" fillId="43" borderId="0" applyNumberFormat="0" applyBorder="0" applyAlignment="0" applyProtection="0"/>
    <xf numFmtId="0" fontId="44" fillId="42" borderId="0" applyNumberFormat="0" applyBorder="0" applyAlignment="0" applyProtection="0"/>
    <xf numFmtId="0" fontId="45" fillId="4" borderId="0" applyNumberFormat="0" applyBorder="0" applyAlignment="0" applyProtection="0"/>
    <xf numFmtId="0" fontId="119" fillId="44" borderId="0" applyNumberFormat="0" applyBorder="0" applyAlignment="0" applyProtection="0"/>
    <xf numFmtId="0" fontId="120" fillId="44" borderId="0" applyNumberFormat="0" applyBorder="0" applyAlignment="0" applyProtection="0"/>
    <xf numFmtId="0" fontId="45" fillId="4" borderId="0" applyNumberFormat="0" applyBorder="0" applyAlignment="0" applyProtection="0"/>
    <xf numFmtId="0" fontId="46" fillId="45" borderId="1" applyNumberFormat="0" applyAlignment="0" applyProtection="0"/>
    <xf numFmtId="0" fontId="121" fillId="46" borderId="2" applyNumberFormat="0" applyAlignment="0" applyProtection="0"/>
    <xf numFmtId="0" fontId="122" fillId="46" borderId="2" applyNumberFormat="0" applyAlignment="0" applyProtection="0"/>
    <xf numFmtId="0" fontId="46" fillId="45" borderId="1" applyNumberFormat="0" applyAlignment="0" applyProtection="0"/>
    <xf numFmtId="0" fontId="47" fillId="47" borderId="3" applyNumberFormat="0" applyAlignment="0" applyProtection="0"/>
    <xf numFmtId="0" fontId="123" fillId="48" borderId="4" applyNumberFormat="0" applyAlignment="0" applyProtection="0"/>
    <xf numFmtId="0" fontId="124" fillId="48" borderId="4" applyNumberFormat="0" applyAlignment="0" applyProtection="0"/>
    <xf numFmtId="0" fontId="47" fillId="47" borderId="3"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3" fontId="11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8"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48" fillId="0" borderId="0" applyNumberFormat="0" applyFill="0" applyBorder="0" applyAlignment="0" applyProtection="0"/>
    <xf numFmtId="0" fontId="34" fillId="0" borderId="0" applyNumberFormat="0" applyFill="0" applyBorder="0" applyAlignment="0" applyProtection="0"/>
    <xf numFmtId="0" fontId="127" fillId="0" borderId="0" applyNumberFormat="0" applyFill="0" applyBorder="0" applyAlignment="0" applyProtection="0"/>
    <xf numFmtId="0" fontId="49" fillId="6" borderId="0" applyNumberFormat="0" applyBorder="0" applyAlignment="0" applyProtection="0"/>
    <xf numFmtId="0" fontId="128" fillId="49" borderId="0" applyNumberFormat="0" applyBorder="0" applyAlignment="0" applyProtection="0"/>
    <xf numFmtId="0" fontId="129" fillId="49" borderId="0" applyNumberFormat="0" applyBorder="0" applyAlignment="0" applyProtection="0"/>
    <xf numFmtId="0" fontId="49" fillId="6" borderId="0" applyNumberFormat="0" applyBorder="0" applyAlignment="0" applyProtection="0"/>
    <xf numFmtId="0" fontId="50" fillId="0" borderId="5" applyNumberFormat="0" applyFill="0" applyAlignment="0" applyProtection="0"/>
    <xf numFmtId="0" fontId="130" fillId="0" borderId="6" applyNumberFormat="0" applyFill="0" applyAlignment="0" applyProtection="0"/>
    <xf numFmtId="0" fontId="131" fillId="0" borderId="6" applyNumberFormat="0" applyFill="0" applyAlignment="0" applyProtection="0"/>
    <xf numFmtId="0" fontId="50" fillId="0" borderId="5" applyNumberFormat="0" applyFill="0" applyAlignment="0" applyProtection="0"/>
    <xf numFmtId="0" fontId="51" fillId="0" borderId="7" applyNumberFormat="0" applyFill="0" applyAlignment="0" applyProtection="0"/>
    <xf numFmtId="0" fontId="132" fillId="0" borderId="8" applyNumberFormat="0" applyFill="0" applyAlignment="0" applyProtection="0"/>
    <xf numFmtId="0" fontId="133" fillId="0" borderId="8" applyNumberFormat="0" applyFill="0" applyAlignment="0" applyProtection="0"/>
    <xf numFmtId="0" fontId="51" fillId="0" borderId="7" applyNumberFormat="0" applyFill="0" applyAlignment="0" applyProtection="0"/>
    <xf numFmtId="0" fontId="52" fillId="0" borderId="9" applyNumberFormat="0" applyFill="0" applyAlignment="0" applyProtection="0"/>
    <xf numFmtId="0" fontId="134" fillId="0" borderId="10" applyNumberFormat="0" applyFill="0" applyAlignment="0" applyProtection="0"/>
    <xf numFmtId="0" fontId="135" fillId="0" borderId="10"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52" fillId="0" borderId="0" applyNumberFormat="0" applyFill="0" applyBorder="0" applyAlignment="0" applyProtection="0"/>
    <xf numFmtId="0" fontId="33" fillId="0" borderId="0" applyNumberFormat="0" applyFill="0" applyBorder="0" applyAlignment="0" applyProtection="0"/>
    <xf numFmtId="0" fontId="53" fillId="0" borderId="0" applyNumberFormat="0" applyFill="0" applyBorder="0" applyAlignment="0" applyProtection="0"/>
    <xf numFmtId="0" fontId="136" fillId="0" borderId="0" applyNumberFormat="0" applyFill="0" applyBorder="0" applyAlignment="0" applyProtection="0"/>
    <xf numFmtId="0" fontId="53" fillId="0" borderId="0" applyNumberFormat="0" applyFill="0" applyBorder="0" applyAlignment="0" applyProtection="0"/>
    <xf numFmtId="0" fontId="54" fillId="12" borderId="1" applyNumberFormat="0" applyAlignment="0" applyProtection="0"/>
    <xf numFmtId="0" fontId="137" fillId="50" borderId="2" applyNumberFormat="0" applyAlignment="0" applyProtection="0"/>
    <xf numFmtId="0" fontId="138" fillId="50" borderId="2" applyNumberFormat="0" applyAlignment="0" applyProtection="0"/>
    <xf numFmtId="0" fontId="54" fillId="12" borderId="1" applyNumberFormat="0" applyAlignment="0" applyProtection="0"/>
    <xf numFmtId="0" fontId="55" fillId="0" borderId="11" applyNumberFormat="0" applyFill="0" applyAlignment="0" applyProtection="0"/>
    <xf numFmtId="0" fontId="139" fillId="0" borderId="12" applyNumberFormat="0" applyFill="0" applyAlignment="0" applyProtection="0"/>
    <xf numFmtId="0" fontId="140" fillId="0" borderId="12" applyNumberFormat="0" applyFill="0" applyAlignment="0" applyProtection="0"/>
    <xf numFmtId="0" fontId="55" fillId="0" borderId="11" applyNumberFormat="0" applyFill="0" applyAlignment="0" applyProtection="0"/>
    <xf numFmtId="0" fontId="56" fillId="51" borderId="0" applyNumberFormat="0" applyBorder="0" applyAlignment="0" applyProtection="0"/>
    <xf numFmtId="0" fontId="141" fillId="52" borderId="0" applyNumberFormat="0" applyBorder="0" applyAlignment="0" applyProtection="0"/>
    <xf numFmtId="0" fontId="142" fillId="52" borderId="0" applyNumberFormat="0" applyBorder="0" applyAlignment="0" applyProtection="0"/>
    <xf numFmtId="0" fontId="56" fillId="51" borderId="0" applyNumberFormat="0" applyBorder="0" applyAlignment="0" applyProtection="0"/>
    <xf numFmtId="0" fontId="115" fillId="0" borderId="0">
      <alignment/>
      <protection/>
    </xf>
    <xf numFmtId="0" fontId="115" fillId="0" borderId="0">
      <alignment/>
      <protection/>
    </xf>
    <xf numFmtId="0" fontId="4" fillId="0" borderId="0">
      <alignment/>
      <protection/>
    </xf>
    <xf numFmtId="0" fontId="4" fillId="0" borderId="0">
      <alignment/>
      <protection/>
    </xf>
    <xf numFmtId="0" fontId="4" fillId="0" borderId="0">
      <alignment/>
      <protection/>
    </xf>
    <xf numFmtId="0" fontId="115" fillId="0" borderId="0">
      <alignment/>
      <protection/>
    </xf>
    <xf numFmtId="0" fontId="116" fillId="0" borderId="0">
      <alignment/>
      <protection/>
    </xf>
    <xf numFmtId="168" fontId="0" fillId="0" borderId="0">
      <alignment/>
      <protection/>
    </xf>
    <xf numFmtId="0" fontId="4" fillId="0" borderId="0">
      <alignment/>
      <protection/>
    </xf>
    <xf numFmtId="168" fontId="0" fillId="0" borderId="0">
      <alignment/>
      <protection/>
    </xf>
    <xf numFmtId="0" fontId="4" fillId="0" borderId="0">
      <alignment/>
      <protection/>
    </xf>
    <xf numFmtId="0" fontId="4" fillId="53" borderId="13" applyNumberFormat="0" applyFont="0" applyAlignment="0" applyProtection="0"/>
    <xf numFmtId="0" fontId="115" fillId="54" borderId="14" applyNumberFormat="0" applyFont="0" applyAlignment="0" applyProtection="0"/>
    <xf numFmtId="0" fontId="115" fillId="54" borderId="14" applyNumberFormat="0" applyFont="0" applyAlignment="0" applyProtection="0"/>
    <xf numFmtId="0" fontId="116" fillId="54" borderId="14" applyNumberFormat="0" applyFont="0" applyAlignment="0" applyProtection="0"/>
    <xf numFmtId="0" fontId="4" fillId="53" borderId="13" applyNumberFormat="0" applyFont="0" applyAlignment="0" applyProtection="0"/>
    <xf numFmtId="0" fontId="57" fillId="45" borderId="15" applyNumberFormat="0" applyAlignment="0" applyProtection="0"/>
    <xf numFmtId="0" fontId="143" fillId="46" borderId="16" applyNumberFormat="0" applyAlignment="0" applyProtection="0"/>
    <xf numFmtId="0" fontId="144" fillId="46" borderId="16" applyNumberFormat="0" applyAlignment="0" applyProtection="0"/>
    <xf numFmtId="0" fontId="57" fillId="45" borderId="15"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58" fillId="0" borderId="0" applyNumberFormat="0" applyFill="0" applyBorder="0" applyAlignment="0" applyProtection="0"/>
    <xf numFmtId="0" fontId="145" fillId="0" borderId="0" applyNumberFormat="0" applyFill="0" applyBorder="0" applyAlignment="0" applyProtection="0"/>
    <xf numFmtId="0" fontId="58" fillId="0" borderId="0" applyNumberFormat="0" applyFill="0" applyBorder="0" applyAlignment="0" applyProtection="0"/>
    <xf numFmtId="0" fontId="59" fillId="0" borderId="17" applyNumberFormat="0" applyFill="0" applyAlignment="0" applyProtection="0"/>
    <xf numFmtId="0" fontId="146" fillId="0" borderId="18" applyNumberFormat="0" applyFill="0" applyAlignment="0" applyProtection="0"/>
    <xf numFmtId="0" fontId="147" fillId="0" borderId="18" applyNumberFormat="0" applyFill="0" applyAlignment="0" applyProtection="0"/>
    <xf numFmtId="0" fontId="59" fillId="0" borderId="17" applyNumberFormat="0" applyFill="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60" fillId="0" borderId="0" applyNumberFormat="0" applyFill="0" applyBorder="0" applyAlignment="0" applyProtection="0"/>
  </cellStyleXfs>
  <cellXfs count="458">
    <xf numFmtId="168" fontId="0" fillId="0" borderId="0" xfId="0" applyAlignment="1">
      <alignment/>
    </xf>
    <xf numFmtId="168" fontId="6" fillId="0" borderId="0" xfId="0" applyFont="1" applyAlignment="1">
      <alignment/>
    </xf>
    <xf numFmtId="168" fontId="5" fillId="0" borderId="0" xfId="0" applyFont="1" applyAlignment="1">
      <alignment/>
    </xf>
    <xf numFmtId="168" fontId="4" fillId="0" borderId="0" xfId="0" applyFont="1" applyAlignment="1">
      <alignment/>
    </xf>
    <xf numFmtId="168" fontId="6" fillId="0" borderId="0" xfId="0" applyFont="1" applyBorder="1" applyAlignment="1">
      <alignment/>
    </xf>
    <xf numFmtId="168" fontId="6" fillId="0" borderId="0" xfId="0" applyFont="1" applyBorder="1" applyAlignment="1">
      <alignment horizontal="right"/>
    </xf>
    <xf numFmtId="168" fontId="0" fillId="0" borderId="0" xfId="0" applyFont="1" applyAlignment="1">
      <alignment/>
    </xf>
    <xf numFmtId="168" fontId="7" fillId="0" borderId="0" xfId="0" applyFont="1" applyAlignment="1">
      <alignment/>
    </xf>
    <xf numFmtId="168" fontId="1" fillId="0" borderId="0" xfId="0" applyFont="1" applyAlignment="1">
      <alignment/>
    </xf>
    <xf numFmtId="168" fontId="2" fillId="0" borderId="0" xfId="0" applyFont="1" applyAlignment="1">
      <alignment horizontal="right"/>
    </xf>
    <xf numFmtId="168" fontId="1" fillId="0" borderId="0" xfId="0" applyFont="1" applyBorder="1" applyAlignment="1">
      <alignment/>
    </xf>
    <xf numFmtId="168" fontId="1" fillId="0" borderId="0" xfId="0" applyFont="1" applyBorder="1" applyAlignment="1">
      <alignment horizontal="right"/>
    </xf>
    <xf numFmtId="168" fontId="4" fillId="0" borderId="0" xfId="0" applyFont="1" applyBorder="1" applyAlignment="1">
      <alignment/>
    </xf>
    <xf numFmtId="168" fontId="7" fillId="0" borderId="0" xfId="0" applyFont="1" applyBorder="1" applyAlignment="1">
      <alignment/>
    </xf>
    <xf numFmtId="170" fontId="8" fillId="0" borderId="0" xfId="0" applyNumberFormat="1" applyFont="1" applyBorder="1" applyAlignment="1">
      <alignment/>
    </xf>
    <xf numFmtId="171" fontId="0" fillId="0" borderId="0" xfId="0" applyNumberFormat="1" applyFont="1" applyAlignment="1">
      <alignment/>
    </xf>
    <xf numFmtId="2" fontId="7" fillId="0" borderId="0" xfId="0" applyNumberFormat="1" applyFont="1" applyAlignment="1">
      <alignment horizontal="right"/>
    </xf>
    <xf numFmtId="3" fontId="7" fillId="0" borderId="0" xfId="0" applyNumberFormat="1" applyFont="1" applyAlignment="1">
      <alignment horizontal="right"/>
    </xf>
    <xf numFmtId="168" fontId="7" fillId="0" borderId="0" xfId="0" applyFont="1" applyAlignment="1">
      <alignment horizontal="right"/>
    </xf>
    <xf numFmtId="168" fontId="12" fillId="0" borderId="0" xfId="0" applyFont="1" applyAlignment="1">
      <alignment/>
    </xf>
    <xf numFmtId="168" fontId="13" fillId="0" borderId="0" xfId="0" applyFont="1" applyAlignment="1">
      <alignment/>
    </xf>
    <xf numFmtId="168" fontId="16" fillId="0" borderId="0" xfId="0" applyNumberFormat="1" applyFont="1" applyAlignment="1" applyProtection="1">
      <alignment horizontal="left"/>
      <protection/>
    </xf>
    <xf numFmtId="168" fontId="1" fillId="0" borderId="19" xfId="0" applyFont="1" applyBorder="1" applyAlignment="1">
      <alignment horizontal="right"/>
    </xf>
    <xf numFmtId="164" fontId="7" fillId="0" borderId="0" xfId="0" applyNumberFormat="1" applyFont="1" applyAlignment="1" applyProtection="1">
      <alignment/>
      <protection/>
    </xf>
    <xf numFmtId="168" fontId="0" fillId="0" borderId="0" xfId="0" applyAlignment="1" quotePrefix="1">
      <alignment horizontal="center"/>
    </xf>
    <xf numFmtId="168" fontId="17" fillId="0" borderId="0" xfId="0" applyFont="1" applyAlignment="1">
      <alignment/>
    </xf>
    <xf numFmtId="169" fontId="0" fillId="0" borderId="0" xfId="0" applyNumberFormat="1" applyAlignment="1">
      <alignment/>
    </xf>
    <xf numFmtId="168" fontId="0" fillId="0" borderId="0" xfId="0" applyBorder="1" applyAlignment="1">
      <alignment/>
    </xf>
    <xf numFmtId="168" fontId="0" fillId="0" borderId="0" xfId="0" applyFont="1" applyAlignment="1">
      <alignment/>
    </xf>
    <xf numFmtId="168" fontId="0" fillId="0" borderId="0" xfId="0" applyFont="1" applyAlignment="1">
      <alignment/>
    </xf>
    <xf numFmtId="168" fontId="20" fillId="0" borderId="0" xfId="0" applyFont="1" applyAlignment="1">
      <alignment/>
    </xf>
    <xf numFmtId="171" fontId="7" fillId="0" borderId="0" xfId="0" applyNumberFormat="1" applyFont="1" applyAlignment="1">
      <alignment/>
    </xf>
    <xf numFmtId="169" fontId="7" fillId="0" borderId="0" xfId="0" applyNumberFormat="1" applyFont="1" applyAlignment="1">
      <alignment/>
    </xf>
    <xf numFmtId="168" fontId="22" fillId="0" borderId="0" xfId="0" applyFont="1" applyAlignment="1">
      <alignment/>
    </xf>
    <xf numFmtId="171" fontId="7" fillId="0" borderId="0" xfId="0" applyNumberFormat="1" applyFont="1" applyAlignment="1">
      <alignment horizontal="right"/>
    </xf>
    <xf numFmtId="171" fontId="7" fillId="0" borderId="0" xfId="0" applyNumberFormat="1" applyFont="1" applyBorder="1" applyAlignment="1">
      <alignment horizontal="right"/>
    </xf>
    <xf numFmtId="168" fontId="2" fillId="0" borderId="0" xfId="0" applyFont="1" applyAlignment="1">
      <alignment/>
    </xf>
    <xf numFmtId="2" fontId="21" fillId="0" borderId="0" xfId="0" applyNumberFormat="1" applyFont="1" applyAlignment="1">
      <alignment horizontal="right"/>
    </xf>
    <xf numFmtId="168" fontId="16" fillId="0" borderId="0" xfId="0" applyFont="1" applyAlignment="1">
      <alignment/>
    </xf>
    <xf numFmtId="168" fontId="25" fillId="0" borderId="0" xfId="0" applyFont="1" applyAlignment="1">
      <alignment horizontal="right"/>
    </xf>
    <xf numFmtId="169" fontId="25" fillId="0" borderId="0" xfId="0" applyNumberFormat="1" applyFont="1" applyAlignment="1">
      <alignment horizontal="right"/>
    </xf>
    <xf numFmtId="168" fontId="7" fillId="0" borderId="0" xfId="0" applyFont="1" applyAlignment="1">
      <alignment horizontal="center"/>
    </xf>
    <xf numFmtId="1" fontId="7" fillId="0" borderId="0" xfId="0" applyNumberFormat="1" applyFont="1" applyAlignment="1">
      <alignment horizontal="center"/>
    </xf>
    <xf numFmtId="168" fontId="7" fillId="0" borderId="0" xfId="0" applyFont="1" applyBorder="1" applyAlignment="1">
      <alignment horizontal="center"/>
    </xf>
    <xf numFmtId="49" fontId="0" fillId="0" borderId="0" xfId="0" applyNumberFormat="1" applyAlignment="1">
      <alignment/>
    </xf>
    <xf numFmtId="171" fontId="26" fillId="0" borderId="0" xfId="0" applyNumberFormat="1" applyFont="1" applyAlignment="1">
      <alignment/>
    </xf>
    <xf numFmtId="168" fontId="27" fillId="0" borderId="0" xfId="0" applyFont="1" applyAlignment="1">
      <alignment/>
    </xf>
    <xf numFmtId="168" fontId="28" fillId="0" borderId="0" xfId="0" applyFont="1" applyAlignment="1">
      <alignment/>
    </xf>
    <xf numFmtId="168" fontId="4" fillId="0" borderId="0" xfId="0" applyFont="1" applyBorder="1" applyAlignment="1">
      <alignment horizontal="right"/>
    </xf>
    <xf numFmtId="169" fontId="18" fillId="0" borderId="0" xfId="0" applyNumberFormat="1" applyFont="1" applyAlignment="1">
      <alignment/>
    </xf>
    <xf numFmtId="168" fontId="18" fillId="0" borderId="0" xfId="0" applyFont="1" applyAlignment="1">
      <alignment/>
    </xf>
    <xf numFmtId="168" fontId="7" fillId="0" borderId="0" xfId="0" applyFont="1" applyFill="1" applyAlignment="1">
      <alignment/>
    </xf>
    <xf numFmtId="168" fontId="7" fillId="0" borderId="0" xfId="0" applyFont="1" applyFill="1" applyAlignment="1">
      <alignment horizontal="right"/>
    </xf>
    <xf numFmtId="168" fontId="0" fillId="0" borderId="0" xfId="0" applyFill="1" applyAlignment="1">
      <alignment/>
    </xf>
    <xf numFmtId="168" fontId="6" fillId="0" borderId="0" xfId="0" applyFont="1" applyFill="1" applyAlignment="1">
      <alignment/>
    </xf>
    <xf numFmtId="168" fontId="4" fillId="0" borderId="0" xfId="0" applyFont="1" applyFill="1" applyAlignment="1">
      <alignment/>
    </xf>
    <xf numFmtId="168" fontId="2" fillId="0" borderId="0" xfId="0" applyFont="1" applyFill="1" applyAlignment="1">
      <alignment horizontal="right"/>
    </xf>
    <xf numFmtId="171" fontId="7" fillId="0" borderId="0" xfId="0" applyNumberFormat="1" applyFont="1" applyFill="1" applyAlignment="1">
      <alignment/>
    </xf>
    <xf numFmtId="171" fontId="24" fillId="0" borderId="0" xfId="0" applyNumberFormat="1" applyFont="1" applyFill="1" applyAlignment="1">
      <alignment/>
    </xf>
    <xf numFmtId="171" fontId="24" fillId="0" borderId="0" xfId="0" applyNumberFormat="1" applyFont="1" applyFill="1" applyAlignment="1">
      <alignment horizontal="right"/>
    </xf>
    <xf numFmtId="171" fontId="26" fillId="0" borderId="0" xfId="0" applyNumberFormat="1" applyFont="1" applyFill="1" applyAlignment="1">
      <alignment/>
    </xf>
    <xf numFmtId="171" fontId="7" fillId="0" borderId="0" xfId="0" applyNumberFormat="1" applyFont="1" applyFill="1" applyBorder="1" applyAlignment="1">
      <alignment horizontal="right"/>
    </xf>
    <xf numFmtId="2" fontId="7" fillId="0" borderId="0" xfId="0" applyNumberFormat="1" applyFont="1" applyFill="1" applyAlignment="1">
      <alignment horizontal="right"/>
    </xf>
    <xf numFmtId="3" fontId="7" fillId="0" borderId="0" xfId="0" applyNumberFormat="1" applyFont="1" applyFill="1" applyAlignment="1">
      <alignment horizontal="right"/>
    </xf>
    <xf numFmtId="3" fontId="7" fillId="0" borderId="0" xfId="0" applyNumberFormat="1" applyFont="1" applyFill="1" applyAlignment="1">
      <alignment/>
    </xf>
    <xf numFmtId="168" fontId="0" fillId="0" borderId="0" xfId="0" applyFont="1" applyFill="1" applyAlignment="1">
      <alignment/>
    </xf>
    <xf numFmtId="168" fontId="0" fillId="0" borderId="0" xfId="0" applyFont="1" applyFill="1" applyBorder="1" applyAlignment="1">
      <alignment/>
    </xf>
    <xf numFmtId="168" fontId="25" fillId="0" borderId="0" xfId="0" applyFont="1" applyFill="1" applyAlignment="1">
      <alignment horizontal="right"/>
    </xf>
    <xf numFmtId="169" fontId="25" fillId="0" borderId="0" xfId="0" applyNumberFormat="1" applyFont="1" applyFill="1" applyAlignment="1">
      <alignment horizontal="right"/>
    </xf>
    <xf numFmtId="2" fontId="21" fillId="0" borderId="0" xfId="0" applyNumberFormat="1" applyFont="1" applyFill="1" applyAlignment="1">
      <alignment horizontal="right"/>
    </xf>
    <xf numFmtId="3" fontId="7" fillId="0" borderId="0" xfId="136" applyNumberFormat="1" applyFont="1" applyFill="1" applyAlignment="1">
      <alignment/>
    </xf>
    <xf numFmtId="168" fontId="29" fillId="0" borderId="0" xfId="0" applyFont="1" applyAlignment="1">
      <alignment/>
    </xf>
    <xf numFmtId="4" fontId="7" fillId="0" borderId="0" xfId="0" applyNumberFormat="1" applyFont="1" applyAlignment="1">
      <alignment horizontal="right"/>
    </xf>
    <xf numFmtId="4" fontId="7" fillId="0" borderId="0" xfId="0" applyNumberFormat="1" applyFont="1" applyFill="1" applyAlignment="1">
      <alignment horizontal="right"/>
    </xf>
    <xf numFmtId="4" fontId="21" fillId="0" borderId="0" xfId="0" applyNumberFormat="1" applyFont="1" applyAlignment="1">
      <alignment horizontal="right"/>
    </xf>
    <xf numFmtId="4" fontId="21" fillId="0" borderId="0" xfId="0" applyNumberFormat="1" applyFont="1" applyFill="1" applyAlignment="1">
      <alignment horizontal="right"/>
    </xf>
    <xf numFmtId="2" fontId="21" fillId="0" borderId="0" xfId="0" applyNumberFormat="1" applyFont="1" applyBorder="1" applyAlignment="1">
      <alignment horizontal="right"/>
    </xf>
    <xf numFmtId="2" fontId="21" fillId="0" borderId="0" xfId="0" applyNumberFormat="1" applyFont="1" applyFill="1" applyBorder="1" applyAlignment="1">
      <alignment horizontal="right"/>
    </xf>
    <xf numFmtId="3" fontId="21" fillId="0" borderId="0" xfId="0" applyNumberFormat="1" applyFont="1" applyAlignment="1">
      <alignment horizontal="right"/>
    </xf>
    <xf numFmtId="3" fontId="21" fillId="0" borderId="0" xfId="0" applyNumberFormat="1" applyFont="1" applyFill="1" applyAlignment="1">
      <alignment horizontal="right"/>
    </xf>
    <xf numFmtId="168" fontId="7" fillId="0" borderId="0" xfId="0" applyFont="1" applyAlignment="1">
      <alignment/>
    </xf>
    <xf numFmtId="168" fontId="4" fillId="0" borderId="0" xfId="0" applyFont="1" applyAlignment="1">
      <alignment/>
    </xf>
    <xf numFmtId="168" fontId="4" fillId="0" borderId="0" xfId="0" applyFont="1" applyFill="1" applyAlignment="1">
      <alignment/>
    </xf>
    <xf numFmtId="168" fontId="4" fillId="0" borderId="0" xfId="0" applyFont="1" applyFill="1" applyAlignment="1">
      <alignment horizontal="center"/>
    </xf>
    <xf numFmtId="1" fontId="7" fillId="0" borderId="0" xfId="0" applyNumberFormat="1" applyFont="1" applyAlignment="1">
      <alignment/>
    </xf>
    <xf numFmtId="168" fontId="1" fillId="0" borderId="0" xfId="0" applyFont="1" applyFill="1" applyBorder="1" applyAlignment="1">
      <alignment horizontal="right"/>
    </xf>
    <xf numFmtId="168" fontId="25" fillId="0" borderId="0" xfId="0" applyFont="1" applyFill="1" applyAlignment="1">
      <alignment horizontal="right"/>
    </xf>
    <xf numFmtId="168" fontId="7" fillId="0" borderId="0" xfId="0" applyFont="1" applyFill="1" applyAlignment="1">
      <alignment/>
    </xf>
    <xf numFmtId="1" fontId="7" fillId="0" borderId="0" xfId="0" applyNumberFormat="1" applyFont="1" applyFill="1" applyAlignment="1">
      <alignment/>
    </xf>
    <xf numFmtId="168" fontId="25" fillId="0" borderId="0" xfId="0" applyFont="1" applyAlignment="1">
      <alignment horizontal="center"/>
    </xf>
    <xf numFmtId="168" fontId="1" fillId="0" borderId="0" xfId="0" applyFont="1" applyBorder="1" applyAlignment="1">
      <alignment horizontal="center"/>
    </xf>
    <xf numFmtId="168" fontId="25" fillId="0" borderId="0" xfId="0" applyFont="1" applyAlignment="1">
      <alignment/>
    </xf>
    <xf numFmtId="3" fontId="25" fillId="0" borderId="0" xfId="0" applyNumberFormat="1" applyFont="1" applyAlignment="1">
      <alignment horizontal="center"/>
    </xf>
    <xf numFmtId="171" fontId="7" fillId="0" borderId="0" xfId="204" applyNumberFormat="1" applyFont="1" applyAlignment="1">
      <alignment/>
    </xf>
    <xf numFmtId="171" fontId="7" fillId="0" borderId="0" xfId="204" applyNumberFormat="1" applyFont="1" applyFill="1" applyAlignment="1">
      <alignment/>
    </xf>
    <xf numFmtId="168" fontId="7" fillId="0" borderId="0" xfId="0" applyFont="1" applyBorder="1" applyAlignment="1">
      <alignment wrapText="1"/>
    </xf>
    <xf numFmtId="168" fontId="7" fillId="0" borderId="0" xfId="0" applyFont="1" applyBorder="1" applyAlignment="1">
      <alignment horizontal="center" wrapText="1"/>
    </xf>
    <xf numFmtId="168" fontId="0" fillId="0" borderId="0" xfId="0" applyBorder="1" applyAlignment="1">
      <alignment horizontal="right"/>
    </xf>
    <xf numFmtId="168" fontId="11" fillId="0" borderId="0" xfId="0" applyFont="1" applyAlignment="1">
      <alignment horizontal="right"/>
    </xf>
    <xf numFmtId="171" fontId="21" fillId="0" borderId="0" xfId="0" applyNumberFormat="1" applyFont="1" applyFill="1" applyAlignment="1">
      <alignment/>
    </xf>
    <xf numFmtId="4" fontId="23" fillId="0" borderId="0" xfId="0" applyNumberFormat="1" applyFont="1" applyAlignment="1">
      <alignment horizontal="right"/>
    </xf>
    <xf numFmtId="168" fontId="6" fillId="0" borderId="20" xfId="0" applyFont="1" applyBorder="1" applyAlignment="1">
      <alignment/>
    </xf>
    <xf numFmtId="168" fontId="13" fillId="0" borderId="0" xfId="0" applyFont="1" applyBorder="1" applyAlignment="1">
      <alignment horizontal="left"/>
    </xf>
    <xf numFmtId="168" fontId="7" fillId="0" borderId="0" xfId="0" applyFont="1" applyFill="1" applyBorder="1" applyAlignment="1">
      <alignment/>
    </xf>
    <xf numFmtId="168" fontId="7" fillId="0" borderId="0" xfId="0" applyFont="1" applyBorder="1" applyAlignment="1">
      <alignment horizontal="right"/>
    </xf>
    <xf numFmtId="168" fontId="5" fillId="0" borderId="19" xfId="0" applyFont="1" applyBorder="1" applyAlignment="1">
      <alignment/>
    </xf>
    <xf numFmtId="169" fontId="7" fillId="0" borderId="0" xfId="0" applyNumberFormat="1" applyFont="1" applyAlignment="1">
      <alignment horizontal="right"/>
    </xf>
    <xf numFmtId="171" fontId="7" fillId="0" borderId="0" xfId="0" applyNumberFormat="1" applyFont="1" applyAlignment="1">
      <alignment/>
    </xf>
    <xf numFmtId="171" fontId="7" fillId="0" borderId="0" xfId="0" applyNumberFormat="1" applyFont="1" applyFill="1" applyBorder="1" applyAlignment="1">
      <alignment/>
    </xf>
    <xf numFmtId="171" fontId="23" fillId="0" borderId="0" xfId="0" applyNumberFormat="1" applyFont="1" applyFill="1" applyBorder="1" applyAlignment="1">
      <alignment horizontal="right"/>
    </xf>
    <xf numFmtId="168" fontId="35" fillId="0" borderId="0" xfId="0" applyFont="1" applyAlignment="1">
      <alignment/>
    </xf>
    <xf numFmtId="168" fontId="0" fillId="55" borderId="0" xfId="0" applyFill="1" applyAlignment="1">
      <alignment/>
    </xf>
    <xf numFmtId="168" fontId="20" fillId="55" borderId="0" xfId="0" applyFont="1" applyFill="1" applyAlignment="1">
      <alignment/>
    </xf>
    <xf numFmtId="171" fontId="19" fillId="0" borderId="0" xfId="0" applyNumberFormat="1" applyFont="1" applyAlignment="1">
      <alignment/>
    </xf>
    <xf numFmtId="196" fontId="0" fillId="0" borderId="0" xfId="0" applyNumberFormat="1" applyAlignment="1">
      <alignment/>
    </xf>
    <xf numFmtId="1" fontId="25" fillId="0" borderId="0" xfId="0" applyNumberFormat="1" applyFont="1" applyAlignment="1">
      <alignment horizontal="right"/>
    </xf>
    <xf numFmtId="171" fontId="0" fillId="55" borderId="0" xfId="0" applyNumberFormat="1" applyFont="1" applyFill="1" applyAlignment="1">
      <alignment/>
    </xf>
    <xf numFmtId="168" fontId="20" fillId="0" borderId="0" xfId="0" applyFont="1" applyBorder="1" applyAlignment="1">
      <alignment horizontal="right"/>
    </xf>
    <xf numFmtId="168" fontId="0" fillId="0" borderId="0" xfId="0" applyFill="1" applyBorder="1" applyAlignment="1">
      <alignment/>
    </xf>
    <xf numFmtId="171" fontId="7" fillId="0" borderId="0" xfId="0" applyNumberFormat="1" applyFont="1" applyFill="1" applyAlignment="1">
      <alignment horizontal="right"/>
    </xf>
    <xf numFmtId="1" fontId="25" fillId="0" borderId="0" xfId="0" applyNumberFormat="1" applyFont="1" applyFill="1" applyAlignment="1">
      <alignment horizontal="center"/>
    </xf>
    <xf numFmtId="1" fontId="25" fillId="0" borderId="0" xfId="0" applyNumberFormat="1" applyFont="1" applyFill="1" applyAlignment="1">
      <alignment horizontal="right"/>
    </xf>
    <xf numFmtId="181" fontId="25" fillId="0" borderId="0" xfId="136" applyNumberFormat="1" applyFont="1" applyAlignment="1">
      <alignment horizontal="center"/>
    </xf>
    <xf numFmtId="181" fontId="25" fillId="0" borderId="0" xfId="136" applyNumberFormat="1" applyFont="1" applyFill="1" applyAlignment="1">
      <alignment horizontal="center"/>
    </xf>
    <xf numFmtId="171" fontId="7" fillId="0" borderId="0" xfId="204" applyNumberFormat="1" applyFont="1" applyFill="1" applyAlignment="1">
      <alignment horizontal="right"/>
    </xf>
    <xf numFmtId="171" fontId="7" fillId="0" borderId="0" xfId="0" applyNumberFormat="1" applyFont="1" applyFill="1" applyAlignment="1">
      <alignment/>
    </xf>
    <xf numFmtId="168" fontId="37" fillId="0" borderId="0" xfId="0" applyFont="1" applyAlignment="1">
      <alignment/>
    </xf>
    <xf numFmtId="168" fontId="38" fillId="0" borderId="0" xfId="0" applyFont="1" applyAlignment="1">
      <alignment/>
    </xf>
    <xf numFmtId="168" fontId="4" fillId="0" borderId="20" xfId="0" applyFont="1" applyBorder="1" applyAlignment="1">
      <alignment/>
    </xf>
    <xf numFmtId="168" fontId="4" fillId="0" borderId="20" xfId="0" applyFont="1" applyBorder="1" applyAlignment="1">
      <alignment horizontal="right"/>
    </xf>
    <xf numFmtId="168" fontId="4" fillId="0" borderId="20" xfId="0" applyFont="1" applyFill="1" applyBorder="1" applyAlignment="1">
      <alignment/>
    </xf>
    <xf numFmtId="168" fontId="16" fillId="0" borderId="0" xfId="0" applyFont="1" applyBorder="1" applyAlignment="1">
      <alignment horizontal="left"/>
    </xf>
    <xf numFmtId="168" fontId="7" fillId="0" borderId="0" xfId="0" applyFont="1" applyBorder="1" applyAlignment="1">
      <alignment horizontal="left"/>
    </xf>
    <xf numFmtId="168" fontId="16" fillId="0" borderId="21" xfId="0" applyFont="1" applyBorder="1" applyAlignment="1">
      <alignment vertical="center"/>
    </xf>
    <xf numFmtId="168" fontId="16" fillId="0" borderId="21" xfId="0" applyFont="1" applyBorder="1" applyAlignment="1">
      <alignment horizontal="center"/>
    </xf>
    <xf numFmtId="168" fontId="1" fillId="0" borderId="21" xfId="0" applyFont="1" applyBorder="1" applyAlignment="1">
      <alignment/>
    </xf>
    <xf numFmtId="168" fontId="16" fillId="0" borderId="21" xfId="0" applyFont="1" applyBorder="1" applyAlignment="1">
      <alignment/>
    </xf>
    <xf numFmtId="168" fontId="10" fillId="0" borderId="21" xfId="0" applyFont="1" applyBorder="1" applyAlignment="1">
      <alignment/>
    </xf>
    <xf numFmtId="168" fontId="20" fillId="0" borderId="21" xfId="0" applyFont="1" applyBorder="1" applyAlignment="1">
      <alignment vertical="center"/>
    </xf>
    <xf numFmtId="168" fontId="0" fillId="0" borderId="21" xfId="0" applyFont="1" applyBorder="1" applyAlignment="1">
      <alignment/>
    </xf>
    <xf numFmtId="168" fontId="0" fillId="0" borderId="0" xfId="0" applyFont="1" applyAlignment="1">
      <alignment/>
    </xf>
    <xf numFmtId="168" fontId="7" fillId="0" borderId="20" xfId="0" applyFont="1" applyBorder="1" applyAlignment="1">
      <alignment/>
    </xf>
    <xf numFmtId="168" fontId="0" fillId="0" borderId="20" xfId="0" applyFont="1" applyBorder="1" applyAlignment="1">
      <alignment/>
    </xf>
    <xf numFmtId="3" fontId="7" fillId="0" borderId="20" xfId="0" applyNumberFormat="1" applyFont="1" applyBorder="1" applyAlignment="1">
      <alignment horizontal="right"/>
    </xf>
    <xf numFmtId="3" fontId="7" fillId="0" borderId="20" xfId="0" applyNumberFormat="1" applyFont="1" applyFill="1" applyBorder="1" applyAlignment="1">
      <alignment horizontal="right"/>
    </xf>
    <xf numFmtId="168" fontId="16" fillId="0" borderId="0" xfId="0" applyFont="1" applyBorder="1" applyAlignment="1">
      <alignment vertical="top"/>
    </xf>
    <xf numFmtId="168" fontId="0" fillId="0" borderId="0" xfId="0" applyFont="1" applyBorder="1" applyAlignment="1">
      <alignment/>
    </xf>
    <xf numFmtId="168" fontId="13" fillId="0" borderId="21" xfId="0" applyFont="1" applyBorder="1" applyAlignment="1">
      <alignment wrapText="1"/>
    </xf>
    <xf numFmtId="168" fontId="0" fillId="0" borderId="0" xfId="0" applyFont="1" applyAlignment="1">
      <alignment/>
    </xf>
    <xf numFmtId="168" fontId="25" fillId="0" borderId="0" xfId="0" applyFont="1" applyAlignment="1">
      <alignment horizontal="left"/>
    </xf>
    <xf numFmtId="168" fontId="7" fillId="0" borderId="0" xfId="0" applyFont="1" applyAlignment="1">
      <alignment horizontal="left"/>
    </xf>
    <xf numFmtId="168" fontId="2" fillId="0" borderId="0" xfId="0" applyFont="1" applyBorder="1" applyAlignment="1">
      <alignment horizontal="left"/>
    </xf>
    <xf numFmtId="168" fontId="7" fillId="0" borderId="20" xfId="0" applyFont="1" applyBorder="1" applyAlignment="1">
      <alignment/>
    </xf>
    <xf numFmtId="168" fontId="0" fillId="0" borderId="20" xfId="0" applyFont="1" applyBorder="1" applyAlignment="1">
      <alignment/>
    </xf>
    <xf numFmtId="171" fontId="0" fillId="0" borderId="0" xfId="0" applyNumberFormat="1" applyFont="1" applyAlignment="1">
      <alignment/>
    </xf>
    <xf numFmtId="168" fontId="7" fillId="0" borderId="21" xfId="0" applyFont="1" applyBorder="1" applyAlignment="1">
      <alignment/>
    </xf>
    <xf numFmtId="168" fontId="0" fillId="0" borderId="21" xfId="0" applyFont="1" applyBorder="1" applyAlignment="1">
      <alignment/>
    </xf>
    <xf numFmtId="168" fontId="16" fillId="0" borderId="21" xfId="0" applyFont="1" applyBorder="1" applyAlignment="1">
      <alignment horizontal="right"/>
    </xf>
    <xf numFmtId="168" fontId="16" fillId="0" borderId="20" xfId="0" applyFont="1" applyBorder="1" applyAlignment="1">
      <alignment/>
    </xf>
    <xf numFmtId="168" fontId="16" fillId="0" borderId="0" xfId="0" applyFont="1" applyBorder="1" applyAlignment="1">
      <alignment/>
    </xf>
    <xf numFmtId="168" fontId="16" fillId="0" borderId="21" xfId="0" applyFont="1" applyFill="1" applyBorder="1" applyAlignment="1">
      <alignment horizontal="center"/>
    </xf>
    <xf numFmtId="168" fontId="7" fillId="0" borderId="20" xfId="0" applyFont="1" applyFill="1" applyBorder="1" applyAlignment="1">
      <alignment horizontal="right"/>
    </xf>
    <xf numFmtId="168" fontId="14" fillId="0" borderId="0" xfId="0" applyFont="1" applyBorder="1" applyAlignment="1">
      <alignment horizontal="left"/>
    </xf>
    <xf numFmtId="168" fontId="0" fillId="0" borderId="21" xfId="0" applyBorder="1" applyAlignment="1">
      <alignment/>
    </xf>
    <xf numFmtId="168" fontId="0" fillId="0" borderId="21" xfId="0" applyFont="1" applyBorder="1" applyAlignment="1">
      <alignment/>
    </xf>
    <xf numFmtId="168" fontId="16" fillId="0" borderId="21" xfId="0" applyFont="1" applyFill="1" applyBorder="1" applyAlignment="1">
      <alignment horizontal="right"/>
    </xf>
    <xf numFmtId="168" fontId="0" fillId="0" borderId="0" xfId="0" applyFont="1" applyFill="1" applyAlignment="1">
      <alignment/>
    </xf>
    <xf numFmtId="168" fontId="7" fillId="0" borderId="20" xfId="0" applyFont="1" applyBorder="1" applyAlignment="1">
      <alignment horizontal="right"/>
    </xf>
    <xf numFmtId="168" fontId="7" fillId="0" borderId="20" xfId="0" applyFont="1" applyFill="1" applyBorder="1" applyAlignment="1">
      <alignment/>
    </xf>
    <xf numFmtId="1" fontId="7" fillId="0" borderId="0" xfId="0" applyNumberFormat="1" applyFont="1" applyFill="1" applyAlignment="1">
      <alignment horizontal="center"/>
    </xf>
    <xf numFmtId="1" fontId="7" fillId="0" borderId="0" xfId="0" applyNumberFormat="1" applyFont="1" applyAlignment="1">
      <alignment/>
    </xf>
    <xf numFmtId="1" fontId="7" fillId="0" borderId="0" xfId="0" applyNumberFormat="1" applyFont="1" applyFill="1" applyAlignment="1">
      <alignment/>
    </xf>
    <xf numFmtId="1" fontId="25" fillId="0" borderId="0" xfId="0" applyNumberFormat="1" applyFont="1" applyAlignment="1">
      <alignment horizontal="center"/>
    </xf>
    <xf numFmtId="1" fontId="7" fillId="0" borderId="0" xfId="193" applyNumberFormat="1" applyFont="1" applyAlignment="1">
      <alignment horizontal="center"/>
      <protection/>
    </xf>
    <xf numFmtId="168" fontId="7" fillId="0" borderId="0" xfId="193" applyFont="1" applyAlignment="1">
      <alignment horizontal="center"/>
      <protection/>
    </xf>
    <xf numFmtId="168" fontId="7" fillId="0" borderId="20" xfId="0" applyFont="1" applyBorder="1" applyAlignment="1">
      <alignment horizontal="center"/>
    </xf>
    <xf numFmtId="168" fontId="13" fillId="0" borderId="0" xfId="0" applyFont="1" applyBorder="1" applyAlignment="1">
      <alignment/>
    </xf>
    <xf numFmtId="168" fontId="16" fillId="0" borderId="21" xfId="0" applyFont="1" applyFill="1" applyBorder="1" applyAlignment="1">
      <alignment/>
    </xf>
    <xf numFmtId="3" fontId="21" fillId="0" borderId="20" xfId="0" applyNumberFormat="1" applyFont="1" applyBorder="1" applyAlignment="1">
      <alignment horizontal="right"/>
    </xf>
    <xf numFmtId="3" fontId="21" fillId="0" borderId="20" xfId="0" applyNumberFormat="1" applyFont="1" applyFill="1" applyBorder="1" applyAlignment="1">
      <alignment horizontal="right"/>
    </xf>
    <xf numFmtId="168" fontId="20" fillId="0" borderId="21" xfId="0" applyFont="1" applyBorder="1" applyAlignment="1">
      <alignment horizontal="center"/>
    </xf>
    <xf numFmtId="168" fontId="7" fillId="0" borderId="20" xfId="0" applyFont="1" applyFill="1" applyBorder="1" applyAlignment="1">
      <alignment/>
    </xf>
    <xf numFmtId="168" fontId="16" fillId="0" borderId="20" xfId="0" applyFont="1" applyFill="1" applyBorder="1" applyAlignment="1">
      <alignment/>
    </xf>
    <xf numFmtId="168" fontId="7" fillId="0" borderId="0" xfId="0" applyFont="1" applyAlignment="1">
      <alignment horizontal="left"/>
    </xf>
    <xf numFmtId="168" fontId="0" fillId="0" borderId="20" xfId="0" applyBorder="1" applyAlignment="1">
      <alignment/>
    </xf>
    <xf numFmtId="168" fontId="20" fillId="0" borderId="20" xfId="0" applyFont="1" applyBorder="1" applyAlignment="1">
      <alignment/>
    </xf>
    <xf numFmtId="3" fontId="4" fillId="0" borderId="0" xfId="0" applyNumberFormat="1" applyFont="1" applyAlignment="1">
      <alignment horizontal="right"/>
    </xf>
    <xf numFmtId="3" fontId="4" fillId="0" borderId="0" xfId="0" applyNumberFormat="1" applyFont="1" applyFill="1" applyAlignment="1">
      <alignment horizontal="right"/>
    </xf>
    <xf numFmtId="168" fontId="4" fillId="0" borderId="0" xfId="0" applyFont="1" applyAlignment="1">
      <alignment horizontal="center"/>
    </xf>
    <xf numFmtId="168" fontId="0" fillId="0" borderId="0" xfId="0" applyAlignment="1" quotePrefix="1">
      <alignment/>
    </xf>
    <xf numFmtId="168" fontId="0" fillId="0" borderId="0" xfId="0" applyFont="1" applyFill="1" applyAlignment="1">
      <alignment/>
    </xf>
    <xf numFmtId="169" fontId="7" fillId="0" borderId="0" xfId="0" applyNumberFormat="1" applyFont="1" applyFill="1" applyAlignment="1">
      <alignment/>
    </xf>
    <xf numFmtId="171" fontId="18" fillId="0" borderId="0" xfId="0" applyNumberFormat="1" applyFont="1" applyAlignment="1">
      <alignment/>
    </xf>
    <xf numFmtId="171" fontId="6" fillId="0" borderId="0" xfId="0" applyNumberFormat="1" applyFont="1" applyAlignment="1">
      <alignment/>
    </xf>
    <xf numFmtId="171" fontId="7" fillId="0" borderId="22" xfId="0" applyNumberFormat="1" applyFont="1" applyFill="1" applyBorder="1" applyAlignment="1" quotePrefix="1">
      <alignment horizontal="right"/>
    </xf>
    <xf numFmtId="4" fontId="23" fillId="0" borderId="0" xfId="0" applyNumberFormat="1" applyFont="1" applyFill="1" applyAlignment="1">
      <alignment horizontal="right"/>
    </xf>
    <xf numFmtId="168" fontId="5" fillId="0" borderId="0" xfId="0" applyFont="1" applyFill="1" applyAlignment="1">
      <alignment/>
    </xf>
    <xf numFmtId="168" fontId="6" fillId="0" borderId="20" xfId="0" applyFont="1" applyFill="1" applyBorder="1" applyAlignment="1">
      <alignment/>
    </xf>
    <xf numFmtId="2" fontId="6" fillId="0" borderId="0" xfId="0" applyNumberFormat="1" applyFont="1" applyAlignment="1">
      <alignment/>
    </xf>
    <xf numFmtId="168" fontId="7" fillId="0" borderId="0" xfId="0" applyFont="1" applyFill="1" applyBorder="1" applyAlignment="1">
      <alignment horizontal="right"/>
    </xf>
    <xf numFmtId="0" fontId="16" fillId="0" borderId="0" xfId="192" applyFont="1" applyFill="1" applyBorder="1">
      <alignment/>
      <protection/>
    </xf>
    <xf numFmtId="0" fontId="16" fillId="0" borderId="20" xfId="192" applyFont="1" applyFill="1" applyBorder="1">
      <alignment/>
      <protection/>
    </xf>
    <xf numFmtId="0" fontId="25" fillId="0" borderId="0" xfId="192" applyFont="1" applyFill="1" applyBorder="1">
      <alignment/>
      <protection/>
    </xf>
    <xf numFmtId="0" fontId="25" fillId="0" borderId="0" xfId="192" applyFont="1" applyFill="1" applyBorder="1" applyAlignment="1">
      <alignment horizontal="center"/>
      <protection/>
    </xf>
    <xf numFmtId="0" fontId="25" fillId="0" borderId="20" xfId="192" applyFont="1" applyFill="1" applyBorder="1" applyAlignment="1">
      <alignment horizontal="center"/>
      <protection/>
    </xf>
    <xf numFmtId="0" fontId="4" fillId="0" borderId="0" xfId="192" applyFont="1" applyFill="1" applyBorder="1" applyAlignment="1">
      <alignment/>
      <protection/>
    </xf>
    <xf numFmtId="0" fontId="40" fillId="0" borderId="0" xfId="192" applyFont="1" applyFill="1" applyAlignment="1">
      <alignment horizontal="right"/>
      <protection/>
    </xf>
    <xf numFmtId="0" fontId="7" fillId="0" borderId="0" xfId="192" applyFont="1" applyFill="1" applyBorder="1" applyAlignment="1">
      <alignment horizontal="right"/>
      <protection/>
    </xf>
    <xf numFmtId="16" fontId="7" fillId="0" borderId="0" xfId="192" applyNumberFormat="1" applyFont="1" applyFill="1" applyBorder="1" applyAlignment="1">
      <alignment horizontal="right"/>
      <protection/>
    </xf>
    <xf numFmtId="16" fontId="16" fillId="0" borderId="0" xfId="192" applyNumberFormat="1" applyFont="1" applyFill="1" applyBorder="1" applyAlignment="1">
      <alignment horizontal="right"/>
      <protection/>
    </xf>
    <xf numFmtId="0" fontId="7" fillId="0" borderId="20" xfId="192" applyFont="1" applyFill="1" applyBorder="1" applyAlignment="1">
      <alignment horizontal="right"/>
      <protection/>
    </xf>
    <xf numFmtId="16" fontId="7" fillId="0" borderId="20" xfId="192" applyNumberFormat="1" applyFont="1" applyFill="1" applyBorder="1" applyAlignment="1">
      <alignment horizontal="right"/>
      <protection/>
    </xf>
    <xf numFmtId="16" fontId="16" fillId="0" borderId="20" xfId="192" applyNumberFormat="1" applyFont="1" applyFill="1" applyBorder="1" applyAlignment="1">
      <alignment horizontal="right"/>
      <protection/>
    </xf>
    <xf numFmtId="168" fontId="16" fillId="0" borderId="0" xfId="0" applyFont="1" applyFill="1" applyAlignment="1">
      <alignment/>
    </xf>
    <xf numFmtId="2" fontId="7" fillId="0" borderId="22" xfId="0" applyNumberFormat="1" applyFont="1" applyFill="1" applyBorder="1" applyAlignment="1">
      <alignment horizontal="right"/>
    </xf>
    <xf numFmtId="181" fontId="0" fillId="0" borderId="22" xfId="136" applyNumberFormat="1" applyFont="1" applyFill="1" applyBorder="1" applyAlignment="1">
      <alignment horizontal="right"/>
    </xf>
    <xf numFmtId="181" fontId="0" fillId="0" borderId="0" xfId="136" applyNumberFormat="1" applyFont="1" applyFill="1" applyAlignment="1">
      <alignment horizontal="right"/>
    </xf>
    <xf numFmtId="168" fontId="6" fillId="0" borderId="0" xfId="0" applyFont="1" applyFill="1" applyAlignment="1">
      <alignment horizontal="left" indent="1"/>
    </xf>
    <xf numFmtId="168" fontId="4" fillId="0" borderId="0" xfId="0" applyFont="1" applyFill="1" applyAlignment="1">
      <alignment horizontal="left" indent="1"/>
    </xf>
    <xf numFmtId="9" fontId="6" fillId="0" borderId="0" xfId="204" applyFont="1" applyAlignment="1">
      <alignment/>
    </xf>
    <xf numFmtId="168" fontId="0" fillId="0" borderId="21" xfId="0" applyFont="1" applyFill="1" applyBorder="1" applyAlignment="1">
      <alignment/>
    </xf>
    <xf numFmtId="168" fontId="0" fillId="0" borderId="21" xfId="0" applyFill="1" applyBorder="1" applyAlignment="1">
      <alignment/>
    </xf>
    <xf numFmtId="171" fontId="23" fillId="0" borderId="0" xfId="0" applyNumberFormat="1" applyFont="1" applyBorder="1" applyAlignment="1">
      <alignment horizontal="right"/>
    </xf>
    <xf numFmtId="41" fontId="7" fillId="0" borderId="0" xfId="0" applyNumberFormat="1" applyFont="1" applyAlignment="1">
      <alignment horizontal="right"/>
    </xf>
    <xf numFmtId="168" fontId="7" fillId="0" borderId="0" xfId="0" applyFont="1" applyAlignment="1" quotePrefix="1">
      <alignment horizontal="center"/>
    </xf>
    <xf numFmtId="1" fontId="7" fillId="0" borderId="0" xfId="0" applyNumberFormat="1" applyFont="1" applyBorder="1" applyAlignment="1">
      <alignment horizontal="center"/>
    </xf>
    <xf numFmtId="3" fontId="21" fillId="0" borderId="23" xfId="0" applyNumberFormat="1" applyFont="1" applyFill="1" applyBorder="1" applyAlignment="1">
      <alignment horizontal="right"/>
    </xf>
    <xf numFmtId="168" fontId="0" fillId="0" borderId="0" xfId="0" applyFont="1" applyFill="1" applyAlignment="1">
      <alignment/>
    </xf>
    <xf numFmtId="168" fontId="0" fillId="0" borderId="20" xfId="0" applyFont="1" applyBorder="1" applyAlignment="1">
      <alignment/>
    </xf>
    <xf numFmtId="171" fontId="0" fillId="0" borderId="0" xfId="0" applyNumberFormat="1" applyFont="1" applyFill="1" applyAlignment="1">
      <alignment/>
    </xf>
    <xf numFmtId="181" fontId="0" fillId="0" borderId="0" xfId="136" applyNumberFormat="1" applyFont="1" applyFill="1" applyAlignment="1">
      <alignment/>
    </xf>
    <xf numFmtId="168" fontId="41" fillId="0" borderId="0" xfId="0" applyFont="1" applyAlignment="1">
      <alignment/>
    </xf>
    <xf numFmtId="181" fontId="7" fillId="0" borderId="0" xfId="136" applyNumberFormat="1" applyFont="1" applyFill="1" applyAlignment="1">
      <alignment/>
    </xf>
    <xf numFmtId="181" fontId="6" fillId="0" borderId="0" xfId="136" applyNumberFormat="1" applyFont="1" applyFill="1" applyAlignment="1">
      <alignment/>
    </xf>
    <xf numFmtId="171" fontId="0" fillId="0" borderId="0" xfId="0" applyNumberFormat="1" applyFont="1" applyFill="1" applyBorder="1" applyAlignment="1">
      <alignment horizontal="right"/>
    </xf>
    <xf numFmtId="1" fontId="7" fillId="0" borderId="0" xfId="204" applyNumberFormat="1" applyFont="1" applyFill="1" applyAlignment="1">
      <alignment/>
    </xf>
    <xf numFmtId="168" fontId="0" fillId="0" borderId="0" xfId="0" applyFont="1" applyBorder="1" applyAlignment="1">
      <alignment/>
    </xf>
    <xf numFmtId="168" fontId="0" fillId="0" borderId="19" xfId="0" applyFont="1" applyBorder="1" applyAlignment="1">
      <alignment/>
    </xf>
    <xf numFmtId="168" fontId="0" fillId="0" borderId="20" xfId="0" applyFont="1" applyBorder="1" applyAlignment="1">
      <alignment/>
    </xf>
    <xf numFmtId="168" fontId="0" fillId="0" borderId="0" xfId="0" applyFont="1" applyFill="1" applyBorder="1" applyAlignment="1">
      <alignment/>
    </xf>
    <xf numFmtId="168" fontId="0" fillId="0" borderId="0" xfId="0" applyFont="1" applyBorder="1" applyAlignment="1">
      <alignment/>
    </xf>
    <xf numFmtId="168" fontId="0" fillId="0" borderId="0" xfId="0" applyFont="1" applyBorder="1" applyAlignment="1">
      <alignment horizontal="right"/>
    </xf>
    <xf numFmtId="168" fontId="0" fillId="0" borderId="20" xfId="0" applyFont="1" applyBorder="1" applyAlignment="1">
      <alignment horizontal="right"/>
    </xf>
    <xf numFmtId="168" fontId="0" fillId="0" borderId="0" xfId="0" applyFont="1" applyAlignment="1">
      <alignment/>
    </xf>
    <xf numFmtId="0" fontId="42" fillId="0" borderId="0" xfId="192" applyFont="1" applyFill="1" applyBorder="1" applyAlignment="1">
      <alignment readingOrder="1"/>
      <protection/>
    </xf>
    <xf numFmtId="0" fontId="7" fillId="0" borderId="0" xfId="192" applyFont="1" applyFill="1" applyBorder="1" applyAlignment="1">
      <alignment horizontal="left" wrapText="1"/>
      <protection/>
    </xf>
    <xf numFmtId="1" fontId="16" fillId="0" borderId="0" xfId="192" applyNumberFormat="1" applyFont="1" applyFill="1" applyBorder="1" applyAlignment="1">
      <alignment horizontal="right" vertical="top" wrapText="1"/>
      <protection/>
    </xf>
    <xf numFmtId="0" fontId="42" fillId="0" borderId="20" xfId="192" applyFont="1" applyFill="1" applyBorder="1" applyAlignment="1">
      <alignment readingOrder="1"/>
      <protection/>
    </xf>
    <xf numFmtId="0" fontId="7" fillId="0" borderId="20" xfId="192" applyFont="1" applyFill="1" applyBorder="1" applyAlignment="1">
      <alignment horizontal="left" wrapText="1"/>
      <protection/>
    </xf>
    <xf numFmtId="1" fontId="7" fillId="0" borderId="0" xfId="192" applyNumberFormat="1" applyFont="1" applyFill="1" applyBorder="1" applyAlignment="1">
      <alignment horizontal="right" vertical="center" wrapText="1"/>
      <protection/>
    </xf>
    <xf numFmtId="0" fontId="61" fillId="0" borderId="0" xfId="194" applyFont="1" applyFill="1" applyAlignment="1">
      <alignment/>
      <protection/>
    </xf>
    <xf numFmtId="174" fontId="61" fillId="0" borderId="0" xfId="194" applyNumberFormat="1" applyFont="1" applyFill="1" applyAlignment="1">
      <alignment/>
      <protection/>
    </xf>
    <xf numFmtId="0" fontId="62" fillId="0" borderId="0" xfId="194" applyFont="1" applyFill="1" applyAlignment="1">
      <alignment horizontal="left"/>
      <protection/>
    </xf>
    <xf numFmtId="0" fontId="61" fillId="0" borderId="0" xfId="194" applyFont="1" applyFill="1" applyAlignment="1">
      <alignment horizontal="left"/>
      <protection/>
    </xf>
    <xf numFmtId="0" fontId="63" fillId="0" borderId="0" xfId="171" applyFont="1" applyFill="1" applyAlignment="1" applyProtection="1">
      <alignment horizontal="left"/>
      <protection/>
    </xf>
    <xf numFmtId="0" fontId="61" fillId="0" borderId="0" xfId="194" applyFont="1" applyFill="1">
      <alignment/>
      <protection/>
    </xf>
    <xf numFmtId="0" fontId="4" fillId="0" borderId="0" xfId="194" applyFill="1">
      <alignment/>
      <protection/>
    </xf>
    <xf numFmtId="174" fontId="61" fillId="0" borderId="0" xfId="194" applyNumberFormat="1" applyFont="1" applyFill="1">
      <alignment/>
      <protection/>
    </xf>
    <xf numFmtId="0" fontId="66" fillId="0" borderId="0" xfId="194" applyFont="1" applyFill="1" applyAlignment="1">
      <alignment/>
      <protection/>
    </xf>
    <xf numFmtId="3" fontId="66" fillId="0" borderId="0" xfId="194" applyNumberFormat="1" applyFont="1" applyFill="1" applyAlignment="1">
      <alignment/>
      <protection/>
    </xf>
    <xf numFmtId="169" fontId="66" fillId="0" borderId="0" xfId="194" applyNumberFormat="1" applyFont="1" applyFill="1" applyAlignment="1">
      <alignment/>
      <protection/>
    </xf>
    <xf numFmtId="3" fontId="66" fillId="0" borderId="0" xfId="194" applyNumberFormat="1" applyFont="1" applyFill="1">
      <alignment/>
      <protection/>
    </xf>
    <xf numFmtId="169" fontId="66" fillId="0" borderId="0" xfId="194" applyNumberFormat="1" applyFont="1" applyFill="1">
      <alignment/>
      <protection/>
    </xf>
    <xf numFmtId="0" fontId="66" fillId="0" borderId="0" xfId="194" applyFont="1" applyFill="1">
      <alignment/>
      <protection/>
    </xf>
    <xf numFmtId="0" fontId="16" fillId="0" borderId="0" xfId="194" applyFont="1" applyFill="1">
      <alignment/>
      <protection/>
    </xf>
    <xf numFmtId="169" fontId="64" fillId="0" borderId="0" xfId="194" applyNumberFormat="1" applyFont="1" applyFill="1">
      <alignment/>
      <protection/>
    </xf>
    <xf numFmtId="169" fontId="61" fillId="0" borderId="0" xfId="194" applyNumberFormat="1" applyFont="1" applyFill="1">
      <alignment/>
      <protection/>
    </xf>
    <xf numFmtId="0" fontId="65" fillId="0" borderId="0" xfId="194" applyFont="1" applyFill="1">
      <alignment/>
      <protection/>
    </xf>
    <xf numFmtId="169" fontId="7" fillId="0" borderId="0" xfId="194" applyNumberFormat="1" applyFont="1" applyFill="1">
      <alignment/>
      <protection/>
    </xf>
    <xf numFmtId="0" fontId="16" fillId="0" borderId="21" xfId="194" applyFont="1" applyFill="1" applyBorder="1">
      <alignment/>
      <protection/>
    </xf>
    <xf numFmtId="0" fontId="16" fillId="0" borderId="21" xfId="194" applyFont="1" applyFill="1" applyBorder="1" applyAlignment="1">
      <alignment horizontal="right" wrapText="1"/>
      <protection/>
    </xf>
    <xf numFmtId="0" fontId="16" fillId="0" borderId="21" xfId="194" applyFont="1" applyFill="1" applyBorder="1" applyAlignment="1">
      <alignment horizontal="right"/>
      <protection/>
    </xf>
    <xf numFmtId="0" fontId="7" fillId="0" borderId="0" xfId="194" applyFont="1" applyFill="1" applyAlignment="1">
      <alignment/>
      <protection/>
    </xf>
    <xf numFmtId="3" fontId="65" fillId="0" borderId="0" xfId="194" applyNumberFormat="1" applyFont="1" applyFill="1" applyAlignment="1">
      <alignment/>
      <protection/>
    </xf>
    <xf numFmtId="3" fontId="65" fillId="0" borderId="0" xfId="194" applyNumberFormat="1" applyFont="1" applyFill="1" applyAlignment="1">
      <alignment horizontal="right"/>
      <protection/>
    </xf>
    <xf numFmtId="0" fontId="66" fillId="0" borderId="21" xfId="194" applyFont="1" applyFill="1" applyBorder="1" applyAlignment="1">
      <alignment/>
      <protection/>
    </xf>
    <xf numFmtId="3" fontId="66" fillId="0" borderId="21" xfId="194" applyNumberFormat="1" applyFont="1" applyFill="1" applyBorder="1" applyAlignment="1">
      <alignment/>
      <protection/>
    </xf>
    <xf numFmtId="0" fontId="62" fillId="0" borderId="0" xfId="194" applyFont="1" applyFill="1">
      <alignment/>
      <protection/>
    </xf>
    <xf numFmtId="171" fontId="61" fillId="0" borderId="0" xfId="194" applyNumberFormat="1" applyFont="1" applyFill="1">
      <alignment/>
      <protection/>
    </xf>
    <xf numFmtId="0" fontId="7" fillId="0" borderId="0" xfId="194" applyFont="1" applyFill="1">
      <alignment/>
      <protection/>
    </xf>
    <xf numFmtId="171" fontId="7" fillId="0" borderId="0" xfId="194" applyNumberFormat="1" applyFont="1" applyFill="1">
      <alignment/>
      <protection/>
    </xf>
    <xf numFmtId="174" fontId="7" fillId="0" borderId="0" xfId="194" applyNumberFormat="1" applyFont="1" applyFill="1">
      <alignment/>
      <protection/>
    </xf>
    <xf numFmtId="3" fontId="61" fillId="0" borderId="0" xfId="194" applyNumberFormat="1" applyFont="1" applyFill="1">
      <alignment/>
      <protection/>
    </xf>
    <xf numFmtId="0" fontId="66" fillId="0" borderId="21" xfId="194" applyFont="1" applyFill="1" applyBorder="1">
      <alignment/>
      <protection/>
    </xf>
    <xf numFmtId="3" fontId="66" fillId="0" borderId="21" xfId="194" applyNumberFormat="1" applyFont="1" applyFill="1" applyBorder="1">
      <alignment/>
      <protection/>
    </xf>
    <xf numFmtId="169" fontId="150" fillId="0" borderId="0" xfId="194" applyNumberFormat="1" applyFont="1" applyFill="1" applyAlignment="1">
      <alignment horizontal="right"/>
      <protection/>
    </xf>
    <xf numFmtId="3" fontId="7" fillId="0" borderId="0" xfId="0" applyNumberFormat="1" applyFont="1" applyAlignment="1">
      <alignment horizontal="center"/>
    </xf>
    <xf numFmtId="169" fontId="150" fillId="0" borderId="21" xfId="194" applyNumberFormat="1" applyFont="1" applyFill="1" applyBorder="1" applyAlignment="1">
      <alignment horizontal="right"/>
      <protection/>
    </xf>
    <xf numFmtId="0" fontId="7" fillId="0" borderId="0" xfId="194" applyFont="1" applyFill="1" applyAlignment="1">
      <alignment horizontal="right"/>
      <protection/>
    </xf>
    <xf numFmtId="171" fontId="16" fillId="0" borderId="0" xfId="0" applyNumberFormat="1" applyFont="1" applyFill="1" applyAlignment="1">
      <alignment/>
    </xf>
    <xf numFmtId="171" fontId="7" fillId="0" borderId="22" xfId="0" applyNumberFormat="1" applyFont="1" applyFill="1" applyBorder="1" applyAlignment="1">
      <alignment/>
    </xf>
    <xf numFmtId="171" fontId="16" fillId="0" borderId="22" xfId="0" applyNumberFormat="1" applyFont="1" applyFill="1" applyBorder="1" applyAlignment="1">
      <alignment/>
    </xf>
    <xf numFmtId="171" fontId="24" fillId="0" borderId="22" xfId="0" applyNumberFormat="1" applyFont="1" applyFill="1" applyBorder="1" applyAlignment="1">
      <alignment/>
    </xf>
    <xf numFmtId="171" fontId="21" fillId="0" borderId="22" xfId="0" applyNumberFormat="1" applyFont="1" applyFill="1" applyBorder="1" applyAlignment="1">
      <alignment/>
    </xf>
    <xf numFmtId="171" fontId="24" fillId="0" borderId="22" xfId="0" applyNumberFormat="1" applyFont="1" applyFill="1" applyBorder="1" applyAlignment="1">
      <alignment horizontal="right"/>
    </xf>
    <xf numFmtId="171" fontId="23" fillId="0" borderId="22" xfId="0" applyNumberFormat="1" applyFont="1" applyFill="1" applyBorder="1" applyAlignment="1">
      <alignment horizontal="right"/>
    </xf>
    <xf numFmtId="168" fontId="16" fillId="0" borderId="24" xfId="0" applyFont="1" applyBorder="1" applyAlignment="1">
      <alignment horizontal="center"/>
    </xf>
    <xf numFmtId="168" fontId="20" fillId="0" borderId="21" xfId="0" applyFont="1" applyBorder="1" applyAlignment="1">
      <alignment/>
    </xf>
    <xf numFmtId="168" fontId="20" fillId="0" borderId="0" xfId="0" applyFont="1" applyAlignment="1">
      <alignment horizontal="centerContinuous"/>
    </xf>
    <xf numFmtId="168" fontId="0" fillId="0" borderId="21" xfId="0" applyFont="1" applyBorder="1" applyAlignment="1">
      <alignment wrapText="1"/>
    </xf>
    <xf numFmtId="168" fontId="68" fillId="0" borderId="0" xfId="0" applyFont="1" applyAlignment="1">
      <alignment/>
    </xf>
    <xf numFmtId="196" fontId="20" fillId="0" borderId="20" xfId="0" applyNumberFormat="1" applyFont="1" applyBorder="1" applyAlignment="1">
      <alignment/>
    </xf>
    <xf numFmtId="168" fontId="69" fillId="0" borderId="0" xfId="168" applyNumberFormat="1" applyFont="1" applyAlignment="1" applyProtection="1">
      <alignment/>
      <protection/>
    </xf>
    <xf numFmtId="9" fontId="0" fillId="0" borderId="0" xfId="204" applyFont="1" applyAlignment="1">
      <alignment/>
    </xf>
    <xf numFmtId="171" fontId="0" fillId="0" borderId="0" xfId="0" applyNumberFormat="1" applyAlignment="1">
      <alignment/>
    </xf>
    <xf numFmtId="168" fontId="7" fillId="0" borderId="0" xfId="0" applyFont="1" applyFill="1" applyBorder="1" applyAlignment="1">
      <alignment horizontal="center" wrapText="1"/>
    </xf>
    <xf numFmtId="168" fontId="0" fillId="0" borderId="0" xfId="0" applyFill="1" applyAlignment="1">
      <alignment wrapText="1"/>
    </xf>
    <xf numFmtId="168" fontId="2" fillId="0" borderId="0" xfId="0" applyFont="1" applyFill="1" applyBorder="1" applyAlignment="1">
      <alignment horizontal="left"/>
    </xf>
    <xf numFmtId="168" fontId="0" fillId="0" borderId="0" xfId="0" applyFont="1" applyFill="1" applyAlignment="1">
      <alignment wrapText="1"/>
    </xf>
    <xf numFmtId="168" fontId="0" fillId="0" borderId="20" xfId="0" applyFont="1" applyFill="1" applyBorder="1" applyAlignment="1">
      <alignment/>
    </xf>
    <xf numFmtId="168" fontId="151" fillId="0" borderId="0" xfId="0" applyFont="1" applyFill="1" applyAlignment="1">
      <alignment wrapText="1"/>
    </xf>
    <xf numFmtId="168" fontId="0" fillId="0" borderId="0" xfId="0" applyFont="1" applyFill="1" applyAlignment="1">
      <alignment wrapText="1"/>
    </xf>
    <xf numFmtId="3" fontId="7" fillId="0" borderId="0" xfId="0" applyNumberFormat="1" applyFont="1" applyFill="1" applyAlignment="1">
      <alignment/>
    </xf>
    <xf numFmtId="3" fontId="23" fillId="0" borderId="0" xfId="0" applyNumberFormat="1" applyFont="1" applyFill="1" applyAlignment="1">
      <alignment/>
    </xf>
    <xf numFmtId="168" fontId="152" fillId="0" borderId="0" xfId="0" applyFont="1" applyFill="1" applyAlignment="1">
      <alignment/>
    </xf>
    <xf numFmtId="171" fontId="16" fillId="0" borderId="0" xfId="0" applyNumberFormat="1" applyFont="1" applyFill="1" applyBorder="1" applyAlignment="1">
      <alignment/>
    </xf>
    <xf numFmtId="171" fontId="24" fillId="0" borderId="0" xfId="0" applyNumberFormat="1" applyFont="1" applyFill="1" applyBorder="1" applyAlignment="1">
      <alignment/>
    </xf>
    <xf numFmtId="171" fontId="21" fillId="0" borderId="0" xfId="0" applyNumberFormat="1" applyFont="1" applyFill="1" applyBorder="1" applyAlignment="1">
      <alignment/>
    </xf>
    <xf numFmtId="171" fontId="24" fillId="0" borderId="0" xfId="0" applyNumberFormat="1" applyFont="1" applyFill="1" applyBorder="1" applyAlignment="1">
      <alignment horizontal="right"/>
    </xf>
    <xf numFmtId="171" fontId="7" fillId="0" borderId="25" xfId="0" applyNumberFormat="1" applyFont="1" applyFill="1" applyBorder="1" applyAlignment="1">
      <alignment/>
    </xf>
    <xf numFmtId="171" fontId="16" fillId="0" borderId="25" xfId="0" applyNumberFormat="1" applyFont="1" applyFill="1" applyBorder="1" applyAlignment="1">
      <alignment/>
    </xf>
    <xf numFmtId="171" fontId="24" fillId="0" borderId="25" xfId="0" applyNumberFormat="1" applyFont="1" applyFill="1" applyBorder="1" applyAlignment="1">
      <alignment/>
    </xf>
    <xf numFmtId="171" fontId="21" fillId="0" borderId="25" xfId="0" applyNumberFormat="1" applyFont="1" applyFill="1" applyBorder="1" applyAlignment="1">
      <alignment/>
    </xf>
    <xf numFmtId="171" fontId="24" fillId="0" borderId="25" xfId="0" applyNumberFormat="1" applyFont="1" applyFill="1" applyBorder="1" applyAlignment="1">
      <alignment horizontal="right"/>
    </xf>
    <xf numFmtId="171" fontId="23" fillId="0" borderId="25" xfId="0" applyNumberFormat="1" applyFont="1" applyFill="1" applyBorder="1" applyAlignment="1">
      <alignment horizontal="right"/>
    </xf>
    <xf numFmtId="169" fontId="7" fillId="0" borderId="0" xfId="0" applyNumberFormat="1" applyFont="1" applyAlignment="1" quotePrefix="1">
      <alignment horizontal="right"/>
    </xf>
    <xf numFmtId="171" fontId="7" fillId="0" borderId="22" xfId="0" applyNumberFormat="1" applyFont="1" applyFill="1" applyBorder="1" applyAlignment="1">
      <alignment horizontal="right"/>
    </xf>
    <xf numFmtId="168" fontId="4" fillId="0" borderId="20" xfId="0" applyFont="1" applyBorder="1" applyAlignment="1">
      <alignment/>
    </xf>
    <xf numFmtId="168" fontId="4" fillId="0" borderId="20" xfId="0" applyFont="1" applyBorder="1" applyAlignment="1">
      <alignment horizontal="right"/>
    </xf>
    <xf numFmtId="3" fontId="65" fillId="0" borderId="25" xfId="194" applyNumberFormat="1" applyFont="1" applyFill="1" applyBorder="1" applyAlignment="1">
      <alignment/>
      <protection/>
    </xf>
    <xf numFmtId="3" fontId="65" fillId="0" borderId="26" xfId="194" applyNumberFormat="1" applyFont="1" applyFill="1" applyBorder="1" applyAlignment="1">
      <alignment/>
      <protection/>
    </xf>
    <xf numFmtId="3" fontId="65" fillId="0" borderId="27" xfId="194" applyNumberFormat="1" applyFont="1" applyFill="1" applyBorder="1" applyAlignment="1">
      <alignment/>
      <protection/>
    </xf>
    <xf numFmtId="3" fontId="65" fillId="0" borderId="25" xfId="194" applyNumberFormat="1" applyFont="1" applyFill="1" applyBorder="1" applyAlignment="1">
      <alignment horizontal="right"/>
      <protection/>
    </xf>
    <xf numFmtId="3" fontId="150" fillId="0" borderId="0" xfId="0" applyNumberFormat="1" applyFont="1" applyFill="1" applyAlignment="1">
      <alignment/>
    </xf>
    <xf numFmtId="168" fontId="153" fillId="0" borderId="0" xfId="0" applyFont="1" applyFill="1" applyAlignment="1">
      <alignment/>
    </xf>
    <xf numFmtId="174" fontId="150" fillId="0" borderId="0" xfId="0" applyNumberFormat="1" applyFont="1" applyFill="1" applyAlignment="1">
      <alignment/>
    </xf>
    <xf numFmtId="168" fontId="154" fillId="0" borderId="0" xfId="0" applyFont="1" applyFill="1" applyAlignment="1">
      <alignment/>
    </xf>
    <xf numFmtId="171" fontId="150" fillId="0" borderId="0" xfId="0" applyNumberFormat="1" applyFont="1" applyFill="1" applyAlignment="1">
      <alignment/>
    </xf>
    <xf numFmtId="3" fontId="150" fillId="0" borderId="0" xfId="204" applyNumberFormat="1" applyFont="1" applyFill="1" applyAlignment="1">
      <alignment/>
    </xf>
    <xf numFmtId="3" fontId="150" fillId="0" borderId="0" xfId="0" applyNumberFormat="1" applyFont="1" applyFill="1" applyAlignment="1">
      <alignment/>
    </xf>
    <xf numFmtId="174" fontId="150" fillId="0" borderId="0" xfId="0" applyNumberFormat="1" applyFont="1" applyFill="1" applyAlignment="1">
      <alignment/>
    </xf>
    <xf numFmtId="171" fontId="150" fillId="0" borderId="0" xfId="0" applyNumberFormat="1" applyFont="1" applyFill="1" applyAlignment="1">
      <alignment/>
    </xf>
    <xf numFmtId="3" fontId="154" fillId="0" borderId="0" xfId="0" applyNumberFormat="1" applyFont="1" applyFill="1" applyAlignment="1">
      <alignment/>
    </xf>
    <xf numFmtId="174" fontId="154" fillId="0" borderId="0" xfId="204" applyNumberFormat="1" applyFont="1" applyFill="1" applyAlignment="1">
      <alignment/>
    </xf>
    <xf numFmtId="181" fontId="7" fillId="0" borderId="0" xfId="136" applyNumberFormat="1" applyFont="1" applyAlignment="1">
      <alignment/>
    </xf>
    <xf numFmtId="168" fontId="7" fillId="0" borderId="0" xfId="0" applyFont="1" applyFill="1" applyAlignment="1">
      <alignment vertical="center"/>
    </xf>
    <xf numFmtId="171" fontId="7" fillId="0" borderId="0" xfId="204" applyNumberFormat="1" applyFont="1" applyFill="1" applyAlignment="1">
      <alignment horizontal="right" vertical="center"/>
    </xf>
    <xf numFmtId="168" fontId="0" fillId="0" borderId="0" xfId="0" applyFill="1" applyAlignment="1">
      <alignment vertical="center"/>
    </xf>
    <xf numFmtId="168" fontId="0" fillId="0" borderId="0" xfId="0" applyAlignment="1">
      <alignment horizontal="right" vertical="center"/>
    </xf>
    <xf numFmtId="169" fontId="0" fillId="0" borderId="0" xfId="0" applyNumberFormat="1" applyFill="1" applyAlignment="1">
      <alignment vertical="center"/>
    </xf>
    <xf numFmtId="171" fontId="7" fillId="0" borderId="25" xfId="204" applyNumberFormat="1" applyFont="1" applyFill="1" applyBorder="1" applyAlignment="1">
      <alignment vertical="center"/>
    </xf>
    <xf numFmtId="203" fontId="0" fillId="0" borderId="0" xfId="0" applyNumberFormat="1" applyAlignment="1">
      <alignment vertical="center"/>
    </xf>
    <xf numFmtId="171" fontId="7" fillId="0" borderId="0" xfId="204" applyNumberFormat="1" applyFont="1" applyFill="1" applyAlignment="1">
      <alignment vertical="center"/>
    </xf>
    <xf numFmtId="168" fontId="0" fillId="0" borderId="0" xfId="0" applyAlignment="1">
      <alignment vertical="center"/>
    </xf>
    <xf numFmtId="168" fontId="4" fillId="0" borderId="0" xfId="0" applyFont="1" applyBorder="1" applyAlignment="1">
      <alignment/>
    </xf>
    <xf numFmtId="168" fontId="4" fillId="0" borderId="0" xfId="0" applyFont="1" applyFill="1" applyAlignment="1">
      <alignment/>
    </xf>
    <xf numFmtId="168" fontId="70" fillId="0" borderId="0" xfId="0" applyFont="1" applyFill="1" applyAlignment="1">
      <alignment/>
    </xf>
    <xf numFmtId="168" fontId="71" fillId="0" borderId="0" xfId="0" applyFont="1" applyAlignment="1">
      <alignment horizontal="right"/>
    </xf>
    <xf numFmtId="0" fontId="14" fillId="0" borderId="0" xfId="194" applyFont="1" applyFill="1">
      <alignment/>
      <protection/>
    </xf>
    <xf numFmtId="181" fontId="0" fillId="0" borderId="0" xfId="136" applyNumberFormat="1" applyFont="1" applyAlignment="1">
      <alignment/>
    </xf>
    <xf numFmtId="168" fontId="0" fillId="0" borderId="0" xfId="0" applyAlignment="1">
      <alignment/>
    </xf>
    <xf numFmtId="168" fontId="4" fillId="0" borderId="0" xfId="0" applyFont="1" applyAlignment="1">
      <alignment/>
    </xf>
    <xf numFmtId="168" fontId="155" fillId="0" borderId="0" xfId="0" applyFont="1" applyAlignment="1">
      <alignment/>
    </xf>
    <xf numFmtId="168" fontId="0" fillId="0" borderId="19" xfId="0" applyBorder="1" applyAlignment="1">
      <alignment/>
    </xf>
    <xf numFmtId="168" fontId="7" fillId="0" borderId="0" xfId="0" applyFont="1" applyAlignment="1">
      <alignment/>
    </xf>
    <xf numFmtId="168" fontId="0" fillId="56" borderId="28" xfId="0" applyFill="1" applyBorder="1" applyAlignment="1">
      <alignment/>
    </xf>
    <xf numFmtId="168" fontId="0" fillId="56" borderId="19" xfId="0" applyFill="1" applyBorder="1" applyAlignment="1">
      <alignment/>
    </xf>
    <xf numFmtId="168" fontId="0" fillId="56" borderId="27" xfId="0" applyFill="1" applyBorder="1" applyAlignment="1">
      <alignment/>
    </xf>
    <xf numFmtId="168" fontId="0" fillId="56" borderId="22" xfId="0" applyFill="1" applyBorder="1" applyAlignment="1">
      <alignment/>
    </xf>
    <xf numFmtId="168" fontId="74" fillId="56" borderId="0" xfId="0" applyFont="1" applyFill="1" applyBorder="1" applyAlignment="1">
      <alignment/>
    </xf>
    <xf numFmtId="168" fontId="0" fillId="56" borderId="0" xfId="0" applyFill="1" applyBorder="1" applyAlignment="1">
      <alignment/>
    </xf>
    <xf numFmtId="168" fontId="0" fillId="56" borderId="25" xfId="0" applyFill="1" applyBorder="1" applyAlignment="1">
      <alignment/>
    </xf>
    <xf numFmtId="168" fontId="7" fillId="56" borderId="0" xfId="0" applyFont="1" applyFill="1" applyBorder="1" applyAlignment="1">
      <alignment/>
    </xf>
    <xf numFmtId="168" fontId="0" fillId="56" borderId="29" xfId="0" applyFill="1" applyBorder="1" applyAlignment="1">
      <alignment/>
    </xf>
    <xf numFmtId="168" fontId="0" fillId="56" borderId="20" xfId="0" applyFill="1" applyBorder="1" applyAlignment="1">
      <alignment/>
    </xf>
    <xf numFmtId="168" fontId="0" fillId="56" borderId="26" xfId="0" applyFill="1" applyBorder="1" applyAlignment="1">
      <alignment/>
    </xf>
    <xf numFmtId="168" fontId="4" fillId="0" borderId="0" xfId="0" applyFont="1" applyAlignment="1">
      <alignment horizontal="left"/>
    </xf>
    <xf numFmtId="168" fontId="16" fillId="0" borderId="21" xfId="0" applyFont="1" applyBorder="1" applyAlignment="1">
      <alignment/>
    </xf>
    <xf numFmtId="168" fontId="16" fillId="0" borderId="24" xfId="0" applyFont="1" applyFill="1" applyBorder="1" applyAlignment="1">
      <alignment horizontal="left"/>
    </xf>
    <xf numFmtId="168" fontId="16" fillId="0" borderId="21" xfId="0" applyFont="1" applyFill="1" applyBorder="1" applyAlignment="1">
      <alignment horizontal="left"/>
    </xf>
    <xf numFmtId="168" fontId="16" fillId="0" borderId="0" xfId="0" applyFont="1" applyFill="1" applyBorder="1" applyAlignment="1">
      <alignment horizontal="left"/>
    </xf>
    <xf numFmtId="168" fontId="1" fillId="56" borderId="0" xfId="0" applyFont="1" applyFill="1" applyBorder="1" applyAlignment="1">
      <alignment/>
    </xf>
    <xf numFmtId="168" fontId="73" fillId="0" borderId="0" xfId="0" applyFont="1" applyBorder="1" applyAlignment="1">
      <alignment/>
    </xf>
    <xf numFmtId="168" fontId="0" fillId="0" borderId="0" xfId="0" applyBorder="1" applyAlignment="1">
      <alignment/>
    </xf>
    <xf numFmtId="168" fontId="16" fillId="56" borderId="20" xfId="0" applyFont="1" applyFill="1" applyBorder="1" applyAlignment="1">
      <alignment/>
    </xf>
    <xf numFmtId="168" fontId="0" fillId="56" borderId="0" xfId="0" applyFill="1" applyBorder="1" applyAlignment="1">
      <alignment horizontal="left" wrapText="1"/>
    </xf>
    <xf numFmtId="168" fontId="0" fillId="56" borderId="0" xfId="0" applyFill="1" applyBorder="1" applyAlignment="1">
      <alignment horizontal="left"/>
    </xf>
    <xf numFmtId="171" fontId="0" fillId="56" borderId="0" xfId="0" applyNumberFormat="1" applyFill="1" applyBorder="1" applyAlignment="1">
      <alignment/>
    </xf>
    <xf numFmtId="168" fontId="0" fillId="0" borderId="20" xfId="0" applyBorder="1" applyAlignment="1">
      <alignment/>
    </xf>
    <xf numFmtId="1" fontId="65" fillId="0" borderId="0" xfId="194" applyNumberFormat="1" applyFont="1" applyFill="1" applyAlignment="1">
      <alignment/>
      <protection/>
    </xf>
    <xf numFmtId="1" fontId="0" fillId="0" borderId="0" xfId="0" applyNumberFormat="1" applyAlignment="1">
      <alignment/>
    </xf>
    <xf numFmtId="168" fontId="75" fillId="57" borderId="0" xfId="0" applyFont="1" applyFill="1" applyAlignment="1">
      <alignment/>
    </xf>
    <xf numFmtId="168" fontId="6" fillId="57" borderId="0" xfId="0" applyFont="1" applyFill="1" applyAlignment="1">
      <alignment/>
    </xf>
    <xf numFmtId="2" fontId="7" fillId="0" borderId="0" xfId="0" applyNumberFormat="1" applyFont="1" applyFill="1" applyBorder="1" applyAlignment="1">
      <alignment horizontal="right"/>
    </xf>
    <xf numFmtId="181" fontId="0" fillId="0" borderId="0" xfId="136" applyNumberFormat="1" applyFont="1" applyFill="1" applyBorder="1" applyAlignment="1">
      <alignment horizontal="right"/>
    </xf>
    <xf numFmtId="2" fontId="7" fillId="0" borderId="25" xfId="0" applyNumberFormat="1" applyFont="1" applyFill="1" applyBorder="1" applyAlignment="1">
      <alignment horizontal="right"/>
    </xf>
    <xf numFmtId="3" fontId="7" fillId="0" borderId="25" xfId="0" applyNumberFormat="1" applyFont="1" applyBorder="1" applyAlignment="1">
      <alignment horizontal="right"/>
    </xf>
    <xf numFmtId="171" fontId="7" fillId="0" borderId="30" xfId="0" applyNumberFormat="1" applyFont="1" applyFill="1" applyBorder="1" applyAlignment="1">
      <alignment/>
    </xf>
    <xf numFmtId="171" fontId="16" fillId="0" borderId="30" xfId="0" applyNumberFormat="1" applyFont="1" applyFill="1" applyBorder="1" applyAlignment="1">
      <alignment/>
    </xf>
    <xf numFmtId="171" fontId="24" fillId="0" borderId="30" xfId="0" applyNumberFormat="1" applyFont="1" applyFill="1" applyBorder="1" applyAlignment="1">
      <alignment/>
    </xf>
    <xf numFmtId="171" fontId="21" fillId="0" borderId="30" xfId="0" applyNumberFormat="1" applyFont="1" applyFill="1" applyBorder="1" applyAlignment="1">
      <alignment/>
    </xf>
    <xf numFmtId="171" fontId="24" fillId="0" borderId="30" xfId="0" applyNumberFormat="1" applyFont="1" applyFill="1" applyBorder="1" applyAlignment="1">
      <alignment horizontal="right"/>
    </xf>
    <xf numFmtId="171" fontId="23" fillId="0" borderId="30" xfId="0" applyNumberFormat="1" applyFont="1" applyFill="1" applyBorder="1" applyAlignment="1">
      <alignment horizontal="right"/>
    </xf>
    <xf numFmtId="3" fontId="0" fillId="0" borderId="0" xfId="0" applyNumberFormat="1" applyFont="1" applyFill="1" applyAlignment="1">
      <alignment/>
    </xf>
    <xf numFmtId="169" fontId="76" fillId="0" borderId="0" xfId="194" applyNumberFormat="1" applyFont="1" applyFill="1">
      <alignment/>
      <protection/>
    </xf>
    <xf numFmtId="168" fontId="0" fillId="0" borderId="0" xfId="0" applyAlignment="1">
      <alignment horizontal="right"/>
    </xf>
    <xf numFmtId="171" fontId="7" fillId="0" borderId="0" xfId="204" applyNumberFormat="1" applyFont="1" applyFill="1" applyAlignment="1">
      <alignment horizontal="right"/>
    </xf>
    <xf numFmtId="3" fontId="0" fillId="0" borderId="0" xfId="0" applyNumberFormat="1" applyAlignment="1">
      <alignment/>
    </xf>
    <xf numFmtId="168" fontId="77" fillId="0" borderId="0" xfId="0" applyFont="1" applyAlignment="1">
      <alignment/>
    </xf>
    <xf numFmtId="0" fontId="69" fillId="0" borderId="0" xfId="168" applyFont="1" applyAlignment="1" applyProtection="1">
      <alignment/>
      <protection/>
    </xf>
    <xf numFmtId="1" fontId="7" fillId="0" borderId="0" xfId="192" applyNumberFormat="1" applyFont="1" applyFill="1" applyBorder="1" applyAlignment="1">
      <alignment horizontal="right" vertical="top" wrapText="1"/>
      <protection/>
    </xf>
    <xf numFmtId="1" fontId="7" fillId="0" borderId="0" xfId="192" applyNumberFormat="1" applyFont="1" applyFill="1" applyBorder="1" applyAlignment="1">
      <alignment horizontal="right" wrapText="1"/>
      <protection/>
    </xf>
    <xf numFmtId="1" fontId="7" fillId="0" borderId="20" xfId="192" applyNumberFormat="1" applyFont="1" applyFill="1" applyBorder="1" applyAlignment="1">
      <alignment horizontal="right" vertical="top" wrapText="1"/>
      <protection/>
    </xf>
    <xf numFmtId="1" fontId="16" fillId="0" borderId="20" xfId="192" applyNumberFormat="1" applyFont="1" applyFill="1" applyBorder="1" applyAlignment="1">
      <alignment horizontal="right" vertical="top" wrapText="1"/>
      <protection/>
    </xf>
    <xf numFmtId="1" fontId="0" fillId="0" borderId="0" xfId="0" applyNumberFormat="1" applyFont="1" applyFill="1" applyAlignment="1">
      <alignment/>
    </xf>
    <xf numFmtId="1" fontId="0" fillId="0" borderId="20" xfId="0" applyNumberFormat="1" applyFont="1" applyFill="1" applyBorder="1" applyAlignment="1">
      <alignment/>
    </xf>
    <xf numFmtId="3" fontId="7" fillId="0" borderId="0" xfId="0" applyNumberFormat="1" applyFont="1" applyFill="1" applyAlignment="1">
      <alignment horizontal="center"/>
    </xf>
    <xf numFmtId="168" fontId="0" fillId="0" borderId="0" xfId="0" applyFont="1" applyFill="1" applyAlignment="1">
      <alignment/>
    </xf>
    <xf numFmtId="168" fontId="0" fillId="0" borderId="20" xfId="0" applyFill="1" applyBorder="1" applyAlignment="1">
      <alignment/>
    </xf>
    <xf numFmtId="0" fontId="16" fillId="0" borderId="20" xfId="192" applyFont="1" applyFill="1" applyBorder="1" applyAlignment="1">
      <alignment horizontal="center"/>
      <protection/>
    </xf>
    <xf numFmtId="41" fontId="0" fillId="0" borderId="0" xfId="0" applyNumberFormat="1" applyAlignment="1">
      <alignment/>
    </xf>
    <xf numFmtId="41" fontId="0" fillId="0" borderId="20" xfId="0" applyNumberFormat="1" applyBorder="1" applyAlignment="1">
      <alignment/>
    </xf>
    <xf numFmtId="41" fontId="20" fillId="0" borderId="0" xfId="0" applyNumberFormat="1" applyFont="1" applyAlignment="1">
      <alignment/>
    </xf>
    <xf numFmtId="41" fontId="20" fillId="0" borderId="20" xfId="0" applyNumberFormat="1" applyFont="1" applyBorder="1" applyAlignment="1">
      <alignment/>
    </xf>
    <xf numFmtId="41" fontId="0" fillId="0" borderId="20" xfId="136" applyNumberFormat="1" applyFont="1" applyBorder="1" applyAlignment="1">
      <alignment/>
    </xf>
    <xf numFmtId="168" fontId="79" fillId="0" borderId="0" xfId="0" applyFont="1" applyAlignment="1">
      <alignment/>
    </xf>
    <xf numFmtId="168" fontId="7" fillId="0" borderId="0" xfId="0" applyFont="1" applyAlignment="1">
      <alignment wrapText="1"/>
    </xf>
    <xf numFmtId="41" fontId="20" fillId="0" borderId="0" xfId="0" applyNumberFormat="1" applyFont="1" applyAlignment="1">
      <alignment horizontal="left"/>
    </xf>
    <xf numFmtId="41" fontId="20" fillId="0" borderId="20" xfId="0" applyNumberFormat="1" applyFont="1" applyBorder="1" applyAlignment="1">
      <alignment horizontal="left"/>
    </xf>
    <xf numFmtId="173" fontId="0" fillId="0" borderId="0" xfId="0" applyNumberFormat="1" applyFill="1" applyAlignment="1">
      <alignment/>
    </xf>
    <xf numFmtId="173" fontId="20" fillId="0" borderId="20" xfId="0" applyNumberFormat="1" applyFont="1" applyFill="1" applyBorder="1" applyAlignment="1">
      <alignment/>
    </xf>
    <xf numFmtId="168" fontId="20" fillId="0" borderId="0" xfId="0" applyFont="1" applyFill="1" applyAlignment="1">
      <alignment horizontal="centerContinuous"/>
    </xf>
    <xf numFmtId="168" fontId="0" fillId="0" borderId="21" xfId="0" applyFont="1" applyFill="1" applyBorder="1" applyAlignment="1">
      <alignment wrapText="1"/>
    </xf>
    <xf numFmtId="168" fontId="68" fillId="0" borderId="0" xfId="0" applyFont="1" applyFill="1" applyAlignment="1">
      <alignment/>
    </xf>
    <xf numFmtId="168" fontId="0" fillId="0" borderId="0" xfId="0" applyFill="1" applyAlignment="1">
      <alignment horizontal="right" vertical="center"/>
    </xf>
    <xf numFmtId="171" fontId="0" fillId="0" borderId="0" xfId="0" applyNumberFormat="1" applyAlignment="1">
      <alignment horizontal="right"/>
    </xf>
    <xf numFmtId="203" fontId="0" fillId="0" borderId="0" xfId="0" applyNumberFormat="1" applyAlignment="1">
      <alignment horizontal="right" vertical="center"/>
    </xf>
    <xf numFmtId="171" fontId="0" fillId="0" borderId="0" xfId="0" applyNumberFormat="1" applyFill="1" applyAlignment="1">
      <alignment horizontal="right" vertical="center"/>
    </xf>
    <xf numFmtId="171" fontId="7" fillId="0" borderId="25" xfId="204" applyNumberFormat="1" applyFont="1" applyFill="1" applyBorder="1" applyAlignment="1">
      <alignment horizontal="right" vertical="center"/>
    </xf>
    <xf numFmtId="41" fontId="0" fillId="0" borderId="0" xfId="0" applyNumberFormat="1" applyFill="1" applyAlignment="1">
      <alignment/>
    </xf>
    <xf numFmtId="41" fontId="0" fillId="0" borderId="0" xfId="0" applyNumberFormat="1" applyFill="1" applyBorder="1" applyAlignment="1">
      <alignment/>
    </xf>
    <xf numFmtId="41" fontId="0" fillId="0" borderId="20" xfId="0" applyNumberFormat="1" applyFill="1" applyBorder="1" applyAlignment="1">
      <alignment/>
    </xf>
    <xf numFmtId="0" fontId="116" fillId="0" borderId="0" xfId="190">
      <alignment/>
      <protection/>
    </xf>
    <xf numFmtId="168" fontId="7" fillId="0" borderId="20" xfId="0" applyFont="1" applyBorder="1" applyAlignment="1">
      <alignment horizontal="right"/>
    </xf>
    <xf numFmtId="168" fontId="0" fillId="0" borderId="21" xfId="0" applyFont="1" applyBorder="1" applyAlignment="1">
      <alignment/>
    </xf>
    <xf numFmtId="168" fontId="0" fillId="0" borderId="0" xfId="0" applyFont="1" applyAlignment="1">
      <alignment/>
    </xf>
    <xf numFmtId="168" fontId="0" fillId="0" borderId="0" xfId="0" applyFont="1" applyBorder="1" applyAlignment="1">
      <alignment/>
    </xf>
    <xf numFmtId="168" fontId="0" fillId="0" borderId="20" xfId="0" applyFont="1" applyBorder="1" applyAlignment="1">
      <alignment/>
    </xf>
    <xf numFmtId="168" fontId="0" fillId="0" borderId="0" xfId="0" applyFont="1" applyFill="1" applyBorder="1" applyAlignment="1">
      <alignment/>
    </xf>
    <xf numFmtId="168" fontId="0" fillId="0" borderId="20" xfId="0" applyFont="1" applyFill="1" applyBorder="1" applyAlignment="1">
      <alignment/>
    </xf>
    <xf numFmtId="168" fontId="4" fillId="0" borderId="0" xfId="0" applyFont="1" applyFill="1" applyBorder="1" applyAlignment="1">
      <alignment/>
    </xf>
    <xf numFmtId="168" fontId="14" fillId="0" borderId="21" xfId="0" applyFont="1" applyFill="1" applyBorder="1" applyAlignment="1">
      <alignment horizontal="center" vertical="center" wrapText="1"/>
    </xf>
    <xf numFmtId="168" fontId="0" fillId="0" borderId="21" xfId="0" applyFill="1" applyBorder="1" applyAlignment="1">
      <alignment wrapText="1"/>
    </xf>
    <xf numFmtId="168" fontId="14" fillId="0" borderId="21" xfId="0" applyFont="1" applyBorder="1" applyAlignment="1">
      <alignment horizontal="center" vertical="center" wrapText="1"/>
    </xf>
    <xf numFmtId="168" fontId="0" fillId="0" borderId="21" xfId="0" applyBorder="1" applyAlignment="1">
      <alignment/>
    </xf>
    <xf numFmtId="0" fontId="65" fillId="0" borderId="0" xfId="194" applyNumberFormat="1" applyFont="1" applyFill="1" applyAlignment="1">
      <alignment horizontal="left" wrapText="1"/>
      <protection/>
    </xf>
    <xf numFmtId="168" fontId="65" fillId="0" borderId="0" xfId="0" applyFont="1" applyFill="1" applyAlignment="1">
      <alignment horizontal="left" vertical="top" wrapText="1"/>
    </xf>
    <xf numFmtId="0" fontId="65" fillId="0" borderId="0" xfId="194" applyFont="1" applyFill="1" applyAlignment="1">
      <alignment horizontal="left" wrapText="1"/>
      <protection/>
    </xf>
  </cellXfs>
  <cellStyles count="203">
    <cellStyle name="Normal" xfId="0"/>
    <cellStyle name="%" xfId="15"/>
    <cellStyle name="20% - Accent1" xfId="16"/>
    <cellStyle name="20% - Accent1 2" xfId="17"/>
    <cellStyle name="20% - Accent1 3" xfId="18"/>
    <cellStyle name="20% - Accent1 4" xfId="19"/>
    <cellStyle name="20% - Accent1 5" xfId="20"/>
    <cellStyle name="20% - Accent2" xfId="21"/>
    <cellStyle name="20% - Accent2 2" xfId="22"/>
    <cellStyle name="20% - Accent2 3" xfId="23"/>
    <cellStyle name="20% - Accent2 4" xfId="24"/>
    <cellStyle name="20% - Accent2 5" xfId="25"/>
    <cellStyle name="20% - Accent3" xfId="26"/>
    <cellStyle name="20% - Accent3 2" xfId="27"/>
    <cellStyle name="20% - Accent3 3" xfId="28"/>
    <cellStyle name="20% - Accent3 4" xfId="29"/>
    <cellStyle name="20% - Accent3 5" xfId="30"/>
    <cellStyle name="20% - Accent4" xfId="31"/>
    <cellStyle name="20% - Accent4 2" xfId="32"/>
    <cellStyle name="20% - Accent4 3" xfId="33"/>
    <cellStyle name="20% - Accent4 4" xfId="34"/>
    <cellStyle name="20% - Accent4 5" xfId="35"/>
    <cellStyle name="20% - Accent5" xfId="36"/>
    <cellStyle name="20% - Accent5 2" xfId="37"/>
    <cellStyle name="20% - Accent5 3" xfId="38"/>
    <cellStyle name="20% - Accent5 4" xfId="39"/>
    <cellStyle name="20% - Accent5 5" xfId="40"/>
    <cellStyle name="20% - Accent6" xfId="41"/>
    <cellStyle name="20% - Accent6 2" xfId="42"/>
    <cellStyle name="20% - Accent6 3" xfId="43"/>
    <cellStyle name="20% - Accent6 4" xfId="44"/>
    <cellStyle name="20% - Accent6 5" xfId="45"/>
    <cellStyle name="40% - Accent1" xfId="46"/>
    <cellStyle name="40% - Accent1 2" xfId="47"/>
    <cellStyle name="40% - Accent1 3" xfId="48"/>
    <cellStyle name="40% - Accent1 4" xfId="49"/>
    <cellStyle name="40% - Accent1 5" xfId="50"/>
    <cellStyle name="40% - Accent2" xfId="51"/>
    <cellStyle name="40% - Accent2 2" xfId="52"/>
    <cellStyle name="40% - Accent2 3" xfId="53"/>
    <cellStyle name="40% - Accent2 4" xfId="54"/>
    <cellStyle name="40% - Accent2 5" xfId="55"/>
    <cellStyle name="40% - Accent3" xfId="56"/>
    <cellStyle name="40% - Accent3 2" xfId="57"/>
    <cellStyle name="40% - Accent3 3" xfId="58"/>
    <cellStyle name="40% - Accent3 4" xfId="59"/>
    <cellStyle name="40% - Accent3 5" xfId="60"/>
    <cellStyle name="40% - Accent4" xfId="61"/>
    <cellStyle name="40% - Accent4 2" xfId="62"/>
    <cellStyle name="40% - Accent4 3" xfId="63"/>
    <cellStyle name="40% - Accent4 4" xfId="64"/>
    <cellStyle name="40% - Accent4 5" xfId="65"/>
    <cellStyle name="40% - Accent5" xfId="66"/>
    <cellStyle name="40% - Accent5 2" xfId="67"/>
    <cellStyle name="40% - Accent5 3" xfId="68"/>
    <cellStyle name="40% - Accent5 4" xfId="69"/>
    <cellStyle name="40% - Accent5 5" xfId="70"/>
    <cellStyle name="40% - Accent6" xfId="71"/>
    <cellStyle name="40% - Accent6 2" xfId="72"/>
    <cellStyle name="40% - Accent6 3" xfId="73"/>
    <cellStyle name="40% - Accent6 4" xfId="74"/>
    <cellStyle name="40% - Accent6 5" xfId="75"/>
    <cellStyle name="60% - Accent1" xfId="76"/>
    <cellStyle name="60% - Accent1 2" xfId="77"/>
    <cellStyle name="60% - Accent1 3" xfId="78"/>
    <cellStyle name="60% - Accent1 4" xfId="79"/>
    <cellStyle name="60% - Accent2" xfId="80"/>
    <cellStyle name="60% - Accent2 2" xfId="81"/>
    <cellStyle name="60% - Accent2 3" xfId="82"/>
    <cellStyle name="60% - Accent2 4" xfId="83"/>
    <cellStyle name="60% - Accent3" xfId="84"/>
    <cellStyle name="60% - Accent3 2" xfId="85"/>
    <cellStyle name="60% - Accent3 3" xfId="86"/>
    <cellStyle name="60% - Accent3 4" xfId="87"/>
    <cellStyle name="60% - Accent4" xfId="88"/>
    <cellStyle name="60% - Accent4 2" xfId="89"/>
    <cellStyle name="60% - Accent4 3" xfId="90"/>
    <cellStyle name="60% - Accent4 4" xfId="91"/>
    <cellStyle name="60% - Accent5" xfId="92"/>
    <cellStyle name="60% - Accent5 2" xfId="93"/>
    <cellStyle name="60% - Accent5 3" xfId="94"/>
    <cellStyle name="60% - Accent5 4" xfId="95"/>
    <cellStyle name="60% - Accent6" xfId="96"/>
    <cellStyle name="60% - Accent6 2" xfId="97"/>
    <cellStyle name="60% - Accent6 3" xfId="98"/>
    <cellStyle name="60% - Accent6 4" xfId="99"/>
    <cellStyle name="Accent1" xfId="100"/>
    <cellStyle name="Accent1 2" xfId="101"/>
    <cellStyle name="Accent1 3" xfId="102"/>
    <cellStyle name="Accent1 4" xfId="103"/>
    <cellStyle name="Accent2" xfId="104"/>
    <cellStyle name="Accent2 2" xfId="105"/>
    <cellStyle name="Accent2 3" xfId="106"/>
    <cellStyle name="Accent2 4" xfId="107"/>
    <cellStyle name="Accent3" xfId="108"/>
    <cellStyle name="Accent3 2" xfId="109"/>
    <cellStyle name="Accent3 3" xfId="110"/>
    <cellStyle name="Accent3 4" xfId="111"/>
    <cellStyle name="Accent4" xfId="112"/>
    <cellStyle name="Accent4 2" xfId="113"/>
    <cellStyle name="Accent4 3" xfId="114"/>
    <cellStyle name="Accent4 4" xfId="115"/>
    <cellStyle name="Accent5" xfId="116"/>
    <cellStyle name="Accent5 2" xfId="117"/>
    <cellStyle name="Accent5 3" xfId="118"/>
    <cellStyle name="Accent5 4" xfId="119"/>
    <cellStyle name="Accent6" xfId="120"/>
    <cellStyle name="Accent6 2" xfId="121"/>
    <cellStyle name="Accent6 3" xfId="122"/>
    <cellStyle name="Accent6 4" xfId="123"/>
    <cellStyle name="Bad" xfId="124"/>
    <cellStyle name="Bad 2" xfId="125"/>
    <cellStyle name="Bad 3" xfId="126"/>
    <cellStyle name="Bad 4" xfId="127"/>
    <cellStyle name="Calculation" xfId="128"/>
    <cellStyle name="Calculation 2" xfId="129"/>
    <cellStyle name="Calculation 3" xfId="130"/>
    <cellStyle name="Calculation 4" xfId="131"/>
    <cellStyle name="Check Cell" xfId="132"/>
    <cellStyle name="Check Cell 2" xfId="133"/>
    <cellStyle name="Check Cell 3" xfId="134"/>
    <cellStyle name="Check Cell 4" xfId="135"/>
    <cellStyle name="Comma" xfId="136"/>
    <cellStyle name="Comma [0]" xfId="137"/>
    <cellStyle name="Comma 2" xfId="138"/>
    <cellStyle name="Comma 3" xfId="139"/>
    <cellStyle name="Currency" xfId="140"/>
    <cellStyle name="Currency [0]" xfId="141"/>
    <cellStyle name="Explanatory Text" xfId="142"/>
    <cellStyle name="Explanatory Text 2" xfId="143"/>
    <cellStyle name="Explanatory Text 3" xfId="144"/>
    <cellStyle name="Explanatory Text 4" xfId="145"/>
    <cellStyle name="Followed Hyperlink" xfId="146"/>
    <cellStyle name="Followed Hyperlink 2" xfId="147"/>
    <cellStyle name="Good" xfId="148"/>
    <cellStyle name="Good 2" xfId="149"/>
    <cellStyle name="Good 3" xfId="150"/>
    <cellStyle name="Good 4" xfId="151"/>
    <cellStyle name="Heading 1" xfId="152"/>
    <cellStyle name="Heading 1 2" xfId="153"/>
    <cellStyle name="Heading 1 3" xfId="154"/>
    <cellStyle name="Heading 1 4" xfId="155"/>
    <cellStyle name="Heading 2" xfId="156"/>
    <cellStyle name="Heading 2 2" xfId="157"/>
    <cellStyle name="Heading 2 3" xfId="158"/>
    <cellStyle name="Heading 2 4" xfId="159"/>
    <cellStyle name="Heading 3" xfId="160"/>
    <cellStyle name="Heading 3 2" xfId="161"/>
    <cellStyle name="Heading 3 3" xfId="162"/>
    <cellStyle name="Heading 3 4" xfId="163"/>
    <cellStyle name="Heading 4" xfId="164"/>
    <cellStyle name="Heading 4 2" xfId="165"/>
    <cellStyle name="Heading 4 3" xfId="166"/>
    <cellStyle name="Heading 4 4" xfId="167"/>
    <cellStyle name="Hyperlink" xfId="168"/>
    <cellStyle name="Hyperlink 2" xfId="169"/>
    <cellStyle name="Hyperlink 3" xfId="170"/>
    <cellStyle name="Hyperlink_STS 2012 - Rail - Table 7.6 - New version - 21-11-2012" xfId="171"/>
    <cellStyle name="Input" xfId="172"/>
    <cellStyle name="Input 2" xfId="173"/>
    <cellStyle name="Input 3" xfId="174"/>
    <cellStyle name="Input 4" xfId="175"/>
    <cellStyle name="Linked Cell" xfId="176"/>
    <cellStyle name="Linked Cell 2" xfId="177"/>
    <cellStyle name="Linked Cell 3" xfId="178"/>
    <cellStyle name="Linked Cell 4" xfId="179"/>
    <cellStyle name="Neutral" xfId="180"/>
    <cellStyle name="Neutral 2" xfId="181"/>
    <cellStyle name="Neutral 3" xfId="182"/>
    <cellStyle name="Neutral 4" xfId="183"/>
    <cellStyle name="Normal 2" xfId="184"/>
    <cellStyle name="Normal 3" xfId="185"/>
    <cellStyle name="Normal 4" xfId="186"/>
    <cellStyle name="Normal 5" xfId="187"/>
    <cellStyle name="Normal 6" xfId="188"/>
    <cellStyle name="Normal 7" xfId="189"/>
    <cellStyle name="Normal 8" xfId="190"/>
    <cellStyle name="Normal 9" xfId="191"/>
    <cellStyle name="Normal_chapter02 - bus &amp; coach" xfId="192"/>
    <cellStyle name="Normal_Sheet1" xfId="193"/>
    <cellStyle name="Normal_STS 2012 - Rail - Table 7.6 - New version - 21-11-2012" xfId="194"/>
    <cellStyle name="Note" xfId="195"/>
    <cellStyle name="Note 2" xfId="196"/>
    <cellStyle name="Note 3" xfId="197"/>
    <cellStyle name="Note 4" xfId="198"/>
    <cellStyle name="Note 5" xfId="199"/>
    <cellStyle name="Output" xfId="200"/>
    <cellStyle name="Output 2" xfId="201"/>
    <cellStyle name="Output 3" xfId="202"/>
    <cellStyle name="Output 4" xfId="203"/>
    <cellStyle name="Percent" xfId="204"/>
    <cellStyle name="Percent 2" xfId="205"/>
    <cellStyle name="Title" xfId="206"/>
    <cellStyle name="Title 2" xfId="207"/>
    <cellStyle name="Title 3" xfId="208"/>
    <cellStyle name="Total" xfId="209"/>
    <cellStyle name="Total 2" xfId="210"/>
    <cellStyle name="Total 3" xfId="211"/>
    <cellStyle name="Total 4" xfId="212"/>
    <cellStyle name="Warning Text" xfId="213"/>
    <cellStyle name="Warning Text 2" xfId="214"/>
    <cellStyle name="Warning Text 3" xfId="215"/>
    <cellStyle name="Warning Text 4" xfId="2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075"/>
          <c:w val="0.833"/>
          <c:h val="0.985"/>
        </c:manualLayout>
      </c:layout>
      <c:lineChart>
        <c:grouping val="standard"/>
        <c:varyColors val="0"/>
        <c:ser>
          <c:idx val="0"/>
          <c:order val="0"/>
          <c:tx>
            <c:strRef>
              <c:f>'compare with ScotRail'!$B$3</c:f>
              <c:strCache>
                <c:ptCount val="1"/>
                <c:pt idx="0">
                  <c:v>Internal </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'compare with ScotRail'!$C$2:$L$2</c:f>
              <c:strCache/>
            </c:strRef>
          </c:cat>
          <c:val>
            <c:numRef>
              <c:f>'compare with ScotRail'!$C$3:$L$3</c:f>
              <c:numCache/>
            </c:numRef>
          </c:val>
          <c:smooth val="0"/>
        </c:ser>
        <c:ser>
          <c:idx val="1"/>
          <c:order val="1"/>
          <c:tx>
            <c:strRef>
              <c:f>'compare with ScotRail'!$B$4</c:f>
              <c:strCache>
                <c:ptCount val="1"/>
                <c:pt idx="0">
                  <c:v>ScotRail</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strRef>
              <c:f>'compare with ScotRail'!$C$2:$L$2</c:f>
              <c:strCache/>
            </c:strRef>
          </c:cat>
          <c:val>
            <c:numRef>
              <c:f>'compare with ScotRail'!$C$4:$L$4</c:f>
              <c:numCache/>
            </c:numRef>
          </c:val>
          <c:smooth val="0"/>
        </c:ser>
        <c:ser>
          <c:idx val="2"/>
          <c:order val="2"/>
          <c:tx>
            <c:strRef>
              <c:f>'compare with ScotRail'!$B$5</c:f>
              <c:strCache>
                <c:ptCount val="1"/>
                <c:pt idx="0">
                  <c:v>diff</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800000"/>
                </a:solidFill>
              </a:ln>
            </c:spPr>
          </c:marker>
          <c:cat>
            <c:strRef>
              <c:f>'compare with ScotRail'!$C$2:$L$2</c:f>
              <c:strCache/>
            </c:strRef>
          </c:cat>
          <c:val>
            <c:numRef>
              <c:f>'compare with ScotRail'!$C$5:$L$5</c:f>
              <c:numCache/>
            </c:numRef>
          </c:val>
          <c:smooth val="0"/>
        </c:ser>
        <c:marker val="1"/>
        <c:axId val="43843888"/>
        <c:axId val="59050673"/>
      </c:lineChart>
      <c:catAx>
        <c:axId val="43843888"/>
        <c:scaling>
          <c:orientation val="minMax"/>
        </c:scaling>
        <c:axPos val="b"/>
        <c:delete val="0"/>
        <c:numFmt formatCode="General" sourceLinked="1"/>
        <c:majorTickMark val="out"/>
        <c:minorTickMark val="none"/>
        <c:tickLblPos val="nextTo"/>
        <c:spPr>
          <a:ln w="3175">
            <a:solidFill>
              <a:srgbClr val="000000"/>
            </a:solidFill>
          </a:ln>
        </c:spPr>
        <c:crossAx val="59050673"/>
        <c:crosses val="autoZero"/>
        <c:auto val="1"/>
        <c:lblOffset val="100"/>
        <c:tickLblSkip val="1"/>
        <c:noMultiLvlLbl val="0"/>
      </c:catAx>
      <c:valAx>
        <c:axId val="59050673"/>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crossAx val="43843888"/>
        <c:crossesAt val="1"/>
        <c:crossBetween val="between"/>
        <c:dispUnits/>
      </c:valAx>
      <c:spPr>
        <a:noFill/>
        <a:ln w="12700">
          <a:solidFill>
            <a:srgbClr val="C0C0C0"/>
          </a:solidFill>
        </a:ln>
      </c:spPr>
    </c:plotArea>
    <c:legend>
      <c:legendPos val="r"/>
      <c:layout>
        <c:manualLayout>
          <c:xMode val="edge"/>
          <c:yMode val="edge"/>
          <c:x val="0.85425"/>
          <c:y val="0.46575"/>
          <c:w val="0.14275"/>
          <c:h val="0.069"/>
        </c:manualLayout>
      </c:layout>
      <c:overlay val="0"/>
      <c:spPr>
        <a:solidFill>
          <a:srgbClr val="FFFFFF"/>
        </a:solidFill>
        <a:ln w="3175">
          <a:solidFill>
            <a:srgbClr val="C0C0C0"/>
          </a:solidFill>
        </a:ln>
      </c:spPr>
      <c:txPr>
        <a:bodyPr vert="horz" rot="0"/>
        <a:lstStyle/>
        <a:p>
          <a:pPr>
            <a:defRPr lang="en-US" cap="none" sz="855"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55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'T7.6ab'!$B$32</c:f>
              <c:strCache>
                <c:ptCount val="1"/>
                <c:pt idx="0">
                  <c:v>Scotland Total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'T7.6ab'!$C$3:$W$3</c:f>
              <c:strCache/>
            </c:strRef>
          </c:cat>
          <c:val>
            <c:numRef>
              <c:f>'T7.6ab'!#REF!</c:f>
              <c:numCache>
                <c:ptCount val="1"/>
                <c:pt idx="0">
                  <c:v>1</c:v>
                </c:pt>
              </c:numCache>
            </c:numRef>
          </c:val>
          <c:smooth val="0"/>
        </c:ser>
        <c:marker val="1"/>
        <c:axId val="55767230"/>
        <c:axId val="32143023"/>
      </c:lineChart>
      <c:catAx>
        <c:axId val="55767230"/>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32143023"/>
        <c:crosses val="autoZero"/>
        <c:auto val="1"/>
        <c:lblOffset val="100"/>
        <c:tickLblSkip val="2"/>
        <c:noMultiLvlLbl val="0"/>
      </c:catAx>
      <c:valAx>
        <c:axId val="32143023"/>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576723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'T7.6ab'!$Q$3</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'T7.6ab'!$B$18:$B$30</c:f>
              <c:strCache/>
            </c:strRef>
          </c:cat>
          <c:val>
            <c:numRef>
              <c:f>'T7.6ab'!$Q$18:$Q$30</c:f>
              <c:numCache/>
            </c:numRef>
          </c:val>
        </c:ser>
        <c:ser>
          <c:idx val="1"/>
          <c:order val="1"/>
          <c:tx>
            <c:strRef>
              <c:f>'T7.6ab'!$R$3</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'T7.6ab'!$B$18:$B$30</c:f>
              <c:strCache/>
            </c:strRef>
          </c:cat>
          <c:val>
            <c:numRef>
              <c:f>'T7.6ab'!$R$18:$R$30</c:f>
              <c:numCache/>
            </c:numRef>
          </c:val>
        </c:ser>
        <c:gapWidth val="30"/>
        <c:axId val="20851752"/>
        <c:axId val="53448041"/>
      </c:barChart>
      <c:catAx>
        <c:axId val="20851752"/>
        <c:scaling>
          <c:orientation val="maxMin"/>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1000" b="0" i="0" u="none" baseline="0">
                <a:solidFill>
                  <a:srgbClr val="000000"/>
                </a:solidFill>
              </a:defRPr>
            </a:pPr>
          </a:p>
        </c:txPr>
        <c:crossAx val="53448041"/>
        <c:crosses val="autoZero"/>
        <c:auto val="1"/>
        <c:lblOffset val="100"/>
        <c:tickLblSkip val="1"/>
        <c:noMultiLvlLbl val="0"/>
      </c:catAx>
      <c:valAx>
        <c:axId val="53448041"/>
        <c:scaling>
          <c:orientation val="minMax"/>
          <c:max val="4000"/>
          <c:min val="0"/>
        </c:scaling>
        <c:axPos val="t"/>
        <c:majorGridlines>
          <c:spPr>
            <a:ln w="3175">
              <a:solidFill>
                <a:srgbClr val="FFFFFF"/>
              </a:solidFill>
            </a:ln>
          </c:spPr>
        </c:majorGridlines>
        <c:delete val="1"/>
        <c:majorTickMark val="out"/>
        <c:minorTickMark val="none"/>
        <c:tickLblPos val="nextTo"/>
        <c:crossAx val="2085175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'T7.6ab'!$Q$39</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'T7.6ab'!$B$54:$B$66</c:f>
              <c:strCache/>
            </c:strRef>
          </c:cat>
          <c:val>
            <c:numRef>
              <c:f>'T7.6ab'!$Q$54:$Q$66</c:f>
              <c:numCache/>
            </c:numRef>
          </c:val>
        </c:ser>
        <c:ser>
          <c:idx val="1"/>
          <c:order val="1"/>
          <c:tx>
            <c:strRef>
              <c:f>'T7.6ab'!$R$39</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'T7.6ab'!$B$54:$B$66</c:f>
              <c:strCache/>
            </c:strRef>
          </c:cat>
          <c:val>
            <c:numRef>
              <c:f>'T7.6ab'!$R$54:$R$66</c:f>
              <c:numCache/>
            </c:numRef>
          </c:val>
        </c:ser>
        <c:gapWidth val="20"/>
        <c:axId val="11270322"/>
        <c:axId val="34324035"/>
      </c:barChart>
      <c:catAx>
        <c:axId val="11270322"/>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34324035"/>
        <c:crosses val="autoZero"/>
        <c:auto val="1"/>
        <c:lblOffset val="100"/>
        <c:tickLblSkip val="1"/>
        <c:noMultiLvlLbl val="0"/>
      </c:catAx>
      <c:valAx>
        <c:axId val="34324035"/>
        <c:scaling>
          <c:orientation val="minMax"/>
          <c:max val="75000"/>
        </c:scaling>
        <c:axPos val="t"/>
        <c:delete val="1"/>
        <c:majorTickMark val="out"/>
        <c:minorTickMark val="none"/>
        <c:tickLblPos val="nextTo"/>
        <c:crossAx val="11270322"/>
        <c:crossesAt val="1"/>
        <c:crossBetween val="between"/>
        <c:dispUnits/>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
          <c:w val="0.97075"/>
          <c:h val="0.92"/>
        </c:manualLayout>
      </c:layout>
      <c:lineChart>
        <c:grouping val="standard"/>
        <c:varyColors val="0"/>
        <c:ser>
          <c:idx val="0"/>
          <c:order val="0"/>
          <c:tx>
            <c:v>Total Passenger Numbers</c:v>
          </c:tx>
          <c:spPr>
            <a:ln w="381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996666"/>
                </a:solidFill>
              </a:ln>
            </c:spPr>
          </c:marker>
          <c:cat>
            <c:strRef>
              <c:f>'Fig 7.1-7.2'!$F$57:$Q$57</c:f>
              <c:strCache/>
            </c:strRef>
          </c:cat>
          <c:val>
            <c:numRef>
              <c:f>'Fig 7.1-7.2'!$F$58:$P$58</c:f>
              <c:numCache/>
            </c:numRef>
          </c:val>
          <c:smooth val="0"/>
        </c:ser>
        <c:ser>
          <c:idx val="1"/>
          <c:order val="1"/>
          <c:tx>
            <c:strRef>
              <c:f>'Fig 7.1-7.2'!$A$60</c:f>
              <c:strCache>
                <c:ptCount val="1"/>
                <c:pt idx="0">
                  <c:v>Passenger Receipts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'Fig 7.1-7.2'!$F$57:$Q$57</c:f>
              <c:strCache/>
            </c:strRef>
          </c:cat>
          <c:val>
            <c:numRef>
              <c:f>'Fig 7.1-7.2'!$F$60:$P$60</c:f>
              <c:numCache/>
            </c:numRef>
          </c:val>
          <c:smooth val="0"/>
        </c:ser>
        <c:ser>
          <c:idx val="2"/>
          <c:order val="2"/>
          <c:tx>
            <c:strRef>
              <c:f>'Fig 7.1-7.2'!$A$59</c:f>
              <c:strCache>
                <c:ptCount val="1"/>
                <c:pt idx="0">
                  <c:v>Scotrail passengers</c:v>
                </c:pt>
              </c:strCache>
            </c:strRef>
          </c:tx>
          <c:spPr>
            <a:ln w="25400">
              <a:solidFill>
                <a:srgbClr val="424242"/>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7.1-7.2'!$F$57:$Q$57</c:f>
              <c:strCache/>
            </c:strRef>
          </c:cat>
          <c:val>
            <c:numRef>
              <c:f>'Fig 7.1-7.2'!$F$59:$Q$59</c:f>
              <c:numCache/>
            </c:numRef>
          </c:val>
          <c:smooth val="0"/>
        </c:ser>
        <c:marker val="1"/>
        <c:axId val="61694010"/>
        <c:axId val="18375179"/>
      </c:lineChart>
      <c:catAx>
        <c:axId val="61694010"/>
        <c:scaling>
          <c:orientation val="minMax"/>
        </c:scaling>
        <c:axPos val="b"/>
        <c:majorGridlines>
          <c:spPr>
            <a:ln w="3175">
              <a:solidFill>
                <a:srgbClr val="808080"/>
              </a:solidFill>
              <a:prstDash val="sysDot"/>
            </a:ln>
          </c:spPr>
        </c:majorGridlines>
        <c:delete val="0"/>
        <c:numFmt formatCode="General" sourceLinked="0"/>
        <c:majorTickMark val="out"/>
        <c:minorTickMark val="none"/>
        <c:tickLblPos val="nextTo"/>
        <c:spPr>
          <a:ln w="3175">
            <a:solidFill>
              <a:srgbClr val="000000"/>
            </a:solidFill>
          </a:ln>
        </c:spPr>
        <c:crossAx val="18375179"/>
        <c:crosses val="autoZero"/>
        <c:auto val="0"/>
        <c:lblOffset val="100"/>
        <c:tickLblSkip val="1"/>
        <c:noMultiLvlLbl val="0"/>
      </c:catAx>
      <c:valAx>
        <c:axId val="18375179"/>
        <c:scaling>
          <c:orientation val="minMax"/>
          <c:min val="0"/>
        </c:scaling>
        <c:axPos val="l"/>
        <c:title>
          <c:tx>
            <c:rich>
              <a:bodyPr vert="horz" rot="-5400000" anchor="ctr"/>
              <a:lstStyle/>
              <a:p>
                <a:pPr algn="ctr">
                  <a:defRPr/>
                </a:pPr>
                <a:r>
                  <a:rPr lang="en-US" cap="none" sz="1200" b="1" i="0" u="none" baseline="0">
                    <a:solidFill>
                      <a:srgbClr val="000000"/>
                    </a:solidFill>
                  </a:rPr>
                  <a:t>Million</a:t>
                </a:r>
              </a:p>
            </c:rich>
          </c:tx>
          <c:layout>
            <c:manualLayout>
              <c:xMode val="factor"/>
              <c:yMode val="factor"/>
              <c:x val="-0.007"/>
              <c:y val="-0.001"/>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61694010"/>
        <c:crossesAt val="1"/>
        <c:crossBetween val="midCat"/>
        <c:dispUnits/>
        <c:majorUnit val="20"/>
      </c:valAx>
      <c:spPr>
        <a:noFill/>
        <a:ln w="3175">
          <a:solidFill>
            <a:srgbClr val="C0C0C0"/>
          </a:solidFill>
        </a:ln>
      </c:spPr>
    </c:plotArea>
    <c:legend>
      <c:legendPos val="b"/>
      <c:layout>
        <c:manualLayout>
          <c:xMode val="edge"/>
          <c:yMode val="edge"/>
          <c:x val="0.0835"/>
          <c:y val="0.93975"/>
          <c:w val="0.88275"/>
          <c:h val="0.04925"/>
        </c:manualLayout>
      </c:layout>
      <c:overlay val="0"/>
      <c:spPr>
        <a:solidFill>
          <a:srgbClr val="FFFFFF"/>
        </a:solidFill>
        <a:ln w="3175">
          <a:solidFill>
            <a:srgbClr val="C0C0C0"/>
          </a:solidFill>
        </a:ln>
      </c:spPr>
      <c:txPr>
        <a:bodyPr vert="horz" rot="0"/>
        <a:lstStyle/>
        <a:p>
          <a:pPr>
            <a:defRPr lang="en-US" cap="none" sz="965"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79"/>
          <c:w val="0.955"/>
          <c:h val="0.90725"/>
        </c:manualLayout>
      </c:layout>
      <c:lineChart>
        <c:grouping val="standard"/>
        <c:varyColors val="0"/>
        <c:ser>
          <c:idx val="0"/>
          <c:order val="0"/>
          <c:tx>
            <c:strRef>
              <c:f>'Fig 7.1-7.2'!$A$66</c:f>
              <c:strCache>
                <c:ptCount val="1"/>
                <c:pt idx="0">
                  <c:v>Freight Lifted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7.1-7.2'!$F$65:$P$65</c:f>
              <c:strCache/>
            </c:strRef>
          </c:cat>
          <c:val>
            <c:numRef>
              <c:f>'Fig 7.1-7.2'!$F$66:$P$66</c:f>
              <c:numCache/>
            </c:numRef>
          </c:val>
          <c:smooth val="0"/>
        </c:ser>
        <c:marker val="1"/>
        <c:axId val="31158884"/>
        <c:axId val="11994501"/>
      </c:lineChart>
      <c:catAx>
        <c:axId val="31158884"/>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defRPr>
            </a:pPr>
          </a:p>
        </c:txPr>
        <c:crossAx val="11994501"/>
        <c:crosses val="autoZero"/>
        <c:auto val="1"/>
        <c:lblOffset val="100"/>
        <c:tickLblSkip val="1"/>
        <c:noMultiLvlLbl val="0"/>
      </c:catAx>
      <c:valAx>
        <c:axId val="11994501"/>
        <c:scaling>
          <c:orientation val="minMax"/>
        </c:scaling>
        <c:axPos val="l"/>
        <c:title>
          <c:tx>
            <c:rich>
              <a:bodyPr vert="horz" rot="-5400000" anchor="ctr"/>
              <a:lstStyle/>
              <a:p>
                <a:pPr algn="ctr">
                  <a:defRPr/>
                </a:pPr>
                <a:r>
                  <a:rPr lang="en-US" cap="none" sz="1150" b="1" i="0" u="none" baseline="0">
                    <a:solidFill>
                      <a:srgbClr val="000000"/>
                    </a:solidFill>
                  </a:rPr>
                  <a:t>Million tonnes</a:t>
                </a:r>
              </a:p>
            </c:rich>
          </c:tx>
          <c:layout>
            <c:manualLayout>
              <c:xMode val="factor"/>
              <c:yMode val="factor"/>
              <c:x val="-0.00625"/>
              <c:y val="0"/>
            </c:manualLayout>
          </c:layout>
          <c:overlay val="0"/>
          <c:spPr>
            <a:solidFill>
              <a:srgbClr val="FFFFFF"/>
            </a:solid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defRPr>
            </a:pPr>
          </a:p>
        </c:txPr>
        <c:crossAx val="31158884"/>
        <c:crossesAt val="1"/>
        <c:crossBetween val="midCat"/>
        <c:dispUnits/>
      </c:valAx>
      <c:spPr>
        <a:solidFill>
          <a:srgbClr val="FFFFFF"/>
        </a:solidFill>
        <a:ln w="3175">
          <a:solidFill>
            <a:srgbClr val="C0C0C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2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525"/>
          <c:w val="0.971"/>
          <c:h val="0.95375"/>
        </c:manualLayout>
      </c:layout>
      <c:barChart>
        <c:barDir val="col"/>
        <c:grouping val="clustered"/>
        <c:varyColors val="0"/>
        <c:ser>
          <c:idx val="0"/>
          <c:order val="0"/>
          <c:tx>
            <c:strRef>
              <c:f>'Time Series'!$D$10</c:f>
              <c:strCache>
                <c:ptCount val="1"/>
                <c:pt idx="0">
                  <c:v>Passenger journeys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'Time Series'!$E$9:$O$9</c:f>
              <c:numCache/>
            </c:numRef>
          </c:cat>
          <c:val>
            <c:numRef>
              <c:f>'Time Series'!$E$10:$O$10</c:f>
              <c:numCache/>
            </c:numRef>
          </c:val>
        </c:ser>
        <c:ser>
          <c:idx val="1"/>
          <c:order val="1"/>
          <c:tx>
            <c:strRef>
              <c:f>'Time Series'!$D$11</c:f>
              <c:strCache>
                <c:ptCount val="1"/>
                <c:pt idx="0">
                  <c:v>Scheduled train kilometres 3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'Time Series'!$E$9:$O$9</c:f>
              <c:numCache/>
            </c:numRef>
          </c:cat>
          <c:val>
            <c:numRef>
              <c:f>'Time Series'!$E$11:$O$11</c:f>
              <c:numCache/>
            </c:numRef>
          </c:val>
        </c:ser>
        <c:ser>
          <c:idx val="2"/>
          <c:order val="2"/>
          <c:tx>
            <c:strRef>
              <c:f>'Time Series'!$D$12</c:f>
              <c:strCache>
                <c:ptCount val="1"/>
                <c:pt idx="0">
                  <c:v>Passenger kilometres</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'Time Series'!$E$9:$O$9</c:f>
              <c:numCache/>
            </c:numRef>
          </c:cat>
          <c:val>
            <c:numRef>
              <c:f>'Time Series'!$E$12:$O$12</c:f>
              <c:numCache/>
            </c:numRef>
          </c:val>
        </c:ser>
        <c:axId val="40841646"/>
        <c:axId val="32030495"/>
      </c:barChart>
      <c:catAx>
        <c:axId val="40841646"/>
        <c:scaling>
          <c:orientation val="minMax"/>
        </c:scaling>
        <c:axPos val="b"/>
        <c:delete val="0"/>
        <c:numFmt formatCode="General" sourceLinked="1"/>
        <c:majorTickMark val="out"/>
        <c:minorTickMark val="none"/>
        <c:tickLblPos val="nextTo"/>
        <c:spPr>
          <a:ln w="3175">
            <a:solidFill>
              <a:srgbClr val="808080"/>
            </a:solidFill>
          </a:ln>
        </c:spPr>
        <c:crossAx val="32030495"/>
        <c:crosses val="autoZero"/>
        <c:auto val="1"/>
        <c:lblOffset val="100"/>
        <c:tickLblSkip val="1"/>
        <c:noMultiLvlLbl val="0"/>
      </c:catAx>
      <c:valAx>
        <c:axId val="320304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841646"/>
        <c:crossesAt val="1"/>
        <c:crossBetween val="between"/>
        <c:dispUnits/>
      </c:valAx>
      <c:spPr>
        <a:solidFill>
          <a:srgbClr val="FFFFFF"/>
        </a:solidFill>
        <a:ln w="3175">
          <a:noFill/>
        </a:ln>
      </c:spPr>
    </c:plotArea>
    <c:legend>
      <c:legendPos val="r"/>
      <c:layout>
        <c:manualLayout>
          <c:xMode val="edge"/>
          <c:yMode val="edge"/>
          <c:x val="0.01225"/>
          <c:y val="0.938"/>
          <c:w val="0.96125"/>
          <c:h val="0.059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04"/>
          <c:w val="0.994"/>
          <c:h val="0.95875"/>
        </c:manualLayout>
      </c:layout>
      <c:lineChart>
        <c:grouping val="standard"/>
        <c:varyColors val="0"/>
        <c:ser>
          <c:idx val="0"/>
          <c:order val="0"/>
          <c:tx>
            <c:strRef>
              <c:f>L!$I$53</c:f>
              <c:strCache>
                <c:ptCount val="1"/>
                <c:pt idx="0">
                  <c:v>Passenger journeys 1</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L!$J$52:$T$52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L!$J$53:$T$53</c:f>
              <c:numCache>
                <c:ptCount val="11"/>
                <c:pt idx="0">
                  <c:v>57.38</c:v>
                </c:pt>
                <c:pt idx="1">
                  <c:v>57.451</c:v>
                </c:pt>
                <c:pt idx="2">
                  <c:v>64.023</c:v>
                </c:pt>
                <c:pt idx="3">
                  <c:v>69.43</c:v>
                </c:pt>
                <c:pt idx="4">
                  <c:v>71.585</c:v>
                </c:pt>
                <c:pt idx="5">
                  <c:v>74.468</c:v>
                </c:pt>
                <c:pt idx="6">
                  <c:v>76.429</c:v>
                </c:pt>
                <c:pt idx="7">
                  <c:v>76.929</c:v>
                </c:pt>
                <c:pt idx="8">
                  <c:v>78.28994807173967</c:v>
                </c:pt>
                <c:pt idx="9">
                  <c:v>81.1</c:v>
                </c:pt>
                <c:pt idx="10">
                  <c:v>83.25</c:v>
                </c:pt>
              </c:numCache>
            </c:numRef>
          </c:val>
          <c:smooth val="0"/>
        </c:ser>
        <c:ser>
          <c:idx val="1"/>
          <c:order val="1"/>
          <c:tx>
            <c:strRef>
              <c:f>L!$I$54</c:f>
              <c:strCache>
                <c:ptCount val="1"/>
                <c:pt idx="0">
                  <c:v>Scheduled train kilometres 3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L!$J$52:$T$52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L!$J$54:$T$54</c:f>
              <c:numCache>
                <c:ptCount val="11"/>
                <c:pt idx="0">
                  <c:v>37.1177532658944</c:v>
                </c:pt>
                <c:pt idx="1">
                  <c:v>37.11423845859841</c:v>
                </c:pt>
                <c:pt idx="2">
                  <c:v>36.9</c:v>
                </c:pt>
                <c:pt idx="3">
                  <c:v>37.64</c:v>
                </c:pt>
                <c:pt idx="4">
                  <c:v>38.55</c:v>
                </c:pt>
                <c:pt idx="5">
                  <c:v>38.7</c:v>
                </c:pt>
                <c:pt idx="6">
                  <c:v>39.169540371455994</c:v>
                </c:pt>
                <c:pt idx="7">
                  <c:v>40.704511757184</c:v>
                </c:pt>
                <c:pt idx="8">
                  <c:v>41.867898488064</c:v>
                </c:pt>
                <c:pt idx="9">
                  <c:v>43.8</c:v>
                </c:pt>
                <c:pt idx="10">
                  <c:v>44.4</c:v>
                </c:pt>
              </c:numCache>
            </c:numRef>
          </c:val>
          <c:smooth val="0"/>
        </c:ser>
        <c:ser>
          <c:idx val="2"/>
          <c:order val="2"/>
          <c:tx>
            <c:strRef>
              <c:f>L!$I$55</c:f>
              <c:strCache>
                <c:ptCount val="1"/>
                <c:pt idx="0">
                  <c:v>Passenger kilometres</c:v>
                </c:pt>
              </c:strCache>
            </c:strRef>
          </c:tx>
          <c:spPr>
            <a:ln w="254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L!$J$52:$T$52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L!$J$55:$T$55</c:f>
              <c:numCache>
                <c:ptCount val="11"/>
                <c:pt idx="0">
                  <c:v>1944.022561</c:v>
                </c:pt>
                <c:pt idx="1">
                  <c:v>2020.4560303571102</c:v>
                </c:pt>
                <c:pt idx="2">
                  <c:v>2162.0332258965823</c:v>
                </c:pt>
                <c:pt idx="3">
                  <c:v>2283.200521998495</c:v>
                </c:pt>
                <c:pt idx="4">
                  <c:v>2338.4218986083633</c:v>
                </c:pt>
                <c:pt idx="5">
                  <c:v>2426.3449429439897</c:v>
                </c:pt>
                <c:pt idx="6">
                  <c:v>2515.634272730245</c:v>
                </c:pt>
                <c:pt idx="7">
                  <c:v>2532.6</c:v>
                </c:pt>
                <c:pt idx="8">
                  <c:v>2641.831362639851</c:v>
                </c:pt>
                <c:pt idx="9">
                  <c:v>2681.6</c:v>
                </c:pt>
                <c:pt idx="10">
                  <c:v>2712.78</c:v>
                </c:pt>
              </c:numCache>
            </c:numRef>
          </c:val>
          <c:smooth val="0"/>
        </c:ser>
        <c:marker val="1"/>
        <c:axId val="19839000"/>
        <c:axId val="44333273"/>
      </c:lineChart>
      <c:catAx>
        <c:axId val="19839000"/>
        <c:scaling>
          <c:orientation val="minMax"/>
        </c:scaling>
        <c:axPos val="b"/>
        <c:delete val="0"/>
        <c:numFmt formatCode="General" sourceLinked="1"/>
        <c:majorTickMark val="out"/>
        <c:minorTickMark val="none"/>
        <c:tickLblPos val="nextTo"/>
        <c:spPr>
          <a:ln w="3175">
            <a:solidFill>
              <a:srgbClr val="808080"/>
            </a:solidFill>
          </a:ln>
        </c:spPr>
        <c:crossAx val="44333273"/>
        <c:crosses val="autoZero"/>
        <c:auto val="1"/>
        <c:lblOffset val="100"/>
        <c:tickLblSkip val="1"/>
        <c:noMultiLvlLbl val="0"/>
      </c:catAx>
      <c:valAx>
        <c:axId val="443332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839000"/>
        <c:crossesAt val="1"/>
        <c:crossBetween val="between"/>
        <c:dispUnits/>
      </c:valAx>
      <c:spPr>
        <a:solidFill>
          <a:srgbClr val="FFFFFF"/>
        </a:solidFill>
        <a:ln w="3175">
          <a:noFill/>
        </a:ln>
      </c:spPr>
    </c:plotArea>
    <c:legend>
      <c:legendPos val="r"/>
      <c:layout>
        <c:manualLayout>
          <c:xMode val="edge"/>
          <c:yMode val="edge"/>
          <c:x val="0.0115"/>
          <c:y val="0.92775"/>
          <c:w val="0.977"/>
          <c:h val="0.072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95"/>
          <c:y val="-0.021"/>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42"/>
          <c:y val="0.08575"/>
          <c:w val="0.93675"/>
          <c:h val="0.69025"/>
        </c:manualLayout>
      </c:layout>
      <c:barChart>
        <c:barDir val="col"/>
        <c:grouping val="clustered"/>
        <c:varyColors val="0"/>
        <c:ser>
          <c:idx val="0"/>
          <c:order val="0"/>
          <c:tx>
            <c:strRef>
              <c:f>L!$I$61</c:f>
              <c:strCache>
                <c:ptCount val="1"/>
                <c:pt idx="0">
                  <c:v>ScotRail passenger services summary statistics - ScotRail services - 2014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[0]!axis</c:f>
              <c:strCache>
                <c:ptCount val="4"/>
                <c:pt idx="0">
                  <c:v>Passenger journeys 1</c:v>
                </c:pt>
                <c:pt idx="1">
                  <c:v>Passenger kilometres</c:v>
                </c:pt>
                <c:pt idx="2">
                  <c:v>Scheduled train kilometres 3 </c:v>
                </c:pt>
                <c:pt idx="3">
                  <c:v>Route kilometres operated</c:v>
                </c:pt>
              </c:strCache>
            </c:strRef>
          </c:cat>
          <c:val>
            <c:numRef>
              <c:f>[0]!count</c:f>
              <c:numCache>
                <c:ptCount val="4"/>
                <c:pt idx="0">
                  <c:v>86.34</c:v>
                </c:pt>
                <c:pt idx="1">
                  <c:v>2827.51</c:v>
                </c:pt>
                <c:pt idx="2">
                  <c:v>44.35</c:v>
                </c:pt>
                <c:pt idx="3">
                  <c:v>3065.8</c:v>
                </c:pt>
              </c:numCache>
            </c:numRef>
          </c:val>
        </c:ser>
        <c:axId val="51185238"/>
        <c:axId val="58013959"/>
      </c:barChart>
      <c:catAx>
        <c:axId val="5118523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8013959"/>
        <c:crosses val="autoZero"/>
        <c:auto val="1"/>
        <c:lblOffset val="100"/>
        <c:tickLblSkip val="1"/>
        <c:noMultiLvlLbl val="0"/>
      </c:catAx>
      <c:valAx>
        <c:axId val="58013959"/>
        <c:scaling>
          <c:orientation val="minMax"/>
        </c:scaling>
        <c:axPos val="l"/>
        <c:delete val="0"/>
        <c:numFmt formatCode="General" sourceLinked="1"/>
        <c:majorTickMark val="out"/>
        <c:minorTickMark val="none"/>
        <c:tickLblPos val="nextTo"/>
        <c:spPr>
          <a:ln w="3175">
            <a:solidFill>
              <a:srgbClr val="808080"/>
            </a:solidFill>
          </a:ln>
        </c:spPr>
        <c:crossAx val="51185238"/>
        <c:crossesAt val="1"/>
        <c:crossBetween val="between"/>
        <c:dispUnits/>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2009-10</c:v>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'T7.6ab'!#REF!</c:f>
              <c:strCache>
                <c:ptCount val="1"/>
                <c:pt idx="0">
                  <c:v>1</c:v>
                </c:pt>
              </c:strCache>
            </c:strRef>
          </c:cat>
          <c:val>
            <c:numRef>
              <c:f>'T7.6ab'!#REF!</c:f>
              <c:numCache>
                <c:ptCount val="1"/>
                <c:pt idx="0">
                  <c:v>1</c:v>
                </c:pt>
              </c:numCache>
            </c:numRef>
          </c:val>
        </c:ser>
        <c:ser>
          <c:idx val="1"/>
          <c:order val="1"/>
          <c:tx>
            <c:v>2010-11</c:v>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'T7.6ab'!#REF!</c:f>
              <c:strCache>
                <c:ptCount val="1"/>
                <c:pt idx="0">
                  <c:v>1</c:v>
                </c:pt>
              </c:strCache>
            </c:strRef>
          </c:cat>
          <c:val>
            <c:numRef>
              <c:f>'T7.6ab'!#REF!</c:f>
              <c:numCache>
                <c:ptCount val="1"/>
                <c:pt idx="0">
                  <c:v>1</c:v>
                </c:pt>
              </c:numCache>
            </c:numRef>
          </c:val>
        </c:ser>
        <c:gapWidth val="30"/>
        <c:axId val="52363584"/>
        <c:axId val="1510209"/>
      </c:barChart>
      <c:catAx>
        <c:axId val="52363584"/>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1510209"/>
        <c:crosses val="autoZero"/>
        <c:auto val="1"/>
        <c:lblOffset val="100"/>
        <c:tickLblSkip val="1"/>
        <c:noMultiLvlLbl val="0"/>
      </c:catAx>
      <c:valAx>
        <c:axId val="1510209"/>
        <c:scaling>
          <c:orientation val="minMax"/>
        </c:scaling>
        <c:axPos val="t"/>
        <c:delete val="1"/>
        <c:majorTickMark val="out"/>
        <c:minorTickMark val="none"/>
        <c:tickLblPos val="nextTo"/>
        <c:crossAx val="52363584"/>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'T7.6ab'!$Q$39</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'T7.6ab'!$B$40:$B$53</c:f>
              <c:strCache/>
            </c:strRef>
          </c:cat>
          <c:val>
            <c:numRef>
              <c:f>'T7.6ab'!$Q$40:$Q$53</c:f>
              <c:numCache/>
            </c:numRef>
          </c:val>
        </c:ser>
        <c:ser>
          <c:idx val="1"/>
          <c:order val="1"/>
          <c:tx>
            <c:strRef>
              <c:f>'T7.6ab'!$R$39</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'T7.6ab'!$B$40:$B$53</c:f>
              <c:strCache/>
            </c:strRef>
          </c:cat>
          <c:val>
            <c:numRef>
              <c:f>'T7.6ab'!$R$40:$R$53</c:f>
              <c:numCache/>
            </c:numRef>
          </c:val>
        </c:ser>
        <c:gapWidth val="20"/>
        <c:axId val="13591882"/>
        <c:axId val="55218075"/>
      </c:barChart>
      <c:catAx>
        <c:axId val="13591882"/>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975" b="0" i="0" u="none" baseline="0">
                <a:solidFill>
                  <a:srgbClr val="000000"/>
                </a:solidFill>
              </a:defRPr>
            </a:pPr>
          </a:p>
        </c:txPr>
        <c:crossAx val="55218075"/>
        <c:crosses val="autoZero"/>
        <c:auto val="1"/>
        <c:lblOffset val="100"/>
        <c:tickLblSkip val="1"/>
        <c:noMultiLvlLbl val="0"/>
      </c:catAx>
      <c:valAx>
        <c:axId val="55218075"/>
        <c:scaling>
          <c:orientation val="minMax"/>
          <c:max val="75000"/>
        </c:scaling>
        <c:axPos val="t"/>
        <c:delete val="1"/>
        <c:majorTickMark val="out"/>
        <c:minorTickMark val="none"/>
        <c:tickLblPos val="nextTo"/>
        <c:crossAx val="13591882"/>
        <c:crossesAt val="1"/>
        <c:crossBetween val="between"/>
        <c:dispUnits/>
        <c:majorUnit val="10000"/>
        <c:minorUnit val="1000"/>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'T7.6ab'!$Q$3</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'T7.6ab'!$B$4:$B$17</c:f>
              <c:strCache/>
            </c:strRef>
          </c:cat>
          <c:val>
            <c:numRef>
              <c:f>'T7.6ab'!$Q$4:$Q$17</c:f>
              <c:numCache/>
            </c:numRef>
          </c:val>
        </c:ser>
        <c:ser>
          <c:idx val="1"/>
          <c:order val="1"/>
          <c:tx>
            <c:strRef>
              <c:f>'T7.6ab'!$R$3</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'T7.6ab'!$B$4:$B$17</c:f>
              <c:strCache/>
            </c:strRef>
          </c:cat>
          <c:val>
            <c:numRef>
              <c:f>'T7.6ab'!$R$4:$R$17</c:f>
              <c:numCache/>
            </c:numRef>
          </c:val>
        </c:ser>
        <c:gapWidth val="30"/>
        <c:axId val="27200628"/>
        <c:axId val="43479061"/>
      </c:barChart>
      <c:catAx>
        <c:axId val="27200628"/>
        <c:scaling>
          <c:orientation val="maxMin"/>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1000" b="0" i="0" u="none" baseline="0">
                <a:solidFill>
                  <a:srgbClr val="000000"/>
                </a:solidFill>
              </a:defRPr>
            </a:pPr>
          </a:p>
        </c:txPr>
        <c:crossAx val="43479061"/>
        <c:crosses val="autoZero"/>
        <c:auto val="1"/>
        <c:lblOffset val="100"/>
        <c:tickLblSkip val="1"/>
        <c:noMultiLvlLbl val="0"/>
      </c:catAx>
      <c:valAx>
        <c:axId val="43479061"/>
        <c:scaling>
          <c:orientation val="minMax"/>
          <c:max val="4000"/>
          <c:min val="0"/>
        </c:scaling>
        <c:axPos val="t"/>
        <c:majorGridlines>
          <c:spPr>
            <a:ln w="3175">
              <a:solidFill>
                <a:srgbClr val="FFFFFF"/>
              </a:solidFill>
            </a:ln>
          </c:spPr>
        </c:majorGridlines>
        <c:delete val="1"/>
        <c:majorTickMark val="out"/>
        <c:minorTickMark val="none"/>
        <c:tickLblPos val="nextTo"/>
        <c:crossAx val="27200628"/>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7</xdr:row>
      <xdr:rowOff>123825</xdr:rowOff>
    </xdr:from>
    <xdr:to>
      <xdr:col>12</xdr:col>
      <xdr:colOff>714375</xdr:colOff>
      <xdr:row>74</xdr:row>
      <xdr:rowOff>0</xdr:rowOff>
    </xdr:to>
    <xdr:graphicFrame>
      <xdr:nvGraphicFramePr>
        <xdr:cNvPr id="1" name="Chart 1"/>
        <xdr:cNvGraphicFramePr/>
      </xdr:nvGraphicFramePr>
      <xdr:xfrm>
        <a:off x="228600" y="1457325"/>
        <a:ext cx="9629775" cy="12639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171450</xdr:rowOff>
    </xdr:from>
    <xdr:to>
      <xdr:col>12</xdr:col>
      <xdr:colOff>257175</xdr:colOff>
      <xdr:row>29</xdr:row>
      <xdr:rowOff>123825</xdr:rowOff>
    </xdr:to>
    <xdr:graphicFrame>
      <xdr:nvGraphicFramePr>
        <xdr:cNvPr id="1" name="Chart 1"/>
        <xdr:cNvGraphicFramePr/>
      </xdr:nvGraphicFramePr>
      <xdr:xfrm>
        <a:off x="38100" y="361950"/>
        <a:ext cx="7391400" cy="52959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33</xdr:row>
      <xdr:rowOff>95250</xdr:rowOff>
    </xdr:from>
    <xdr:to>
      <xdr:col>12</xdr:col>
      <xdr:colOff>257175</xdr:colOff>
      <xdr:row>54</xdr:row>
      <xdr:rowOff>152400</xdr:rowOff>
    </xdr:to>
    <xdr:graphicFrame>
      <xdr:nvGraphicFramePr>
        <xdr:cNvPr id="2" name="Chart 2"/>
        <xdr:cNvGraphicFramePr/>
      </xdr:nvGraphicFramePr>
      <xdr:xfrm>
        <a:off x="47625" y="6400800"/>
        <a:ext cx="7381875" cy="3943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12</xdr:row>
      <xdr:rowOff>123825</xdr:rowOff>
    </xdr:from>
    <xdr:to>
      <xdr:col>8</xdr:col>
      <xdr:colOff>314325</xdr:colOff>
      <xdr:row>33</xdr:row>
      <xdr:rowOff>57150</xdr:rowOff>
    </xdr:to>
    <xdr:graphicFrame>
      <xdr:nvGraphicFramePr>
        <xdr:cNvPr id="1" name="Chart 1"/>
        <xdr:cNvGraphicFramePr/>
      </xdr:nvGraphicFramePr>
      <xdr:xfrm>
        <a:off x="200025" y="2552700"/>
        <a:ext cx="5505450" cy="3771900"/>
      </xdr:xfrm>
      <a:graphic>
        <a:graphicData uri="http://schemas.openxmlformats.org/drawingml/2006/chart">
          <c:chart xmlns:c="http://schemas.openxmlformats.org/drawingml/2006/chart" r:id="rId1"/>
        </a:graphicData>
      </a:graphic>
    </xdr:graphicFrame>
    <xdr:clientData/>
  </xdr:twoCellAnchor>
  <xdr:twoCellAnchor>
    <xdr:from>
      <xdr:col>8</xdr:col>
      <xdr:colOff>314325</xdr:colOff>
      <xdr:row>12</xdr:row>
      <xdr:rowOff>123825</xdr:rowOff>
    </xdr:from>
    <xdr:to>
      <xdr:col>15</xdr:col>
      <xdr:colOff>647700</xdr:colOff>
      <xdr:row>33</xdr:row>
      <xdr:rowOff>57150</xdr:rowOff>
    </xdr:to>
    <xdr:graphicFrame>
      <xdr:nvGraphicFramePr>
        <xdr:cNvPr id="2" name="Chart 2"/>
        <xdr:cNvGraphicFramePr/>
      </xdr:nvGraphicFramePr>
      <xdr:xfrm>
        <a:off x="5705475" y="2552700"/>
        <a:ext cx="5886450" cy="3771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5</xdr:row>
      <xdr:rowOff>114300</xdr:rowOff>
    </xdr:from>
    <xdr:to>
      <xdr:col>14</xdr:col>
      <xdr:colOff>923925</xdr:colOff>
      <xdr:row>35</xdr:row>
      <xdr:rowOff>114300</xdr:rowOff>
    </xdr:to>
    <xdr:graphicFrame>
      <xdr:nvGraphicFramePr>
        <xdr:cNvPr id="1" name="Chart 1"/>
        <xdr:cNvGraphicFramePr/>
      </xdr:nvGraphicFramePr>
      <xdr:xfrm>
        <a:off x="209550" y="857250"/>
        <a:ext cx="11239500" cy="55530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9</xdr:row>
      <xdr:rowOff>123825</xdr:rowOff>
    </xdr:from>
    <xdr:to>
      <xdr:col>6</xdr:col>
      <xdr:colOff>752475</xdr:colOff>
      <xdr:row>18</xdr:row>
      <xdr:rowOff>123825</xdr:rowOff>
    </xdr:to>
    <xdr:sp macro="[0]!Oval2_Click">
      <xdr:nvSpPr>
        <xdr:cNvPr id="1" name="Oval 2"/>
        <xdr:cNvSpPr>
          <a:spLocks/>
        </xdr:cNvSpPr>
      </xdr:nvSpPr>
      <xdr:spPr>
        <a:xfrm>
          <a:off x="3276600" y="1847850"/>
          <a:ext cx="2047875" cy="1714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561975</xdr:colOff>
      <xdr:row>0</xdr:row>
      <xdr:rowOff>0</xdr:rowOff>
    </xdr:from>
    <xdr:to>
      <xdr:col>17</xdr:col>
      <xdr:colOff>819150</xdr:colOff>
      <xdr:row>0</xdr:row>
      <xdr:rowOff>0</xdr:rowOff>
    </xdr:to>
    <xdr:graphicFrame>
      <xdr:nvGraphicFramePr>
        <xdr:cNvPr id="1" name="Chart 2"/>
        <xdr:cNvGraphicFramePr/>
      </xdr:nvGraphicFramePr>
      <xdr:xfrm>
        <a:off x="2667000" y="0"/>
        <a:ext cx="6200775" cy="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74</xdr:row>
      <xdr:rowOff>0</xdr:rowOff>
    </xdr:from>
    <xdr:to>
      <xdr:col>8</xdr:col>
      <xdr:colOff>542925</xdr:colOff>
      <xdr:row>74</xdr:row>
      <xdr:rowOff>0</xdr:rowOff>
    </xdr:to>
    <xdr:graphicFrame>
      <xdr:nvGraphicFramePr>
        <xdr:cNvPr id="2" name="Chart 3"/>
        <xdr:cNvGraphicFramePr/>
      </xdr:nvGraphicFramePr>
      <xdr:xfrm>
        <a:off x="352425" y="18564225"/>
        <a:ext cx="2314575"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35</xdr:row>
      <xdr:rowOff>0</xdr:rowOff>
    </xdr:from>
    <xdr:to>
      <xdr:col>9</xdr:col>
      <xdr:colOff>9525</xdr:colOff>
      <xdr:row>35</xdr:row>
      <xdr:rowOff>0</xdr:rowOff>
    </xdr:to>
    <xdr:graphicFrame>
      <xdr:nvGraphicFramePr>
        <xdr:cNvPr id="3" name="Chart 4"/>
        <xdr:cNvGraphicFramePr/>
      </xdr:nvGraphicFramePr>
      <xdr:xfrm>
        <a:off x="323850" y="8886825"/>
        <a:ext cx="2343150" cy="0"/>
      </xdr:xfrm>
      <a:graphic>
        <a:graphicData uri="http://schemas.openxmlformats.org/drawingml/2006/chart">
          <c:chart xmlns:c="http://schemas.openxmlformats.org/drawingml/2006/chart" r:id="rId3"/>
        </a:graphicData>
      </a:graphic>
    </xdr:graphicFrame>
    <xdr:clientData/>
  </xdr:twoCellAnchor>
  <xdr:twoCellAnchor>
    <xdr:from>
      <xdr:col>1</xdr:col>
      <xdr:colOff>57150</xdr:colOff>
      <xdr:row>0</xdr:row>
      <xdr:rowOff>0</xdr:rowOff>
    </xdr:from>
    <xdr:to>
      <xdr:col>8</xdr:col>
      <xdr:colOff>466725</xdr:colOff>
      <xdr:row>0</xdr:row>
      <xdr:rowOff>0</xdr:rowOff>
    </xdr:to>
    <xdr:graphicFrame>
      <xdr:nvGraphicFramePr>
        <xdr:cNvPr id="4" name="Chart 5"/>
        <xdr:cNvGraphicFramePr/>
      </xdr:nvGraphicFramePr>
      <xdr:xfrm>
        <a:off x="371475" y="0"/>
        <a:ext cx="2295525" cy="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35</xdr:row>
      <xdr:rowOff>0</xdr:rowOff>
    </xdr:from>
    <xdr:to>
      <xdr:col>17</xdr:col>
      <xdr:colOff>790575</xdr:colOff>
      <xdr:row>35</xdr:row>
      <xdr:rowOff>0</xdr:rowOff>
    </xdr:to>
    <xdr:graphicFrame>
      <xdr:nvGraphicFramePr>
        <xdr:cNvPr id="5" name="Chart 6"/>
        <xdr:cNvGraphicFramePr/>
      </xdr:nvGraphicFramePr>
      <xdr:xfrm>
        <a:off x="2667000" y="8886825"/>
        <a:ext cx="6172200" cy="0"/>
      </xdr:xfrm>
      <a:graphic>
        <a:graphicData uri="http://schemas.openxmlformats.org/drawingml/2006/chart">
          <c:chart xmlns:c="http://schemas.openxmlformats.org/drawingml/2006/chart" r:id="rId5"/>
        </a:graphicData>
      </a:graphic>
    </xdr:graphicFrame>
    <xdr:clientData/>
  </xdr:twoCellAnchor>
  <xdr:twoCellAnchor>
    <xdr:from>
      <xdr:col>8</xdr:col>
      <xdr:colOff>485775</xdr:colOff>
      <xdr:row>74</xdr:row>
      <xdr:rowOff>0</xdr:rowOff>
    </xdr:from>
    <xdr:to>
      <xdr:col>16</xdr:col>
      <xdr:colOff>628650</xdr:colOff>
      <xdr:row>74</xdr:row>
      <xdr:rowOff>0</xdr:rowOff>
    </xdr:to>
    <xdr:graphicFrame>
      <xdr:nvGraphicFramePr>
        <xdr:cNvPr id="6" name="Chart 7"/>
        <xdr:cNvGraphicFramePr/>
      </xdr:nvGraphicFramePr>
      <xdr:xfrm>
        <a:off x="2667000" y="18564225"/>
        <a:ext cx="4933950" cy="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il-reg.gov.uk/National%20Rail%20Trends/2.2%20Complaints/200809%20Q4/2.2%20Complaints%202008-09%20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pmoran\My%20Documents\New%20PP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ORR\GM5\I&amp;I%20Team\Statistical%20Report%202008\RSSR%202008%20Production%20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ropa\transfer\National%20Rail%20Trends\1.1%20Passenger%20Usage\2007-08%20Q4%20yearbook\1%20Rail%20usage%20tables_0708Q4-FINA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ropa\transfer\National%20Rail%20Trends\1.1%20Passenger%20Usage\1.2%20Passenger%20Journey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u016789\AppData\Roaming\Microsoft\Excel\chapter07%20-%20rail%20(versio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sheetName val="Periods"/>
      <sheetName val="TOCS"/>
      <sheetName val="TOC by Period"/>
      <sheetName val="TOC by Sub Period"/>
      <sheetName val="TOC by Sub Period continued"/>
      <sheetName val="TOC by Q"/>
      <sheetName val="TOC by Q continued"/>
      <sheetName val="Sector by Q"/>
      <sheetName val="Periodic Complaint category"/>
      <sheetName val="sub period - Complaint Category"/>
      <sheetName val="Quarterly - Complaint Category"/>
      <sheetName val="Annual - Complaint Category"/>
      <sheetName val="On Track TOC Pages"/>
      <sheetName val="TOC by Year"/>
      <sheetName val="Table 2.2a"/>
      <sheetName val="Chart 2.2a"/>
      <sheetName val="Table 2.2b"/>
      <sheetName val="Table 2.2c"/>
      <sheetName val="Table 2.2d"/>
      <sheetName val="Passenger Journeys"/>
      <sheetName val="Q4 journys"/>
    </sheetNames>
    <sheetDataSet>
      <sheetData sheetId="2">
        <row r="4">
          <cell r="E4" t="str">
            <v>0913</v>
          </cell>
        </row>
        <row r="6">
          <cell r="D6" t="str">
            <v>0701</v>
          </cell>
          <cell r="F6">
            <v>7</v>
          </cell>
          <cell r="H6">
            <v>1</v>
          </cell>
          <cell r="N6">
            <v>25</v>
          </cell>
        </row>
        <row r="9">
          <cell r="B9">
            <v>1</v>
          </cell>
          <cell r="C9" t="str">
            <v>GNER</v>
          </cell>
          <cell r="D9" t="str">
            <v>0201</v>
          </cell>
          <cell r="E9" t="str">
            <v>0913</v>
          </cell>
          <cell r="F9">
            <v>104</v>
          </cell>
          <cell r="G9" t="str">
            <v>0701</v>
          </cell>
          <cell r="H9" t="str">
            <v>C</v>
          </cell>
          <cell r="I9" t="str">
            <v>D</v>
          </cell>
          <cell r="J9" t="str">
            <v>E</v>
          </cell>
          <cell r="K9" t="str">
            <v>G</v>
          </cell>
          <cell r="L9" t="str">
            <v>H</v>
          </cell>
          <cell r="M9" t="str">
            <v>Long Distance</v>
          </cell>
          <cell r="N9" t="str">
            <v>GNER</v>
          </cell>
          <cell r="S9">
            <v>1</v>
          </cell>
          <cell r="T9" t="str">
            <v>C</v>
          </cell>
        </row>
        <row r="10">
          <cell r="B10">
            <v>2</v>
          </cell>
          <cell r="C10" t="str">
            <v>VIRGIN WEST COAST</v>
          </cell>
          <cell r="D10" t="str">
            <v>0201</v>
          </cell>
          <cell r="E10" t="str">
            <v>0913</v>
          </cell>
          <cell r="F10">
            <v>104</v>
          </cell>
          <cell r="G10" t="str">
            <v>0701</v>
          </cell>
          <cell r="H10" t="str">
            <v>K</v>
          </cell>
          <cell r="I10" t="str">
            <v>L</v>
          </cell>
          <cell r="J10" t="str">
            <v>M</v>
          </cell>
          <cell r="K10" t="str">
            <v>O</v>
          </cell>
          <cell r="L10" t="str">
            <v>P</v>
          </cell>
          <cell r="M10" t="str">
            <v>Long Distance</v>
          </cell>
          <cell r="N10" t="str">
            <v>VIRGIN WC</v>
          </cell>
          <cell r="S10">
            <v>2</v>
          </cell>
          <cell r="T10" t="str">
            <v>D</v>
          </cell>
        </row>
        <row r="11">
          <cell r="B11">
            <v>3</v>
          </cell>
          <cell r="C11" t="str">
            <v>VIRGIN CROSSCOUNTRY</v>
          </cell>
          <cell r="D11" t="str">
            <v>0201</v>
          </cell>
          <cell r="E11" t="str">
            <v>0913</v>
          </cell>
          <cell r="F11">
            <v>104</v>
          </cell>
          <cell r="G11" t="str">
            <v>0701</v>
          </cell>
          <cell r="H11" t="str">
            <v>S</v>
          </cell>
          <cell r="I11" t="str">
            <v>T</v>
          </cell>
          <cell r="J11" t="str">
            <v>U</v>
          </cell>
          <cell r="K11" t="str">
            <v>W</v>
          </cell>
          <cell r="L11" t="str">
            <v>X</v>
          </cell>
          <cell r="M11" t="str">
            <v>Long Distance</v>
          </cell>
          <cell r="N11" t="str">
            <v>VIRGIN CC</v>
          </cell>
          <cell r="S11">
            <v>3</v>
          </cell>
          <cell r="T11" t="str">
            <v>E</v>
          </cell>
        </row>
        <row r="12">
          <cell r="B12">
            <v>4</v>
          </cell>
          <cell r="C12" t="str">
            <v>MIDLAND MAINLINE</v>
          </cell>
          <cell r="D12" t="str">
            <v>0201</v>
          </cell>
          <cell r="E12" t="str">
            <v>0913</v>
          </cell>
          <cell r="F12">
            <v>104</v>
          </cell>
          <cell r="G12" t="str">
            <v>0701</v>
          </cell>
          <cell r="H12" t="str">
            <v>AA</v>
          </cell>
          <cell r="I12" t="str">
            <v>AB</v>
          </cell>
          <cell r="J12" t="str">
            <v>AC</v>
          </cell>
          <cell r="K12" t="str">
            <v>AE</v>
          </cell>
          <cell r="L12" t="str">
            <v>AF</v>
          </cell>
          <cell r="M12" t="str">
            <v>Long Distance</v>
          </cell>
          <cell r="N12" t="str">
            <v>MML</v>
          </cell>
          <cell r="S12">
            <v>4</v>
          </cell>
          <cell r="T12" t="str">
            <v>F</v>
          </cell>
        </row>
        <row r="13">
          <cell r="B13">
            <v>5</v>
          </cell>
          <cell r="C13" t="str">
            <v>FIRST GREAT WESTERN</v>
          </cell>
          <cell r="D13" t="str">
            <v>0201</v>
          </cell>
          <cell r="E13" t="str">
            <v>0913</v>
          </cell>
          <cell r="F13">
            <v>104</v>
          </cell>
          <cell r="G13" t="str">
            <v>0701</v>
          </cell>
          <cell r="H13" t="str">
            <v>AI</v>
          </cell>
          <cell r="I13" t="str">
            <v>AJ</v>
          </cell>
          <cell r="J13" t="str">
            <v>AK</v>
          </cell>
          <cell r="K13" t="str">
            <v>AM</v>
          </cell>
          <cell r="L13" t="str">
            <v>AN</v>
          </cell>
          <cell r="M13" t="str">
            <v>Long Distance</v>
          </cell>
          <cell r="N13" t="str">
            <v>FGW</v>
          </cell>
          <cell r="S13">
            <v>5</v>
          </cell>
          <cell r="T13" t="str">
            <v>G</v>
          </cell>
        </row>
        <row r="14">
          <cell r="B14">
            <v>7</v>
          </cell>
          <cell r="C14" t="str">
            <v>CHILTERN</v>
          </cell>
          <cell r="D14" t="str">
            <v>0201</v>
          </cell>
          <cell r="E14" t="str">
            <v>0913</v>
          </cell>
          <cell r="F14">
            <v>104</v>
          </cell>
          <cell r="G14" t="str">
            <v>0701</v>
          </cell>
          <cell r="H14" t="str">
            <v>AY</v>
          </cell>
          <cell r="I14" t="str">
            <v>AZ</v>
          </cell>
          <cell r="J14" t="str">
            <v>BA</v>
          </cell>
          <cell r="K14" t="str">
            <v>BC</v>
          </cell>
          <cell r="L14" t="str">
            <v>BD</v>
          </cell>
          <cell r="M14" t="str">
            <v>London &amp; SE</v>
          </cell>
          <cell r="N14" t="str">
            <v>CHILTERN</v>
          </cell>
          <cell r="S14">
            <v>6</v>
          </cell>
          <cell r="T14" t="str">
            <v>H</v>
          </cell>
        </row>
        <row r="15">
          <cell r="B15">
            <v>8</v>
          </cell>
          <cell r="C15" t="str">
            <v>SOUTHERN</v>
          </cell>
          <cell r="D15" t="str">
            <v>0201</v>
          </cell>
          <cell r="E15" t="str">
            <v>0913</v>
          </cell>
          <cell r="F15">
            <v>104</v>
          </cell>
          <cell r="G15" t="str">
            <v>0701</v>
          </cell>
          <cell r="H15" t="str">
            <v>BG</v>
          </cell>
          <cell r="I15" t="str">
            <v>BH</v>
          </cell>
          <cell r="J15" t="str">
            <v>BI</v>
          </cell>
          <cell r="K15" t="str">
            <v>BK</v>
          </cell>
          <cell r="L15" t="str">
            <v>BL</v>
          </cell>
          <cell r="M15" t="str">
            <v>London &amp; SE</v>
          </cell>
          <cell r="N15" t="str">
            <v>SOUTHERN</v>
          </cell>
          <cell r="S15">
            <v>7</v>
          </cell>
          <cell r="T15" t="str">
            <v>I</v>
          </cell>
        </row>
        <row r="16">
          <cell r="B16">
            <v>9</v>
          </cell>
          <cell r="C16" t="str">
            <v>SOUTH EASTERN</v>
          </cell>
          <cell r="D16" t="str">
            <v>0201</v>
          </cell>
          <cell r="E16" t="str">
            <v>0913</v>
          </cell>
          <cell r="F16">
            <v>104</v>
          </cell>
          <cell r="G16" t="str">
            <v>0701</v>
          </cell>
          <cell r="H16" t="str">
            <v>BO</v>
          </cell>
          <cell r="I16" t="str">
            <v>BP</v>
          </cell>
          <cell r="J16" t="str">
            <v>BQ</v>
          </cell>
          <cell r="K16" t="str">
            <v>BS</v>
          </cell>
          <cell r="L16" t="str">
            <v>BT</v>
          </cell>
          <cell r="M16" t="str">
            <v>London &amp; SE</v>
          </cell>
          <cell r="N16" t="str">
            <v>SOUTH EASTERN</v>
          </cell>
          <cell r="S16">
            <v>8</v>
          </cell>
          <cell r="T16" t="str">
            <v>J</v>
          </cell>
        </row>
        <row r="17">
          <cell r="B17">
            <v>10</v>
          </cell>
          <cell r="C17" t="str">
            <v>ONE</v>
          </cell>
          <cell r="D17" t="str">
            <v>0201</v>
          </cell>
          <cell r="E17" t="str">
            <v>0913</v>
          </cell>
          <cell r="F17">
            <v>104</v>
          </cell>
          <cell r="G17" t="str">
            <v>0701</v>
          </cell>
          <cell r="H17" t="str">
            <v>BW</v>
          </cell>
          <cell r="I17" t="str">
            <v>BX</v>
          </cell>
          <cell r="J17" t="str">
            <v>BY</v>
          </cell>
          <cell r="K17" t="str">
            <v>CA</v>
          </cell>
          <cell r="L17" t="str">
            <v>CB</v>
          </cell>
          <cell r="M17" t="str">
            <v>London &amp; SE</v>
          </cell>
          <cell r="N17" t="str">
            <v>ONERAILWAY</v>
          </cell>
          <cell r="S17">
            <v>9</v>
          </cell>
          <cell r="T17" t="str">
            <v>K</v>
          </cell>
        </row>
        <row r="18">
          <cell r="B18">
            <v>11</v>
          </cell>
          <cell r="C18" t="str">
            <v>c2c</v>
          </cell>
          <cell r="D18" t="str">
            <v>0201</v>
          </cell>
          <cell r="E18" t="str">
            <v>0913</v>
          </cell>
          <cell r="F18">
            <v>104</v>
          </cell>
          <cell r="G18" t="str">
            <v>0701</v>
          </cell>
          <cell r="H18" t="str">
            <v>CE</v>
          </cell>
          <cell r="I18" t="str">
            <v>CF</v>
          </cell>
          <cell r="J18" t="str">
            <v>CG</v>
          </cell>
          <cell r="K18" t="str">
            <v>CI</v>
          </cell>
          <cell r="L18" t="str">
            <v>CJ</v>
          </cell>
          <cell r="M18" t="str">
            <v>London &amp; SE</v>
          </cell>
          <cell r="N18" t="str">
            <v>C2C</v>
          </cell>
          <cell r="S18">
            <v>10</v>
          </cell>
          <cell r="T18" t="str">
            <v>L</v>
          </cell>
        </row>
        <row r="19">
          <cell r="B19">
            <v>12</v>
          </cell>
          <cell r="C19" t="str">
            <v>SILVERLINK</v>
          </cell>
          <cell r="D19" t="str">
            <v>0201</v>
          </cell>
          <cell r="E19" t="str">
            <v>0913</v>
          </cell>
          <cell r="F19">
            <v>104</v>
          </cell>
          <cell r="G19" t="str">
            <v>0701</v>
          </cell>
          <cell r="H19" t="str">
            <v>CM</v>
          </cell>
          <cell r="I19" t="str">
            <v>CN</v>
          </cell>
          <cell r="J19" t="str">
            <v>CO</v>
          </cell>
          <cell r="K19" t="str">
            <v>CQ</v>
          </cell>
          <cell r="L19" t="str">
            <v>CR</v>
          </cell>
          <cell r="M19" t="str">
            <v>London &amp; SE</v>
          </cell>
          <cell r="N19" t="str">
            <v>SILVERLINK</v>
          </cell>
          <cell r="S19">
            <v>11</v>
          </cell>
          <cell r="T19" t="str">
            <v>M</v>
          </cell>
        </row>
        <row r="20">
          <cell r="B20">
            <v>13</v>
          </cell>
          <cell r="C20" t="str">
            <v>SOUTH WEST TRAINS</v>
          </cell>
          <cell r="D20" t="str">
            <v>0201</v>
          </cell>
          <cell r="E20" t="str">
            <v>0913</v>
          </cell>
          <cell r="F20">
            <v>104</v>
          </cell>
          <cell r="G20" t="str">
            <v>0701</v>
          </cell>
          <cell r="H20" t="str">
            <v>CU</v>
          </cell>
          <cell r="I20" t="str">
            <v>CV</v>
          </cell>
          <cell r="J20" t="str">
            <v>CW</v>
          </cell>
          <cell r="K20" t="str">
            <v>CY</v>
          </cell>
          <cell r="L20" t="str">
            <v>CZ</v>
          </cell>
          <cell r="M20" t="str">
            <v>London &amp; SE</v>
          </cell>
          <cell r="N20" t="str">
            <v>SWT</v>
          </cell>
          <cell r="S20">
            <v>12</v>
          </cell>
          <cell r="T20" t="str">
            <v>N</v>
          </cell>
        </row>
        <row r="21">
          <cell r="B21">
            <v>14</v>
          </cell>
          <cell r="C21" t="str">
            <v>FIRST CAPITAL CONNECT</v>
          </cell>
          <cell r="D21" t="str">
            <v>0201</v>
          </cell>
          <cell r="E21" t="str">
            <v>0913</v>
          </cell>
          <cell r="F21">
            <v>104</v>
          </cell>
          <cell r="G21" t="str">
            <v>0701</v>
          </cell>
          <cell r="H21" t="str">
            <v>DC</v>
          </cell>
          <cell r="I21" t="str">
            <v>DD</v>
          </cell>
          <cell r="J21" t="str">
            <v>DE</v>
          </cell>
          <cell r="K21" t="str">
            <v>DG</v>
          </cell>
          <cell r="L21" t="str">
            <v>DH</v>
          </cell>
          <cell r="M21" t="str">
            <v>London &amp; SE</v>
          </cell>
          <cell r="N21" t="str">
            <v>FIRST CAPITAL CONNECT</v>
          </cell>
          <cell r="S21">
            <v>13</v>
          </cell>
          <cell r="T21" t="str">
            <v>O</v>
          </cell>
        </row>
        <row r="22">
          <cell r="B22">
            <v>19</v>
          </cell>
          <cell r="C22" t="str">
            <v>CENTRAL</v>
          </cell>
          <cell r="D22" t="str">
            <v>0201</v>
          </cell>
          <cell r="E22" t="str">
            <v>0913</v>
          </cell>
          <cell r="F22">
            <v>104</v>
          </cell>
          <cell r="G22" t="str">
            <v>0701</v>
          </cell>
          <cell r="H22" t="str">
            <v>EM</v>
          </cell>
          <cell r="I22" t="str">
            <v>EN</v>
          </cell>
          <cell r="J22" t="str">
            <v>EO</v>
          </cell>
          <cell r="K22" t="str">
            <v>EQ</v>
          </cell>
          <cell r="L22" t="str">
            <v>ER</v>
          </cell>
          <cell r="M22" t="str">
            <v>Regional</v>
          </cell>
          <cell r="N22" t="str">
            <v>CENTRAL</v>
          </cell>
          <cell r="S22">
            <v>14</v>
          </cell>
          <cell r="T22" t="str">
            <v>P</v>
          </cell>
        </row>
        <row r="23">
          <cell r="B23">
            <v>20</v>
          </cell>
          <cell r="C23" t="str">
            <v>GATWICK EXPRESS</v>
          </cell>
          <cell r="D23" t="str">
            <v>0201</v>
          </cell>
          <cell r="E23" t="str">
            <v>0913</v>
          </cell>
          <cell r="F23">
            <v>104</v>
          </cell>
          <cell r="G23" t="str">
            <v>0701</v>
          </cell>
          <cell r="H23" t="str">
            <v>EU</v>
          </cell>
          <cell r="I23" t="str">
            <v>EV</v>
          </cell>
          <cell r="J23" t="str">
            <v>EW</v>
          </cell>
          <cell r="K23" t="str">
            <v>EY</v>
          </cell>
          <cell r="L23" t="str">
            <v>EZ</v>
          </cell>
          <cell r="M23" t="str">
            <v>Regional</v>
          </cell>
          <cell r="N23" t="str">
            <v>GATWICK</v>
          </cell>
        </row>
        <row r="24">
          <cell r="B24">
            <v>21</v>
          </cell>
          <cell r="C24" t="str">
            <v>ISLAND LINE</v>
          </cell>
          <cell r="D24" t="str">
            <v>0201</v>
          </cell>
          <cell r="E24" t="str">
            <v>0913</v>
          </cell>
          <cell r="F24">
            <v>104</v>
          </cell>
          <cell r="G24" t="str">
            <v>0701</v>
          </cell>
          <cell r="H24" t="str">
            <v>FC</v>
          </cell>
          <cell r="I24" t="str">
            <v>FD</v>
          </cell>
          <cell r="J24" t="str">
            <v>FE</v>
          </cell>
          <cell r="K24" t="str">
            <v>FG</v>
          </cell>
          <cell r="L24" t="str">
            <v>FH</v>
          </cell>
          <cell r="M24" t="str">
            <v>Regional</v>
          </cell>
          <cell r="N24" t="str">
            <v>ISLAND</v>
          </cell>
        </row>
        <row r="25">
          <cell r="B25">
            <v>22</v>
          </cell>
          <cell r="C25" t="str">
            <v>MERSEYRAIL</v>
          </cell>
          <cell r="D25" t="str">
            <v>0201</v>
          </cell>
          <cell r="E25" t="str">
            <v>0913</v>
          </cell>
          <cell r="F25">
            <v>104</v>
          </cell>
          <cell r="G25" t="str">
            <v>0701</v>
          </cell>
          <cell r="H25" t="str">
            <v>FK</v>
          </cell>
          <cell r="I25" t="str">
            <v>FL</v>
          </cell>
          <cell r="J25" t="str">
            <v>FM</v>
          </cell>
          <cell r="K25" t="str">
            <v>FO</v>
          </cell>
          <cell r="L25" t="str">
            <v>FP</v>
          </cell>
          <cell r="M25" t="str">
            <v>Regional</v>
          </cell>
          <cell r="N25" t="str">
            <v>MERSEYRAIL</v>
          </cell>
        </row>
        <row r="26">
          <cell r="B26">
            <v>25</v>
          </cell>
          <cell r="C26" t="str">
            <v>FIRST SCOTRAIL</v>
          </cell>
          <cell r="D26" t="str">
            <v>0201</v>
          </cell>
          <cell r="E26" t="str">
            <v>0913</v>
          </cell>
          <cell r="F26">
            <v>104</v>
          </cell>
          <cell r="G26" t="str">
            <v>0701</v>
          </cell>
          <cell r="H26" t="str">
            <v>GI</v>
          </cell>
          <cell r="I26" t="str">
            <v>GJ</v>
          </cell>
          <cell r="J26" t="str">
            <v>GK</v>
          </cell>
          <cell r="K26" t="str">
            <v>GM</v>
          </cell>
          <cell r="L26" t="str">
            <v>GN</v>
          </cell>
          <cell r="M26" t="str">
            <v>Regional</v>
          </cell>
          <cell r="N26" t="str">
            <v>SCOTRAIL</v>
          </cell>
        </row>
        <row r="27">
          <cell r="B27">
            <v>28</v>
          </cell>
          <cell r="C27" t="str">
            <v>ARRIVA TRAINS WALES</v>
          </cell>
          <cell r="D27" t="str">
            <v>0208</v>
          </cell>
          <cell r="E27" t="str">
            <v>0913</v>
          </cell>
          <cell r="F27">
            <v>97</v>
          </cell>
          <cell r="G27" t="str">
            <v>0701</v>
          </cell>
          <cell r="H27" t="str">
            <v>HC</v>
          </cell>
          <cell r="I27" t="str">
            <v>HD</v>
          </cell>
          <cell r="J27" t="str">
            <v>HE</v>
          </cell>
          <cell r="K27" t="str">
            <v>HG</v>
          </cell>
          <cell r="L27" t="str">
            <v>HH</v>
          </cell>
          <cell r="M27" t="str">
            <v>Regional</v>
          </cell>
          <cell r="N27" t="str">
            <v>ARRIVA TRAINS WALES</v>
          </cell>
        </row>
        <row r="28">
          <cell r="B28">
            <v>29</v>
          </cell>
          <cell r="C28" t="str">
            <v>TRANSPENNINE EXPRESS</v>
          </cell>
          <cell r="D28" t="str">
            <v>0412</v>
          </cell>
          <cell r="E28" t="str">
            <v>0913</v>
          </cell>
          <cell r="F28">
            <v>67</v>
          </cell>
          <cell r="G28" t="str">
            <v>0701</v>
          </cell>
          <cell r="H28" t="str">
            <v>HK</v>
          </cell>
          <cell r="I28" t="str">
            <v>HL</v>
          </cell>
          <cell r="J28" t="str">
            <v>HM</v>
          </cell>
          <cell r="K28" t="str">
            <v>HO</v>
          </cell>
          <cell r="L28" t="str">
            <v>HP</v>
          </cell>
          <cell r="M28" t="str">
            <v>Regional</v>
          </cell>
          <cell r="N28" t="str">
            <v>TRANSPENNINE</v>
          </cell>
        </row>
        <row r="29">
          <cell r="B29">
            <v>30</v>
          </cell>
          <cell r="C29" t="str">
            <v>NORTHERN</v>
          </cell>
          <cell r="D29" t="str">
            <v>0510</v>
          </cell>
          <cell r="E29" t="str">
            <v>0913</v>
          </cell>
          <cell r="F29">
            <v>56</v>
          </cell>
          <cell r="G29" t="str">
            <v>0701</v>
          </cell>
          <cell r="H29" t="str">
            <v>HS</v>
          </cell>
          <cell r="I29" t="str">
            <v>HT</v>
          </cell>
          <cell r="J29" t="str">
            <v>HU</v>
          </cell>
          <cell r="K29" t="str">
            <v>HW</v>
          </cell>
          <cell r="L29" t="str">
            <v>HX</v>
          </cell>
          <cell r="M29" t="str">
            <v>Regional</v>
          </cell>
          <cell r="N29" t="str">
            <v>NORTHERN</v>
          </cell>
        </row>
        <row r="30">
          <cell r="B30">
            <v>31</v>
          </cell>
          <cell r="C30" t="str">
            <v>ARRIVA CROSS COUNTRY</v>
          </cell>
          <cell r="D30" t="str">
            <v>0809</v>
          </cell>
          <cell r="E30" t="str">
            <v>0913</v>
          </cell>
          <cell r="F30">
            <v>18</v>
          </cell>
          <cell r="G30" t="str">
            <v>0809</v>
          </cell>
          <cell r="H30" t="str">
            <v>AQ</v>
          </cell>
          <cell r="I30" t="str">
            <v>AR</v>
          </cell>
          <cell r="J30" t="str">
            <v>AS</v>
          </cell>
          <cell r="K30" t="str">
            <v>AU</v>
          </cell>
          <cell r="L30" t="str">
            <v>AV</v>
          </cell>
          <cell r="M30" t="str">
            <v>Long Distance</v>
          </cell>
          <cell r="N30" t="str">
            <v>ARRIVA CROSS COUNTRY</v>
          </cell>
        </row>
        <row r="31">
          <cell r="B31">
            <v>32</v>
          </cell>
          <cell r="C31" t="str">
            <v>EAST MIDLANDS TRAINS</v>
          </cell>
          <cell r="D31" t="str">
            <v>0809</v>
          </cell>
          <cell r="E31" t="str">
            <v>0913</v>
          </cell>
          <cell r="F31">
            <v>18</v>
          </cell>
          <cell r="G31" t="str">
            <v>0809</v>
          </cell>
          <cell r="H31" t="str">
            <v>IA</v>
          </cell>
          <cell r="I31" t="str">
            <v>IB</v>
          </cell>
          <cell r="J31" t="str">
            <v>IC</v>
          </cell>
          <cell r="K31" t="str">
            <v>IE</v>
          </cell>
          <cell r="L31" t="str">
            <v>IF</v>
          </cell>
          <cell r="M31" t="str">
            <v>Regional</v>
          </cell>
          <cell r="N31" t="str">
            <v>EAST MIDLANDS</v>
          </cell>
        </row>
        <row r="32">
          <cell r="B32">
            <v>33</v>
          </cell>
          <cell r="C32" t="str">
            <v>LONDON MIDLAND</v>
          </cell>
          <cell r="D32" t="str">
            <v>0809</v>
          </cell>
          <cell r="E32" t="str">
            <v>0913</v>
          </cell>
          <cell r="F32">
            <v>18</v>
          </cell>
          <cell r="G32" t="str">
            <v>0809</v>
          </cell>
          <cell r="H32" t="str">
            <v>II</v>
          </cell>
          <cell r="I32" t="str">
            <v>IJ</v>
          </cell>
          <cell r="J32" t="str">
            <v>IK</v>
          </cell>
          <cell r="K32" t="str">
            <v>IM</v>
          </cell>
          <cell r="L32" t="str">
            <v>IN</v>
          </cell>
          <cell r="M32" t="str">
            <v>Regional</v>
          </cell>
          <cell r="N32" t="str">
            <v>LONDON MIDLAND</v>
          </cell>
        </row>
        <row r="33">
          <cell r="B33">
            <v>34</v>
          </cell>
          <cell r="C33" t="str">
            <v>LONDON OVERGROUND</v>
          </cell>
          <cell r="D33" t="str">
            <v>0809</v>
          </cell>
          <cell r="E33" t="str">
            <v>0913</v>
          </cell>
          <cell r="F33">
            <v>18</v>
          </cell>
          <cell r="G33" t="str">
            <v>0809</v>
          </cell>
          <cell r="H33" t="str">
            <v>EA</v>
          </cell>
          <cell r="I33" t="str">
            <v>EB</v>
          </cell>
          <cell r="J33" t="str">
            <v>EC</v>
          </cell>
          <cell r="K33" t="str">
            <v>EE</v>
          </cell>
          <cell r="L33" t="str">
            <v>EF</v>
          </cell>
          <cell r="M33" t="str">
            <v>London &amp; SE</v>
          </cell>
          <cell r="N33" t="str">
            <v>LONDON OVERGROUND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s all day"/>
      <sheetName val="Inputs all day continued"/>
      <sheetName val="Inputs all day Qtly"/>
      <sheetName val="Inputs all day Qtly continued"/>
      <sheetName val="quarters all day"/>
      <sheetName val="quarters all day continued"/>
      <sheetName val="Inputs peak"/>
      <sheetName val="Inputs peak Qtly"/>
      <sheetName val="quarters peak"/>
      <sheetName val="TOC by Q"/>
      <sheetName val="TOC by Q continued"/>
      <sheetName val="Sector by Q"/>
      <sheetName val="Table 2.1a final"/>
      <sheetName val="chart 2.1 final"/>
      <sheetName val="Table 2.1b final"/>
      <sheetName val="chart  2.1b final "/>
      <sheetName val=" 2.1b  by TOCS  Workings"/>
      <sheetName val="checking"/>
      <sheetName val="period summary"/>
      <sheetName val="period summary new TOCs"/>
      <sheetName val="Chapter 8 Workings"/>
    </sheetNames>
    <sheetDataSet>
      <sheetData sheetId="9">
        <row r="48">
          <cell r="CV48">
            <v>0.8719403936326803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 - 10.1b"/>
      <sheetName val="A2 - 10.1b"/>
      <sheetName val="A3 - 10.1c"/>
      <sheetName val="A4 - 10.1d"/>
      <sheetName val="New - 10.2"/>
      <sheetName val="A5 - 10.3a and 10.3b"/>
      <sheetName val="A6 - 10.4"/>
      <sheetName val="A10 - 10.5a"/>
      <sheetName val="A7 - 10.5b"/>
      <sheetName val="A8 - 10.5c"/>
      <sheetName val="A9 - 10.5d"/>
      <sheetName val="A11"/>
      <sheetName val="A12"/>
      <sheetName val="B1 - 10.6a"/>
      <sheetName val="B2 - 10.6b"/>
      <sheetName val="B3 - 10.6c"/>
      <sheetName val="B4 - 10.6d"/>
      <sheetName val="B5 - 10.6e"/>
      <sheetName val="B6 - 10.6f"/>
      <sheetName val="B7 - 10.6g"/>
      <sheetName val="B8 - 10.6h"/>
      <sheetName val="New 10.7a"/>
      <sheetName val="New 10.7b"/>
      <sheetName val="C1 - 10.7c"/>
      <sheetName val="C2 - 10.7d"/>
      <sheetName val="C3 - 10.7d"/>
      <sheetName val="C4 - 10.11e"/>
      <sheetName val="New 10.11a-d"/>
      <sheetName val="C5 - 10.11f"/>
      <sheetName val="D1 - 10.8a"/>
      <sheetName val="D2 - 10.8b"/>
      <sheetName val="D3 - 10.9a"/>
      <sheetName val="D4 - Chart 10.9a"/>
      <sheetName val="D5 - 10.9b"/>
      <sheetName val="D6 - 10.10a"/>
      <sheetName val="D7 - 10.10b"/>
      <sheetName val="D8 - 10.11g"/>
      <sheetName val="D9 - 10.11h"/>
      <sheetName val="D10 - 10.11i"/>
      <sheetName val="D11 - 10.12"/>
      <sheetName val="D12 - 10.13"/>
      <sheetName val="Data C2"/>
      <sheetName val="Regions and Groups"/>
    </sheetNames>
    <sheetDataSet>
      <sheetData sheetId="5">
        <row r="4">
          <cell r="R4" t="str">
            <v>Other MOP</v>
          </cell>
        </row>
        <row r="5">
          <cell r="R5" t="str">
            <v>Count of INCCODE</v>
          </cell>
        </row>
        <row r="6">
          <cell r="R6" t="str">
            <v>Description2</v>
          </cell>
        </row>
        <row r="7">
          <cell r="R7" t="str">
            <v>Buckinghamshire</v>
          </cell>
        </row>
        <row r="8">
          <cell r="R8" t="str">
            <v>Cambridgeshire</v>
          </cell>
        </row>
        <row r="9">
          <cell r="R9" t="str">
            <v>Cheshire</v>
          </cell>
        </row>
        <row r="10">
          <cell r="R10" t="str">
            <v>Cumbria</v>
          </cell>
        </row>
        <row r="11">
          <cell r="R11" t="str">
            <v>Derbyshire</v>
          </cell>
        </row>
        <row r="12">
          <cell r="R12" t="str">
            <v>Devon</v>
          </cell>
        </row>
        <row r="13">
          <cell r="R13" t="str">
            <v>Greater London</v>
          </cell>
        </row>
        <row r="14">
          <cell r="R14" t="str">
            <v>Hampshire</v>
          </cell>
        </row>
        <row r="15">
          <cell r="R15" t="str">
            <v>Humberside</v>
          </cell>
        </row>
        <row r="16">
          <cell r="R16" t="str">
            <v>Kent</v>
          </cell>
        </row>
        <row r="17">
          <cell r="R17" t="str">
            <v>Merseyside</v>
          </cell>
        </row>
        <row r="18">
          <cell r="R18" t="str">
            <v>Norfolk</v>
          </cell>
        </row>
        <row r="19">
          <cell r="R19" t="str">
            <v>Northumberland</v>
          </cell>
        </row>
        <row r="20">
          <cell r="R20" t="str">
            <v>Nottinghamshire</v>
          </cell>
        </row>
        <row r="21">
          <cell r="R21" t="str">
            <v>Oxfordshire</v>
          </cell>
        </row>
        <row r="22">
          <cell r="R22" t="str">
            <v>Stirling</v>
          </cell>
        </row>
        <row r="23">
          <cell r="R23" t="str">
            <v>Surrey</v>
          </cell>
        </row>
        <row r="24">
          <cell r="R24" t="str">
            <v>Tyne &amp; Wear</v>
          </cell>
        </row>
        <row r="25">
          <cell r="R25" t="str">
            <v>West Sussex</v>
          </cell>
        </row>
        <row r="26">
          <cell r="R26" t="str">
            <v>Grand Total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awdataticktype_2008P10-P13"/>
      <sheetName val="tickettypetabulations"/>
      <sheetName val="Sheet1"/>
      <sheetName val="rawdatasector_2008P10-P13"/>
      <sheetName val="sectorcodes"/>
      <sheetName val="JEMCON Changes"/>
      <sheetName val="rawdatasector_2008P10-P13_FGW"/>
      <sheetName val="sectortabulations_revenue"/>
      <sheetName val="sectortabulations_journeys"/>
      <sheetName val="pivot table_miles"/>
      <sheetName val="sectortabulations_kms"/>
      <sheetName val="Table 1.1a"/>
      <sheetName val="Table 1.1b"/>
      <sheetName val="Chart 1.1a"/>
      <sheetName val="Chart 1.1b"/>
      <sheetName val="Table 1.2a"/>
      <sheetName val="Table 1.2b"/>
      <sheetName val="Chart 1.2a"/>
      <sheetName val="Chart 1.2b"/>
      <sheetName val="Table 1.3a"/>
      <sheetName val="Table 1.3b"/>
      <sheetName val="Table 1.3c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ros"/>
      <sheetName val="TOCS"/>
      <sheetName val="TOC by period"/>
      <sheetName val="TOC by period by 100"/>
      <sheetName val="Sector by Period"/>
      <sheetName val="TOC by sub period"/>
      <sheetName val="TOC by Q"/>
      <sheetName val="sector by Q_MAA"/>
      <sheetName val="SA Ordinary"/>
      <sheetName val="SA Seasons"/>
      <sheetName val="SA Seasons Break"/>
      <sheetName val="SA sub period Break"/>
      <sheetName val="SA sub period"/>
      <sheetName val="SA by Q Break"/>
      <sheetName val="SA by Q"/>
      <sheetName val="sector by Q"/>
      <sheetName val="Table 1.2a"/>
      <sheetName val="Table 1.2b"/>
      <sheetName val="Chart 1.2a"/>
      <sheetName val="Chart 1.2b"/>
      <sheetName val="0607 Q1"/>
      <sheetName val="0607 Q2 Journeys"/>
      <sheetName val="0607 Q3 Journeys"/>
      <sheetName val="0607 Q4 Journeys"/>
      <sheetName val="0607 Total Journey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mments"/>
      <sheetName val="Fig 7.1-7.2"/>
      <sheetName val="compare with ScotRail"/>
      <sheetName val="T7.1-7.2 "/>
      <sheetName val="T7.3-7.5"/>
      <sheetName val="T7.6ab"/>
      <sheetName val="T7.6c 2008-09"/>
      <sheetName val="T7.6c 2009-10"/>
      <sheetName val="T7.6c 2010-11"/>
      <sheetName val="T7.6c 2011-12"/>
      <sheetName val="T7.6c 2012-13"/>
      <sheetName val="T7.7"/>
      <sheetName val="T7.8"/>
      <sheetName val="T7.8 cont'd"/>
      <sheetName val="T7.9-7.11"/>
      <sheetName val="T7.11"/>
      <sheetName val="T7.12-7.13"/>
      <sheetName val="T7.14-7.17"/>
      <sheetName val="T7.18-7.20"/>
      <sheetName val="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transportscotland.gov.uk/analysis/statistics/publications/scottish-transport-statistics-previous-editions" TargetMode="Externa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1"/>
  <dimension ref="A1:B7"/>
  <sheetViews>
    <sheetView zoomScalePageLayoutView="0" workbookViewId="0" topLeftCell="A1">
      <selection activeCell="D16" sqref="D16"/>
    </sheetView>
  </sheetViews>
  <sheetFormatPr defaultColWidth="8.88671875" defaultRowHeight="15"/>
  <sheetData>
    <row r="1" spans="1:2" ht="15">
      <c r="A1" s="19">
        <v>999</v>
      </c>
      <c r="B1" t="s">
        <v>164</v>
      </c>
    </row>
    <row r="5" ht="15.75">
      <c r="B5" s="112" t="s">
        <v>408</v>
      </c>
    </row>
    <row r="6" ht="15.75">
      <c r="B6" s="112" t="s">
        <v>274</v>
      </c>
    </row>
    <row r="7" ht="15.75">
      <c r="B7" s="112" t="s">
        <v>275</v>
      </c>
    </row>
  </sheetData>
  <sheetProtection/>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Sheet31">
    <pageSetUpPr fitToPage="1"/>
  </sheetPr>
  <dimension ref="A1:V72"/>
  <sheetViews>
    <sheetView zoomScale="75" zoomScaleNormal="75" zoomScalePageLayoutView="0" workbookViewId="0" topLeftCell="A1">
      <selection activeCell="Y26" sqref="Y26"/>
    </sheetView>
  </sheetViews>
  <sheetFormatPr defaultColWidth="8.88671875" defaultRowHeight="15"/>
  <cols>
    <col min="1" max="1" width="20.4453125" style="1" customWidth="1"/>
    <col min="2" max="5" width="7.4453125" style="1" hidden="1" customWidth="1"/>
    <col min="6" max="10" width="7.99609375" style="1" hidden="1" customWidth="1"/>
    <col min="11" max="13" width="7.99609375" style="1" customWidth="1"/>
    <col min="14" max="14" width="8.3359375" style="1" customWidth="1"/>
    <col min="15" max="15" width="7.5546875" style="1" customWidth="1"/>
    <col min="16" max="16" width="8.6640625" style="54" customWidth="1"/>
    <col min="17" max="17" width="7.5546875" style="1" customWidth="1"/>
    <col min="18" max="18" width="7.4453125" style="1" customWidth="1"/>
    <col min="19" max="19" width="7.99609375" style="1" customWidth="1"/>
    <col min="20" max="20" width="9.5546875" style="1" customWidth="1"/>
    <col min="21" max="21" width="8.88671875" style="1" customWidth="1"/>
    <col min="22" max="22" width="8.77734375" style="1" customWidth="1"/>
    <col min="23" max="23" width="3.4453125" style="1" customWidth="1"/>
    <col min="24" max="16384" width="8.88671875" style="1" customWidth="1"/>
  </cols>
  <sheetData>
    <row r="1" spans="1:18" ht="23.25">
      <c r="A1" s="391" t="s">
        <v>621</v>
      </c>
      <c r="B1" s="392"/>
      <c r="C1" s="392"/>
      <c r="D1" s="392"/>
      <c r="E1" s="392"/>
      <c r="F1" s="392"/>
      <c r="G1" s="392"/>
      <c r="H1" s="392"/>
      <c r="I1" s="392"/>
      <c r="J1" s="392"/>
      <c r="K1" s="392"/>
      <c r="L1" s="392"/>
      <c r="M1" s="392"/>
      <c r="N1" s="392"/>
      <c r="O1" s="392"/>
      <c r="P1" s="392"/>
      <c r="Q1" s="392"/>
      <c r="R1" s="392"/>
    </row>
    <row r="2" spans="1:8" s="29" customFormat="1" ht="15.75">
      <c r="A2" s="145" t="s">
        <v>452</v>
      </c>
      <c r="B2" s="145"/>
      <c r="C2" s="145"/>
      <c r="D2" s="145"/>
      <c r="E2" s="145"/>
      <c r="F2" s="146"/>
      <c r="G2" s="146"/>
      <c r="H2" s="146"/>
    </row>
    <row r="3" spans="1:22" ht="23.25" customHeight="1">
      <c r="A3" s="138"/>
      <c r="B3" s="138"/>
      <c r="C3" s="138"/>
      <c r="D3" s="138"/>
      <c r="E3" s="138"/>
      <c r="F3" s="138"/>
      <c r="G3" s="138"/>
      <c r="H3" s="138"/>
      <c r="I3" s="134" t="s">
        <v>271</v>
      </c>
      <c r="J3" s="134" t="s">
        <v>106</v>
      </c>
      <c r="K3" s="134" t="s">
        <v>168</v>
      </c>
      <c r="L3" s="134" t="s">
        <v>260</v>
      </c>
      <c r="M3" s="134" t="s">
        <v>357</v>
      </c>
      <c r="N3" s="134" t="s">
        <v>360</v>
      </c>
      <c r="O3" s="134" t="s">
        <v>393</v>
      </c>
      <c r="P3" s="134" t="s">
        <v>418</v>
      </c>
      <c r="Q3" s="134" t="s">
        <v>456</v>
      </c>
      <c r="R3" s="134" t="s">
        <v>475</v>
      </c>
      <c r="S3" s="134" t="s">
        <v>505</v>
      </c>
      <c r="T3" s="134" t="s">
        <v>529</v>
      </c>
      <c r="U3" s="134" t="s">
        <v>629</v>
      </c>
      <c r="V3" s="134" t="s">
        <v>706</v>
      </c>
    </row>
    <row r="4" spans="1:22" ht="15">
      <c r="A4" s="28"/>
      <c r="B4" s="28"/>
      <c r="C4" s="28"/>
      <c r="D4" s="28"/>
      <c r="E4" s="28"/>
      <c r="F4" s="28"/>
      <c r="G4" s="39"/>
      <c r="I4" s="39"/>
      <c r="J4" s="39"/>
      <c r="K4" s="140"/>
      <c r="L4" s="39"/>
      <c r="M4" s="39"/>
      <c r="N4" s="9"/>
      <c r="O4" s="9"/>
      <c r="P4" s="9"/>
      <c r="Q4" s="9"/>
      <c r="R4" s="9"/>
      <c r="V4" s="9" t="s">
        <v>3</v>
      </c>
    </row>
    <row r="5" spans="1:22" ht="18">
      <c r="A5" s="7" t="s">
        <v>444</v>
      </c>
      <c r="B5" s="7"/>
      <c r="C5" s="7"/>
      <c r="D5" s="7"/>
      <c r="E5" s="7"/>
      <c r="F5" s="16">
        <v>63.15800000000001</v>
      </c>
      <c r="G5" s="16">
        <v>60.746182</v>
      </c>
      <c r="I5" s="395">
        <v>57.38</v>
      </c>
      <c r="J5" s="393">
        <v>57.451</v>
      </c>
      <c r="K5" s="62">
        <v>64.023</v>
      </c>
      <c r="L5" s="62">
        <v>69.43</v>
      </c>
      <c r="M5" s="62">
        <v>71.585</v>
      </c>
      <c r="N5" s="62">
        <v>74.468</v>
      </c>
      <c r="O5" s="62">
        <v>76.429</v>
      </c>
      <c r="P5" s="62">
        <v>76.929</v>
      </c>
      <c r="Q5" s="62">
        <v>78.28994807173967</v>
      </c>
      <c r="R5" s="62">
        <v>81.1</v>
      </c>
      <c r="S5" s="62">
        <v>83.25</v>
      </c>
      <c r="T5" s="62">
        <v>86.34</v>
      </c>
      <c r="U5" s="62">
        <v>92.68</v>
      </c>
      <c r="V5" s="62">
        <v>93.21300359999013</v>
      </c>
    </row>
    <row r="6" spans="1:22" ht="15">
      <c r="A6" s="7" t="s">
        <v>169</v>
      </c>
      <c r="B6" s="7"/>
      <c r="C6" s="7"/>
      <c r="D6" s="7"/>
      <c r="E6" s="7"/>
      <c r="F6" s="17">
        <v>1938.784658</v>
      </c>
      <c r="G6" s="17">
        <v>1968.740619</v>
      </c>
      <c r="I6" s="396">
        <v>1944.022561</v>
      </c>
      <c r="J6" s="394">
        <v>2020.4560303571102</v>
      </c>
      <c r="K6" s="216">
        <v>2162.0332258965823</v>
      </c>
      <c r="L6" s="216">
        <v>2283.200521998495</v>
      </c>
      <c r="M6" s="216">
        <v>2338.4218986083633</v>
      </c>
      <c r="N6" s="216">
        <v>2426.3449429439897</v>
      </c>
      <c r="O6" s="216">
        <v>2515.634272730245</v>
      </c>
      <c r="P6" s="63">
        <v>2532.6</v>
      </c>
      <c r="Q6" s="63">
        <v>2641.831362639851</v>
      </c>
      <c r="R6" s="63">
        <v>2681.6</v>
      </c>
      <c r="S6" s="63">
        <v>2712.78</v>
      </c>
      <c r="T6" s="63">
        <v>2827.51</v>
      </c>
      <c r="U6" s="63">
        <v>3020.71</v>
      </c>
      <c r="V6" s="63">
        <v>2873.8450338795874</v>
      </c>
    </row>
    <row r="7" spans="1:22" ht="18">
      <c r="A7" s="7" t="s">
        <v>420</v>
      </c>
      <c r="B7" s="7"/>
      <c r="C7" s="7"/>
      <c r="D7" s="7"/>
      <c r="E7" s="7"/>
      <c r="F7" s="72">
        <v>36.399278374272</v>
      </c>
      <c r="G7" s="72">
        <v>37.755</v>
      </c>
      <c r="I7" s="72">
        <v>37.1177532658944</v>
      </c>
      <c r="J7" s="73">
        <v>37.11423845859841</v>
      </c>
      <c r="K7" s="73">
        <v>36.9</v>
      </c>
      <c r="L7" s="73">
        <v>37.64</v>
      </c>
      <c r="M7" s="73">
        <v>38.55</v>
      </c>
      <c r="N7" s="73">
        <v>38.7</v>
      </c>
      <c r="O7" s="73">
        <v>39.169540371455994</v>
      </c>
      <c r="P7" s="73">
        <v>40.704511757184</v>
      </c>
      <c r="Q7" s="73">
        <v>41.867898488064</v>
      </c>
      <c r="R7" s="73">
        <v>43.8</v>
      </c>
      <c r="S7" s="73">
        <v>44.4</v>
      </c>
      <c r="T7" s="73">
        <v>44.35</v>
      </c>
      <c r="U7" s="73">
        <v>45.38</v>
      </c>
      <c r="V7" s="73">
        <v>44.340443593474994</v>
      </c>
    </row>
    <row r="8" spans="1:19" ht="15">
      <c r="A8" s="29"/>
      <c r="B8" s="29"/>
      <c r="C8" s="29"/>
      <c r="D8" s="29"/>
      <c r="E8" s="29"/>
      <c r="F8" s="72"/>
      <c r="G8" s="72"/>
      <c r="I8" s="72"/>
      <c r="J8" s="72"/>
      <c r="K8" s="65"/>
      <c r="L8" s="29"/>
      <c r="M8" s="29"/>
      <c r="N8" s="29"/>
      <c r="O8" s="65"/>
      <c r="P8" s="65"/>
      <c r="Q8" s="65"/>
      <c r="R8" s="65"/>
      <c r="S8" s="65"/>
    </row>
    <row r="9" spans="1:22" ht="15" customHeight="1">
      <c r="A9" s="141" t="s">
        <v>253</v>
      </c>
      <c r="B9" s="141"/>
      <c r="C9" s="141"/>
      <c r="D9" s="141"/>
      <c r="E9" s="141"/>
      <c r="F9" s="143">
        <v>3016</v>
      </c>
      <c r="G9" s="143">
        <v>3016</v>
      </c>
      <c r="H9" s="101"/>
      <c r="I9" s="144">
        <v>3025</v>
      </c>
      <c r="J9" s="144">
        <v>3025</v>
      </c>
      <c r="K9" s="144">
        <v>3025</v>
      </c>
      <c r="L9" s="144">
        <v>3032</v>
      </c>
      <c r="M9" s="144">
        <v>3032</v>
      </c>
      <c r="N9" s="144">
        <v>3032</v>
      </c>
      <c r="O9" s="144">
        <v>3041.6601600000004</v>
      </c>
      <c r="P9" s="144">
        <v>3043</v>
      </c>
      <c r="Q9" s="144">
        <v>3065.8003200000003</v>
      </c>
      <c r="R9" s="144">
        <v>3065.8</v>
      </c>
      <c r="S9" s="144">
        <v>3065.8</v>
      </c>
      <c r="T9" s="144">
        <v>3065.8</v>
      </c>
      <c r="U9" s="144">
        <v>3065.8</v>
      </c>
      <c r="V9" s="144">
        <v>3119.9</v>
      </c>
    </row>
    <row r="10" spans="1:16" ht="15" customHeight="1">
      <c r="A10" s="55" t="s">
        <v>361</v>
      </c>
      <c r="B10" s="55"/>
      <c r="C10" s="55"/>
      <c r="D10" s="55"/>
      <c r="E10" s="55"/>
      <c r="F10" s="186"/>
      <c r="G10" s="186"/>
      <c r="H10" s="186"/>
      <c r="I10" s="186"/>
      <c r="J10" s="186"/>
      <c r="K10" s="187"/>
      <c r="L10" s="187"/>
      <c r="M10" s="187"/>
      <c r="N10" s="187"/>
      <c r="O10" s="187"/>
      <c r="P10" s="187"/>
    </row>
    <row r="11" spans="1:16" ht="15" customHeight="1">
      <c r="A11" s="54" t="s">
        <v>512</v>
      </c>
      <c r="B11" s="54"/>
      <c r="C11" s="54"/>
      <c r="D11" s="54"/>
      <c r="E11" s="54"/>
      <c r="P11" s="1"/>
    </row>
    <row r="12" spans="1:16" ht="12.75">
      <c r="A12" s="217" t="s">
        <v>513</v>
      </c>
      <c r="B12" s="217"/>
      <c r="C12" s="217"/>
      <c r="D12" s="217"/>
      <c r="E12" s="217"/>
      <c r="P12" s="1"/>
    </row>
    <row r="13" spans="1:16" ht="12.75">
      <c r="A13" s="217" t="s">
        <v>514</v>
      </c>
      <c r="B13" s="217"/>
      <c r="C13" s="217"/>
      <c r="D13" s="217"/>
      <c r="E13" s="217"/>
      <c r="P13" s="1"/>
    </row>
    <row r="14" spans="1:16" ht="12.75">
      <c r="A14" s="55" t="s">
        <v>34</v>
      </c>
      <c r="B14" s="55"/>
      <c r="C14" s="55"/>
      <c r="D14" s="55"/>
      <c r="E14" s="55"/>
      <c r="F14" s="186"/>
      <c r="G14" s="186"/>
      <c r="H14" s="186"/>
      <c r="I14" s="186"/>
      <c r="J14" s="186"/>
      <c r="K14" s="187"/>
      <c r="L14" s="187"/>
      <c r="M14" s="187"/>
      <c r="N14" s="187"/>
      <c r="O14" s="187"/>
      <c r="P14" s="187"/>
    </row>
    <row r="15" spans="1:16" ht="12.75">
      <c r="A15" s="356" t="s">
        <v>750</v>
      </c>
      <c r="B15" s="55"/>
      <c r="C15" s="55"/>
      <c r="D15" s="55"/>
      <c r="E15" s="55"/>
      <c r="F15" s="186"/>
      <c r="G15" s="186"/>
      <c r="H15" s="186"/>
      <c r="I15" s="186"/>
      <c r="J15" s="186"/>
      <c r="K15" s="187"/>
      <c r="L15" s="187"/>
      <c r="M15" s="187"/>
      <c r="N15" s="187"/>
      <c r="O15" s="187"/>
      <c r="P15" s="187"/>
    </row>
    <row r="16" spans="1:16" ht="12.75">
      <c r="A16" s="218" t="s">
        <v>454</v>
      </c>
      <c r="B16" s="218"/>
      <c r="C16" s="218"/>
      <c r="D16" s="218"/>
      <c r="E16" s="218"/>
      <c r="F16" s="186"/>
      <c r="G16" s="186"/>
      <c r="H16" s="186"/>
      <c r="I16" s="186"/>
      <c r="J16" s="186"/>
      <c r="K16" s="187"/>
      <c r="L16" s="187"/>
      <c r="M16" s="187"/>
      <c r="N16" s="187"/>
      <c r="O16" s="187"/>
      <c r="P16" s="187"/>
    </row>
    <row r="17" spans="1:16" ht="12.75">
      <c r="A17" s="55"/>
      <c r="B17" s="55"/>
      <c r="C17" s="55"/>
      <c r="D17" s="55"/>
      <c r="E17" s="55"/>
      <c r="F17" s="186"/>
      <c r="G17" s="186"/>
      <c r="H17" s="186"/>
      <c r="I17" s="186"/>
      <c r="J17" s="186"/>
      <c r="K17" s="187"/>
      <c r="L17" s="187"/>
      <c r="M17" s="187"/>
      <c r="N17" s="187"/>
      <c r="O17" s="187"/>
      <c r="P17" s="187"/>
    </row>
    <row r="18" spans="1:16" ht="12.75">
      <c r="A18" s="55"/>
      <c r="B18" s="55"/>
      <c r="C18" s="55"/>
      <c r="D18" s="55"/>
      <c r="E18" s="55"/>
      <c r="F18" s="186"/>
      <c r="G18" s="186"/>
      <c r="H18" s="186"/>
      <c r="I18" s="186"/>
      <c r="J18" s="186"/>
      <c r="K18" s="187"/>
      <c r="L18" s="187"/>
      <c r="M18" s="187"/>
      <c r="N18" s="187"/>
      <c r="O18" s="187"/>
      <c r="P18" s="187"/>
    </row>
    <row r="19" spans="1:16" ht="12.75">
      <c r="A19" s="55"/>
      <c r="B19" s="55"/>
      <c r="C19" s="55"/>
      <c r="D19" s="55"/>
      <c r="E19" s="55"/>
      <c r="F19" s="186"/>
      <c r="G19" s="186"/>
      <c r="H19" s="186"/>
      <c r="I19" s="186"/>
      <c r="J19" s="186"/>
      <c r="K19" s="187"/>
      <c r="L19" s="187"/>
      <c r="M19" s="187"/>
      <c r="N19" s="187"/>
      <c r="O19" s="187"/>
      <c r="P19" s="187"/>
    </row>
    <row r="20" spans="1:16" ht="12.75">
      <c r="A20" s="55"/>
      <c r="B20" s="55"/>
      <c r="C20" s="55"/>
      <c r="D20" s="55"/>
      <c r="E20" s="55"/>
      <c r="F20" s="186"/>
      <c r="G20" s="186"/>
      <c r="H20" s="186"/>
      <c r="I20" s="186"/>
      <c r="J20" s="186"/>
      <c r="K20" s="187"/>
      <c r="L20" s="187"/>
      <c r="M20" s="187"/>
      <c r="N20" s="187"/>
      <c r="O20" s="187"/>
      <c r="P20" s="187"/>
    </row>
    <row r="21" spans="1:16" ht="12.75">
      <c r="A21" s="55"/>
      <c r="B21" s="55"/>
      <c r="C21" s="55"/>
      <c r="D21" s="55"/>
      <c r="E21" s="55"/>
      <c r="F21" s="186"/>
      <c r="G21" s="186"/>
      <c r="H21" s="186"/>
      <c r="I21" s="186"/>
      <c r="J21" s="186"/>
      <c r="K21" s="187"/>
      <c r="L21" s="187"/>
      <c r="M21" s="187"/>
      <c r="N21" s="187"/>
      <c r="O21" s="187"/>
      <c r="P21" s="187"/>
    </row>
    <row r="22" spans="1:17" ht="15.75">
      <c r="A22" s="131" t="s">
        <v>702</v>
      </c>
      <c r="B22" s="131"/>
      <c r="C22" s="131"/>
      <c r="D22" s="131"/>
      <c r="E22" s="131"/>
      <c r="F22" s="132"/>
      <c r="G22" s="13"/>
      <c r="H22" s="13"/>
      <c r="I22" s="13"/>
      <c r="J22" s="13"/>
      <c r="K22" s="13"/>
      <c r="L22" s="7"/>
      <c r="M22" s="7"/>
      <c r="N22" s="7"/>
      <c r="O22" s="7"/>
      <c r="P22" s="51"/>
      <c r="Q22" s="29"/>
    </row>
    <row r="23" spans="1:21" ht="20.25" customHeight="1">
      <c r="A23" s="133" t="s">
        <v>1</v>
      </c>
      <c r="B23" s="134" t="s">
        <v>470</v>
      </c>
      <c r="C23" s="134" t="s">
        <v>471</v>
      </c>
      <c r="D23" s="134" t="s">
        <v>472</v>
      </c>
      <c r="E23" s="134" t="s">
        <v>473</v>
      </c>
      <c r="F23" s="134" t="s">
        <v>42</v>
      </c>
      <c r="G23" s="134" t="s">
        <v>75</v>
      </c>
      <c r="H23" s="134" t="s">
        <v>440</v>
      </c>
      <c r="I23" s="134" t="s">
        <v>441</v>
      </c>
      <c r="J23" s="134" t="s">
        <v>163</v>
      </c>
      <c r="K23" s="134" t="s">
        <v>258</v>
      </c>
      <c r="L23" s="134" t="s">
        <v>260</v>
      </c>
      <c r="M23" s="134" t="s">
        <v>357</v>
      </c>
      <c r="N23" s="134" t="s">
        <v>360</v>
      </c>
      <c r="O23" s="296" t="s">
        <v>393</v>
      </c>
      <c r="P23" s="134" t="s">
        <v>418</v>
      </c>
      <c r="Q23" s="134" t="s">
        <v>456</v>
      </c>
      <c r="R23" s="134" t="s">
        <v>475</v>
      </c>
      <c r="S23" s="134" t="s">
        <v>505</v>
      </c>
      <c r="T23" s="134" t="s">
        <v>529</v>
      </c>
      <c r="U23" s="134" t="s">
        <v>629</v>
      </c>
    </row>
    <row r="24" spans="1:16" ht="15" customHeight="1">
      <c r="A24" s="8"/>
      <c r="B24" s="8"/>
      <c r="C24" s="8"/>
      <c r="D24" s="8"/>
      <c r="E24" s="8"/>
      <c r="F24" s="3"/>
      <c r="G24" s="3"/>
      <c r="H24" s="3"/>
      <c r="I24" s="3"/>
      <c r="J24" s="55"/>
      <c r="P24" s="1"/>
    </row>
    <row r="25" spans="1:21" ht="15" customHeight="1">
      <c r="A25" s="127" t="s">
        <v>89</v>
      </c>
      <c r="B25" s="127"/>
      <c r="C25" s="127"/>
      <c r="D25" s="127"/>
      <c r="E25" s="127"/>
      <c r="F25" s="9"/>
      <c r="G25" s="3"/>
      <c r="H25" s="3"/>
      <c r="I25" s="9"/>
      <c r="K25" s="54"/>
      <c r="L25" s="54"/>
      <c r="M25" s="56"/>
      <c r="N25" s="56"/>
      <c r="O25" s="56"/>
      <c r="P25" s="56"/>
      <c r="Q25" s="56"/>
      <c r="U25" s="56" t="s">
        <v>3</v>
      </c>
    </row>
    <row r="26" spans="1:16" ht="15.75">
      <c r="A26" s="38"/>
      <c r="B26" s="38"/>
      <c r="C26" s="38"/>
      <c r="D26" s="38"/>
      <c r="E26" s="38"/>
      <c r="F26" s="9"/>
      <c r="G26" s="9"/>
      <c r="H26" s="3"/>
      <c r="I26" s="3"/>
      <c r="J26" s="55"/>
      <c r="P26" s="1"/>
    </row>
    <row r="27" spans="1:16" ht="18.75">
      <c r="A27" s="38" t="s">
        <v>699</v>
      </c>
      <c r="B27" s="38"/>
      <c r="C27" s="38"/>
      <c r="D27" s="38"/>
      <c r="E27" s="38"/>
      <c r="F27" s="9"/>
      <c r="G27" s="9"/>
      <c r="H27" s="3"/>
      <c r="I27" s="3"/>
      <c r="J27" s="55"/>
      <c r="P27" s="1"/>
    </row>
    <row r="28" spans="1:16" ht="15.75">
      <c r="A28" s="38"/>
      <c r="B28" s="38"/>
      <c r="C28" s="38"/>
      <c r="D28" s="38"/>
      <c r="E28" s="38"/>
      <c r="F28" s="9"/>
      <c r="G28" s="9"/>
      <c r="H28" s="3"/>
      <c r="I28" s="3"/>
      <c r="J28" s="55"/>
      <c r="P28" s="1"/>
    </row>
    <row r="29" spans="1:21" ht="15">
      <c r="A29" s="7" t="s">
        <v>90</v>
      </c>
      <c r="B29" s="57">
        <v>17.560865</v>
      </c>
      <c r="C29" s="57">
        <v>17.309925</v>
      </c>
      <c r="D29" s="57">
        <v>18.075718</v>
      </c>
      <c r="E29" s="57">
        <v>18.007822</v>
      </c>
      <c r="F29" s="57">
        <v>18.100221</v>
      </c>
      <c r="G29" s="57">
        <v>18.318482</v>
      </c>
      <c r="H29" s="319">
        <v>17.844393</v>
      </c>
      <c r="I29" s="397">
        <v>17.191216</v>
      </c>
      <c r="J29" s="108">
        <v>18.384795</v>
      </c>
      <c r="K29" s="108">
        <v>19.694977</v>
      </c>
      <c r="L29" s="108">
        <v>21.1</v>
      </c>
      <c r="M29" s="108">
        <v>22.289989</v>
      </c>
      <c r="N29" s="108">
        <v>23.821955</v>
      </c>
      <c r="O29" s="290">
        <v>24.06590729999993</v>
      </c>
      <c r="P29" s="108">
        <v>23.992520260000187</v>
      </c>
      <c r="Q29" s="108">
        <v>24.6972486</v>
      </c>
      <c r="R29" s="108">
        <v>25.49006</v>
      </c>
      <c r="S29" s="108">
        <v>22.498922</v>
      </c>
      <c r="T29" s="108">
        <v>23.211075</v>
      </c>
      <c r="U29" s="108">
        <v>23.535688</v>
      </c>
    </row>
    <row r="30" spans="1:21" ht="15" customHeight="1">
      <c r="A30" s="7" t="s">
        <v>91</v>
      </c>
      <c r="B30" s="57">
        <v>13.007876</v>
      </c>
      <c r="C30" s="57">
        <v>13.850846</v>
      </c>
      <c r="D30" s="57">
        <v>14.951788</v>
      </c>
      <c r="E30" s="57">
        <v>15.803557</v>
      </c>
      <c r="F30" s="57">
        <v>17.10096</v>
      </c>
      <c r="G30" s="57">
        <v>16.857121</v>
      </c>
      <c r="H30" s="319">
        <v>16.536044</v>
      </c>
      <c r="I30" s="397">
        <v>17.174735</v>
      </c>
      <c r="J30" s="108">
        <v>18.02112164</v>
      </c>
      <c r="K30" s="108">
        <v>20.624369429999998</v>
      </c>
      <c r="L30" s="108">
        <v>22.4</v>
      </c>
      <c r="M30" s="108">
        <v>22.68342</v>
      </c>
      <c r="N30" s="108">
        <v>23.483302</v>
      </c>
      <c r="O30" s="290">
        <v>24.707523449940133</v>
      </c>
      <c r="P30" s="108">
        <v>25.845594260060125</v>
      </c>
      <c r="Q30" s="108">
        <v>26.839380710079606</v>
      </c>
      <c r="R30" s="108">
        <v>28.764580000000002</v>
      </c>
      <c r="S30" s="108">
        <v>33.162754</v>
      </c>
      <c r="T30" s="108">
        <v>34.467363</v>
      </c>
      <c r="U30" s="108">
        <v>38.200758</v>
      </c>
    </row>
    <row r="31" spans="1:21" ht="15" customHeight="1">
      <c r="A31" s="7" t="s">
        <v>92</v>
      </c>
      <c r="B31" s="57">
        <v>23.807646</v>
      </c>
      <c r="C31" s="57">
        <v>24.055171</v>
      </c>
      <c r="D31" s="57">
        <v>25.327567</v>
      </c>
      <c r="E31" s="57">
        <v>26.053471</v>
      </c>
      <c r="F31" s="57">
        <v>26.935943</v>
      </c>
      <c r="G31" s="57">
        <v>27.120913</v>
      </c>
      <c r="H31" s="319">
        <v>15.991378000000005</v>
      </c>
      <c r="I31" s="397">
        <v>15.571824000000007</v>
      </c>
      <c r="J31" s="108">
        <v>16.973736359999997</v>
      </c>
      <c r="K31" s="108">
        <v>18.483028570000002</v>
      </c>
      <c r="L31" s="108">
        <v>20.614599999999996</v>
      </c>
      <c r="M31" s="108">
        <v>22.024615999999995</v>
      </c>
      <c r="N31" s="108">
        <v>22.522930000000002</v>
      </c>
      <c r="O31" s="290">
        <v>24.41813231</v>
      </c>
      <c r="P31" s="108">
        <v>23.31518471</v>
      </c>
      <c r="Q31" s="108">
        <v>24.24300117</v>
      </c>
      <c r="R31" s="108">
        <v>25.260768</v>
      </c>
      <c r="S31" s="108">
        <v>26.200863</v>
      </c>
      <c r="T31" s="108">
        <v>25.011027</v>
      </c>
      <c r="U31" s="108">
        <v>25.666064</v>
      </c>
    </row>
    <row r="32" spans="1:21" ht="15" customHeight="1">
      <c r="A32" s="7" t="s">
        <v>0</v>
      </c>
      <c r="B32" s="58">
        <f aca="true" t="shared" si="0" ref="B32:G32">SUM(B29:B31)</f>
        <v>54.376386999999994</v>
      </c>
      <c r="C32" s="58">
        <f t="shared" si="0"/>
        <v>55.215942</v>
      </c>
      <c r="D32" s="58">
        <f t="shared" si="0"/>
        <v>58.355073000000004</v>
      </c>
      <c r="E32" s="58">
        <f t="shared" si="0"/>
        <v>59.864850000000004</v>
      </c>
      <c r="F32" s="58">
        <f t="shared" si="0"/>
        <v>62.13712400000001</v>
      </c>
      <c r="G32" s="58">
        <f t="shared" si="0"/>
        <v>62.296516</v>
      </c>
      <c r="H32" s="320">
        <v>50.371815000000005</v>
      </c>
      <c r="I32" s="398">
        <v>49.937775</v>
      </c>
      <c r="J32" s="315">
        <v>53.379653</v>
      </c>
      <c r="K32" s="289">
        <v>58.802375</v>
      </c>
      <c r="L32" s="289">
        <v>64.1146</v>
      </c>
      <c r="M32" s="289">
        <v>66.998025</v>
      </c>
      <c r="N32" s="289">
        <v>69.828187</v>
      </c>
      <c r="O32" s="291">
        <v>73.19156305994007</v>
      </c>
      <c r="P32" s="289">
        <v>73.15329923006031</v>
      </c>
      <c r="Q32" s="289">
        <v>75.7796304800796</v>
      </c>
      <c r="R32" s="289">
        <v>79.51540800000001</v>
      </c>
      <c r="S32" s="289">
        <v>81.879692</v>
      </c>
      <c r="T32" s="289">
        <v>82.689465</v>
      </c>
      <c r="U32" s="289">
        <v>87.40251</v>
      </c>
    </row>
    <row r="33" spans="1:17" ht="15">
      <c r="A33" s="7"/>
      <c r="B33" s="3"/>
      <c r="C33" s="36"/>
      <c r="D33" s="9"/>
      <c r="E33" s="9"/>
      <c r="F33" s="9"/>
      <c r="G33" s="9"/>
      <c r="H33" s="3"/>
      <c r="I33" s="3"/>
      <c r="J33" s="55"/>
      <c r="L33" s="7"/>
      <c r="M33" s="7"/>
      <c r="N33" s="51"/>
      <c r="O33" s="51"/>
      <c r="P33" s="51"/>
      <c r="Q33" s="54"/>
    </row>
    <row r="34" spans="1:17" ht="18" customHeight="1">
      <c r="A34" s="38" t="s">
        <v>700</v>
      </c>
      <c r="B34" s="3"/>
      <c r="C34" s="36"/>
      <c r="D34" s="9"/>
      <c r="E34" s="9"/>
      <c r="F34" s="9"/>
      <c r="G34" s="9"/>
      <c r="H34" s="3"/>
      <c r="I34" s="3"/>
      <c r="J34" s="55"/>
      <c r="L34" s="7"/>
      <c r="M34" s="7"/>
      <c r="N34" s="51"/>
      <c r="O34" s="51"/>
      <c r="P34" s="51"/>
      <c r="Q34" s="54"/>
    </row>
    <row r="35" spans="1:17" ht="15.75">
      <c r="A35" s="38"/>
      <c r="B35" s="3"/>
      <c r="C35" s="36"/>
      <c r="D35" s="9"/>
      <c r="E35" s="9"/>
      <c r="F35" s="9"/>
      <c r="G35" s="9"/>
      <c r="H35" s="3"/>
      <c r="I35" s="3"/>
      <c r="J35" s="55"/>
      <c r="L35" s="7"/>
      <c r="M35" s="7"/>
      <c r="N35" s="51"/>
      <c r="O35" s="51"/>
      <c r="P35" s="51"/>
      <c r="Q35" s="54"/>
    </row>
    <row r="36" spans="1:21" ht="15">
      <c r="A36" s="7" t="s">
        <v>90</v>
      </c>
      <c r="B36" s="57">
        <v>0.207403</v>
      </c>
      <c r="C36" s="57">
        <v>0.218768</v>
      </c>
      <c r="D36" s="57">
        <v>0.244366</v>
      </c>
      <c r="E36" s="57">
        <v>0.272805</v>
      </c>
      <c r="F36" s="57">
        <v>0.285129</v>
      </c>
      <c r="G36" s="57">
        <v>0.257989</v>
      </c>
      <c r="H36" s="319">
        <v>0.281354</v>
      </c>
      <c r="I36" s="397">
        <v>0.240417</v>
      </c>
      <c r="J36" s="108">
        <v>0.273836</v>
      </c>
      <c r="K36" s="57">
        <v>0.31666</v>
      </c>
      <c r="L36" s="57">
        <v>0.349814</v>
      </c>
      <c r="M36" s="57">
        <v>0.332503</v>
      </c>
      <c r="N36" s="57">
        <v>0.327235</v>
      </c>
      <c r="O36" s="290">
        <v>0.19585282188000028</v>
      </c>
      <c r="P36" s="57">
        <v>0.17074428949999756</v>
      </c>
      <c r="Q36" s="57">
        <v>0.15441426896999777</v>
      </c>
      <c r="R36" s="108">
        <v>0.188108</v>
      </c>
      <c r="S36" s="108">
        <v>0.148478</v>
      </c>
      <c r="T36" s="108">
        <v>0.218032</v>
      </c>
      <c r="U36" s="108">
        <v>0.24698</v>
      </c>
    </row>
    <row r="37" spans="1:21" ht="15" customHeight="1">
      <c r="A37" s="7" t="s">
        <v>91</v>
      </c>
      <c r="B37" s="57">
        <v>2.071051</v>
      </c>
      <c r="C37" s="57">
        <v>2.048073</v>
      </c>
      <c r="D37" s="57">
        <v>2.140462</v>
      </c>
      <c r="E37" s="57">
        <v>2.313434</v>
      </c>
      <c r="F37" s="57">
        <v>2.447457</v>
      </c>
      <c r="G37" s="57">
        <v>2.220984</v>
      </c>
      <c r="H37" s="319">
        <v>2.349418</v>
      </c>
      <c r="I37" s="397">
        <v>2.182026</v>
      </c>
      <c r="J37" s="108">
        <v>2.223618</v>
      </c>
      <c r="K37" s="57">
        <v>2.121971</v>
      </c>
      <c r="L37" s="57">
        <v>2.251179</v>
      </c>
      <c r="M37" s="57">
        <v>2.434208</v>
      </c>
      <c r="N37" s="57">
        <v>2.568205</v>
      </c>
      <c r="O37" s="290">
        <v>2.8452943218500035</v>
      </c>
      <c r="P37" s="57">
        <v>3.1299213053800035</v>
      </c>
      <c r="Q37" s="57">
        <v>3.488318617990002</v>
      </c>
      <c r="R37" s="108">
        <v>3.584957</v>
      </c>
      <c r="S37" s="108">
        <v>3.701286</v>
      </c>
      <c r="T37" s="108">
        <v>3.750047</v>
      </c>
      <c r="U37" s="108">
        <v>4.068536</v>
      </c>
    </row>
    <row r="38" spans="1:21" ht="15" customHeight="1">
      <c r="A38" s="7" t="s">
        <v>92</v>
      </c>
      <c r="B38" s="57">
        <v>0.005902</v>
      </c>
      <c r="C38" s="57">
        <v>0.003557</v>
      </c>
      <c r="D38" s="57">
        <v>-0.034135</v>
      </c>
      <c r="E38" s="57">
        <v>0.007753</v>
      </c>
      <c r="F38" s="57">
        <v>0.014551</v>
      </c>
      <c r="G38" s="57">
        <v>0.012368</v>
      </c>
      <c r="H38" s="319">
        <v>0.01568</v>
      </c>
      <c r="I38" s="397">
        <v>0.016012</v>
      </c>
      <c r="J38" s="108">
        <v>0.015832</v>
      </c>
      <c r="K38" s="57">
        <v>0.015425</v>
      </c>
      <c r="L38" s="57">
        <v>0.020306</v>
      </c>
      <c r="M38" s="57">
        <v>0.020568</v>
      </c>
      <c r="N38" s="57">
        <v>0.020663</v>
      </c>
      <c r="O38" s="290">
        <v>0.02336749999999992</v>
      </c>
      <c r="P38" s="57">
        <v>0.019925500000000276</v>
      </c>
      <c r="Q38" s="57">
        <v>0.02392299999000132</v>
      </c>
      <c r="R38" s="108">
        <v>0.022327</v>
      </c>
      <c r="S38" s="108">
        <v>0.0217</v>
      </c>
      <c r="T38" s="108">
        <v>0.020251</v>
      </c>
      <c r="U38" s="108">
        <v>0.018148</v>
      </c>
    </row>
    <row r="39" spans="1:21" ht="15.75">
      <c r="A39" s="7" t="s">
        <v>0</v>
      </c>
      <c r="B39" s="58">
        <f>SUM(B36:B38)</f>
        <v>2.284356</v>
      </c>
      <c r="C39" s="58">
        <f>SUM(C36:C38)</f>
        <v>2.2703979999999997</v>
      </c>
      <c r="D39" s="58">
        <f>SUM(D36:D38)</f>
        <v>2.3506929999999997</v>
      </c>
      <c r="E39" s="58">
        <f>SUM(E36:E38)</f>
        <v>2.593992</v>
      </c>
      <c r="F39" s="58">
        <f aca="true" t="shared" si="1" ref="F39:U39">SUM(F36:F38)</f>
        <v>2.747137</v>
      </c>
      <c r="G39" s="58">
        <f t="shared" si="1"/>
        <v>2.491341</v>
      </c>
      <c r="H39" s="321">
        <f t="shared" si="1"/>
        <v>2.646452</v>
      </c>
      <c r="I39" s="399">
        <f t="shared" si="1"/>
        <v>2.438455</v>
      </c>
      <c r="J39" s="316">
        <f t="shared" si="1"/>
        <v>2.5132860000000004</v>
      </c>
      <c r="K39" s="58">
        <f t="shared" si="1"/>
        <v>2.454056</v>
      </c>
      <c r="L39" s="58">
        <f t="shared" si="1"/>
        <v>2.621299</v>
      </c>
      <c r="M39" s="58">
        <f t="shared" si="1"/>
        <v>2.787279</v>
      </c>
      <c r="N39" s="58">
        <f t="shared" si="1"/>
        <v>2.9161029999999997</v>
      </c>
      <c r="O39" s="292">
        <f t="shared" si="1"/>
        <v>3.064514643730004</v>
      </c>
      <c r="P39" s="58">
        <f t="shared" si="1"/>
        <v>3.3205910948800015</v>
      </c>
      <c r="Q39" s="58">
        <f t="shared" si="1"/>
        <v>3.666655886950001</v>
      </c>
      <c r="R39" s="58">
        <f t="shared" si="1"/>
        <v>3.7953920000000005</v>
      </c>
      <c r="S39" s="58">
        <f t="shared" si="1"/>
        <v>3.871464</v>
      </c>
      <c r="T39" s="58">
        <f t="shared" si="1"/>
        <v>3.98833</v>
      </c>
      <c r="U39" s="58">
        <f t="shared" si="1"/>
        <v>4.333664</v>
      </c>
    </row>
    <row r="40" spans="1:17" ht="15" customHeight="1">
      <c r="A40" s="7"/>
      <c r="B40" s="3"/>
      <c r="C40" s="36"/>
      <c r="D40" s="9"/>
      <c r="E40" s="9"/>
      <c r="F40" s="9"/>
      <c r="G40" s="9"/>
      <c r="H40" s="3"/>
      <c r="I40" s="3"/>
      <c r="J40" s="55"/>
      <c r="L40" s="7"/>
      <c r="M40" s="7"/>
      <c r="N40" s="51"/>
      <c r="O40" s="51"/>
      <c r="P40" s="51"/>
      <c r="Q40" s="54"/>
    </row>
    <row r="41" spans="1:17" ht="18.75">
      <c r="A41" s="38" t="s">
        <v>701</v>
      </c>
      <c r="B41" s="3"/>
      <c r="C41" s="36"/>
      <c r="D41" s="9"/>
      <c r="E41" s="9"/>
      <c r="F41" s="9"/>
      <c r="G41" s="9"/>
      <c r="H41" s="3"/>
      <c r="I41" s="3"/>
      <c r="J41" s="55"/>
      <c r="L41" s="7"/>
      <c r="M41" s="7"/>
      <c r="N41" s="51"/>
      <c r="O41" s="51"/>
      <c r="P41" s="51"/>
      <c r="Q41" s="54"/>
    </row>
    <row r="42" spans="1:17" ht="18" customHeight="1">
      <c r="A42" s="38"/>
      <c r="B42" s="3"/>
      <c r="C42" s="36"/>
      <c r="D42" s="9"/>
      <c r="E42" s="9"/>
      <c r="F42" s="9"/>
      <c r="G42" s="9"/>
      <c r="H42" s="3"/>
      <c r="I42" s="3"/>
      <c r="J42" s="55"/>
      <c r="L42" s="7"/>
      <c r="M42" s="7"/>
      <c r="N42" s="51"/>
      <c r="O42" s="51"/>
      <c r="P42" s="51"/>
      <c r="Q42" s="54"/>
    </row>
    <row r="43" spans="1:21" ht="15">
      <c r="A43" s="7" t="s">
        <v>90</v>
      </c>
      <c r="B43" s="99">
        <f aca="true" t="shared" si="2" ref="B43:E46">B29+B36</f>
        <v>17.768268</v>
      </c>
      <c r="C43" s="99">
        <f t="shared" si="2"/>
        <v>17.528693</v>
      </c>
      <c r="D43" s="99">
        <f t="shared" si="2"/>
        <v>18.320083999999998</v>
      </c>
      <c r="E43" s="99">
        <f t="shared" si="2"/>
        <v>18.280627000000003</v>
      </c>
      <c r="F43" s="99">
        <f aca="true" t="shared" si="3" ref="F43:O43">F29+F36</f>
        <v>18.385350000000003</v>
      </c>
      <c r="G43" s="99">
        <f t="shared" si="3"/>
        <v>18.576470999999998</v>
      </c>
      <c r="H43" s="322">
        <f t="shared" si="3"/>
        <v>18.125747</v>
      </c>
      <c r="I43" s="400">
        <f t="shared" si="3"/>
        <v>17.431633</v>
      </c>
      <c r="J43" s="317">
        <f t="shared" si="3"/>
        <v>18.658631</v>
      </c>
      <c r="K43" s="99">
        <f t="shared" si="3"/>
        <v>20.011637</v>
      </c>
      <c r="L43" s="99">
        <f t="shared" si="3"/>
        <v>21.449814</v>
      </c>
      <c r="M43" s="99">
        <f t="shared" si="3"/>
        <v>22.622491999999998</v>
      </c>
      <c r="N43" s="99">
        <f t="shared" si="3"/>
        <v>24.14919</v>
      </c>
      <c r="O43" s="293">
        <f t="shared" si="3"/>
        <v>24.26176012187993</v>
      </c>
      <c r="P43" s="99">
        <f aca="true" t="shared" si="4" ref="P43:Q46">P29+P36</f>
        <v>24.163264549500184</v>
      </c>
      <c r="Q43" s="99">
        <f t="shared" si="4"/>
        <v>24.85166286897</v>
      </c>
      <c r="R43" s="99">
        <f aca="true" t="shared" si="5" ref="R43:S46">R29+R36</f>
        <v>25.678168</v>
      </c>
      <c r="S43" s="99">
        <f t="shared" si="5"/>
        <v>22.6474</v>
      </c>
      <c r="T43" s="99">
        <f aca="true" t="shared" si="6" ref="T43:U46">T29+T36</f>
        <v>23.429107000000002</v>
      </c>
      <c r="U43" s="99">
        <f t="shared" si="6"/>
        <v>23.782668</v>
      </c>
    </row>
    <row r="44" spans="1:21" ht="15">
      <c r="A44" s="7" t="s">
        <v>91</v>
      </c>
      <c r="B44" s="99">
        <f t="shared" si="2"/>
        <v>15.078927</v>
      </c>
      <c r="C44" s="99">
        <f t="shared" si="2"/>
        <v>15.898919000000001</v>
      </c>
      <c r="D44" s="99">
        <f t="shared" si="2"/>
        <v>17.09225</v>
      </c>
      <c r="E44" s="99">
        <f t="shared" si="2"/>
        <v>18.116991</v>
      </c>
      <c r="F44" s="99">
        <f aca="true" t="shared" si="7" ref="F44:O44">F30+F37</f>
        <v>19.548417</v>
      </c>
      <c r="G44" s="99">
        <f t="shared" si="7"/>
        <v>19.078105</v>
      </c>
      <c r="H44" s="322">
        <f t="shared" si="7"/>
        <v>18.885462</v>
      </c>
      <c r="I44" s="400">
        <f t="shared" si="7"/>
        <v>19.356761</v>
      </c>
      <c r="J44" s="317">
        <f t="shared" si="7"/>
        <v>20.24473964</v>
      </c>
      <c r="K44" s="99">
        <f t="shared" si="7"/>
        <v>22.746340429999997</v>
      </c>
      <c r="L44" s="99">
        <f t="shared" si="7"/>
        <v>24.651179</v>
      </c>
      <c r="M44" s="99">
        <f t="shared" si="7"/>
        <v>25.117628000000003</v>
      </c>
      <c r="N44" s="99">
        <f t="shared" si="7"/>
        <v>26.051506999999997</v>
      </c>
      <c r="O44" s="293">
        <f t="shared" si="7"/>
        <v>27.55281777179014</v>
      </c>
      <c r="P44" s="99">
        <f t="shared" si="4"/>
        <v>28.975515565440126</v>
      </c>
      <c r="Q44" s="99">
        <f t="shared" si="4"/>
        <v>30.327699328069606</v>
      </c>
      <c r="R44" s="99">
        <f t="shared" si="5"/>
        <v>32.349537000000005</v>
      </c>
      <c r="S44" s="99">
        <f t="shared" si="5"/>
        <v>36.86404</v>
      </c>
      <c r="T44" s="99">
        <f t="shared" si="6"/>
        <v>38.21741</v>
      </c>
      <c r="U44" s="99">
        <f t="shared" si="6"/>
        <v>42.269294</v>
      </c>
    </row>
    <row r="45" spans="1:21" ht="15">
      <c r="A45" s="7" t="s">
        <v>92</v>
      </c>
      <c r="B45" s="99">
        <f t="shared" si="2"/>
        <v>23.813547999999997</v>
      </c>
      <c r="C45" s="99">
        <f t="shared" si="2"/>
        <v>24.058728000000002</v>
      </c>
      <c r="D45" s="99">
        <f t="shared" si="2"/>
        <v>25.293432</v>
      </c>
      <c r="E45" s="99">
        <f t="shared" si="2"/>
        <v>26.061224</v>
      </c>
      <c r="F45" s="99">
        <f aca="true" t="shared" si="8" ref="F45:O45">F31+F38</f>
        <v>26.950494000000003</v>
      </c>
      <c r="G45" s="99">
        <f t="shared" si="8"/>
        <v>27.133281</v>
      </c>
      <c r="H45" s="322">
        <f t="shared" si="8"/>
        <v>16.007058000000004</v>
      </c>
      <c r="I45" s="400">
        <f t="shared" si="8"/>
        <v>15.587836000000006</v>
      </c>
      <c r="J45" s="317">
        <f t="shared" si="8"/>
        <v>16.989568359999996</v>
      </c>
      <c r="K45" s="99">
        <f t="shared" si="8"/>
        <v>18.498453570000002</v>
      </c>
      <c r="L45" s="99">
        <f t="shared" si="8"/>
        <v>20.634905999999997</v>
      </c>
      <c r="M45" s="99">
        <f t="shared" si="8"/>
        <v>22.045183999999995</v>
      </c>
      <c r="N45" s="99">
        <f t="shared" si="8"/>
        <v>22.543593</v>
      </c>
      <c r="O45" s="293">
        <f t="shared" si="8"/>
        <v>24.44149981</v>
      </c>
      <c r="P45" s="99">
        <f t="shared" si="4"/>
        <v>23.33511021</v>
      </c>
      <c r="Q45" s="99">
        <f t="shared" si="4"/>
        <v>24.266924169990002</v>
      </c>
      <c r="R45" s="99">
        <f t="shared" si="5"/>
        <v>25.283095</v>
      </c>
      <c r="S45" s="99">
        <f t="shared" si="5"/>
        <v>26.222562999999997</v>
      </c>
      <c r="T45" s="99">
        <f t="shared" si="6"/>
        <v>25.031277999999997</v>
      </c>
      <c r="U45" s="99">
        <f t="shared" si="6"/>
        <v>25.684212</v>
      </c>
    </row>
    <row r="46" spans="1:21" ht="18.75">
      <c r="A46" s="213" t="s">
        <v>443</v>
      </c>
      <c r="B46" s="58">
        <f t="shared" si="2"/>
        <v>56.660743</v>
      </c>
      <c r="C46" s="58">
        <f t="shared" si="2"/>
        <v>57.48634</v>
      </c>
      <c r="D46" s="58">
        <f t="shared" si="2"/>
        <v>60.705766000000004</v>
      </c>
      <c r="E46" s="58">
        <f t="shared" si="2"/>
        <v>62.458842000000004</v>
      </c>
      <c r="F46" s="58">
        <f aca="true" t="shared" si="9" ref="F46:O46">F32+F39</f>
        <v>64.88426100000001</v>
      </c>
      <c r="G46" s="58">
        <f t="shared" si="9"/>
        <v>64.787857</v>
      </c>
      <c r="H46" s="321">
        <f t="shared" si="9"/>
        <v>53.01826700000001</v>
      </c>
      <c r="I46" s="399">
        <f t="shared" si="9"/>
        <v>52.37623</v>
      </c>
      <c r="J46" s="316">
        <f t="shared" si="9"/>
        <v>55.892939</v>
      </c>
      <c r="K46" s="58">
        <f t="shared" si="9"/>
        <v>61.256431</v>
      </c>
      <c r="L46" s="58">
        <f t="shared" si="9"/>
        <v>66.73589899999999</v>
      </c>
      <c r="M46" s="58">
        <f t="shared" si="9"/>
        <v>69.785304</v>
      </c>
      <c r="N46" s="58">
        <f t="shared" si="9"/>
        <v>72.74429</v>
      </c>
      <c r="O46" s="292">
        <f t="shared" si="9"/>
        <v>76.25607770367007</v>
      </c>
      <c r="P46" s="58">
        <f t="shared" si="4"/>
        <v>76.47389032494031</v>
      </c>
      <c r="Q46" s="58">
        <f t="shared" si="4"/>
        <v>79.4462863670296</v>
      </c>
      <c r="R46" s="58">
        <f t="shared" si="5"/>
        <v>83.31080000000001</v>
      </c>
      <c r="S46" s="58">
        <f t="shared" si="5"/>
        <v>85.75115600000001</v>
      </c>
      <c r="T46" s="58">
        <f t="shared" si="6"/>
        <v>86.677795</v>
      </c>
      <c r="U46" s="58">
        <f t="shared" si="6"/>
        <v>91.736174</v>
      </c>
    </row>
    <row r="47" spans="1:20" ht="15.75">
      <c r="A47" s="213"/>
      <c r="B47" s="58"/>
      <c r="C47" s="58"/>
      <c r="D47" s="58"/>
      <c r="E47" s="58"/>
      <c r="F47" s="58"/>
      <c r="G47" s="58"/>
      <c r="H47" s="316"/>
      <c r="I47" s="316"/>
      <c r="J47" s="316"/>
      <c r="K47" s="58"/>
      <c r="L47" s="58"/>
      <c r="M47" s="58"/>
      <c r="N47" s="58"/>
      <c r="O47" s="316"/>
      <c r="P47" s="58"/>
      <c r="Q47" s="58"/>
      <c r="R47" s="58"/>
      <c r="S47" s="58"/>
      <c r="T47" s="58"/>
    </row>
    <row r="48" spans="1:20" ht="15.75">
      <c r="A48" s="127" t="s">
        <v>697</v>
      </c>
      <c r="B48" s="58"/>
      <c r="C48" s="58"/>
      <c r="D48" s="58"/>
      <c r="E48" s="58"/>
      <c r="F48" s="58"/>
      <c r="G48" s="58"/>
      <c r="H48" s="316"/>
      <c r="I48" s="316"/>
      <c r="J48" s="316"/>
      <c r="K48" s="58"/>
      <c r="L48" s="58"/>
      <c r="M48" s="58"/>
      <c r="N48" s="58"/>
      <c r="O48" s="316"/>
      <c r="P48" s="58"/>
      <c r="Q48" s="58"/>
      <c r="R48" s="58"/>
      <c r="S48" s="58"/>
      <c r="T48" s="58"/>
    </row>
    <row r="49" spans="1:20" ht="15.75">
      <c r="A49" s="126"/>
      <c r="B49" s="58"/>
      <c r="C49" s="58"/>
      <c r="D49" s="58"/>
      <c r="E49" s="58"/>
      <c r="F49" s="58"/>
      <c r="G49" s="58"/>
      <c r="H49" s="316"/>
      <c r="I49" s="316"/>
      <c r="J49" s="316"/>
      <c r="K49" s="58"/>
      <c r="L49" s="58"/>
      <c r="M49" s="58"/>
      <c r="N49" s="58"/>
      <c r="O49" s="316"/>
      <c r="P49" s="58"/>
      <c r="Q49" s="58"/>
      <c r="R49" s="58"/>
      <c r="S49" s="58"/>
      <c r="T49" s="58"/>
    </row>
    <row r="50" spans="1:21" ht="15">
      <c r="A50" s="7" t="s">
        <v>90</v>
      </c>
      <c r="B50" s="31">
        <v>0.206679</v>
      </c>
      <c r="C50" s="31">
        <v>0.215076</v>
      </c>
      <c r="D50" s="31">
        <v>0.246107</v>
      </c>
      <c r="E50" s="31">
        <v>0.27438</v>
      </c>
      <c r="F50" s="31">
        <v>0.286392</v>
      </c>
      <c r="G50" s="31">
        <v>0.259017</v>
      </c>
      <c r="H50" s="31">
        <v>0.278755</v>
      </c>
      <c r="I50" s="31">
        <v>0.238416</v>
      </c>
      <c r="J50" s="31">
        <v>0.275411</v>
      </c>
      <c r="K50" s="31">
        <v>0.318617</v>
      </c>
      <c r="L50" s="31">
        <v>0.3</v>
      </c>
      <c r="M50" s="57">
        <v>0.332596</v>
      </c>
      <c r="N50" s="57">
        <v>0.321169</v>
      </c>
      <c r="O50" s="57">
        <v>0.19585288187999977</v>
      </c>
      <c r="P50" s="57">
        <v>0.1707442895000022</v>
      </c>
      <c r="Q50" s="57">
        <v>0.15441426896999777</v>
      </c>
      <c r="R50" s="57">
        <v>0.188108</v>
      </c>
      <c r="S50" s="57">
        <v>0.148478</v>
      </c>
      <c r="T50" s="57">
        <v>0.218032</v>
      </c>
      <c r="U50" s="57">
        <v>0.24698</v>
      </c>
    </row>
    <row r="51" spans="1:21" ht="15">
      <c r="A51" s="7" t="s">
        <v>91</v>
      </c>
      <c r="B51" s="31">
        <v>2.071051</v>
      </c>
      <c r="C51" s="31">
        <v>2.048073</v>
      </c>
      <c r="D51" s="31">
        <v>2.140462</v>
      </c>
      <c r="E51" s="31">
        <v>2.313434</v>
      </c>
      <c r="F51" s="31">
        <v>2.434658</v>
      </c>
      <c r="G51" s="31">
        <v>2.210811</v>
      </c>
      <c r="H51" s="31">
        <v>2.339687</v>
      </c>
      <c r="I51" s="31">
        <v>2.169565</v>
      </c>
      <c r="J51" s="31">
        <v>2.210596</v>
      </c>
      <c r="K51" s="31">
        <v>2.099516</v>
      </c>
      <c r="L51" s="31">
        <v>2.3</v>
      </c>
      <c r="M51" s="57">
        <v>2.435456</v>
      </c>
      <c r="N51" s="57">
        <v>2.549764</v>
      </c>
      <c r="O51" s="57">
        <v>2.8452943218499867</v>
      </c>
      <c r="P51" s="57">
        <v>3.1299213053800266</v>
      </c>
      <c r="Q51" s="57">
        <v>3.488318617990002</v>
      </c>
      <c r="R51" s="57">
        <v>3.584957</v>
      </c>
      <c r="S51" s="57">
        <v>3.701286</v>
      </c>
      <c r="T51" s="57">
        <v>3.750047</v>
      </c>
      <c r="U51" s="57">
        <v>4.068536</v>
      </c>
    </row>
    <row r="52" spans="1:21" ht="15">
      <c r="A52" s="7" t="s">
        <v>92</v>
      </c>
      <c r="B52" s="31">
        <v>0.008154</v>
      </c>
      <c r="C52" s="31">
        <v>0.008154</v>
      </c>
      <c r="D52" s="31">
        <v>0.008154</v>
      </c>
      <c r="E52" s="31">
        <v>0.008154</v>
      </c>
      <c r="F52" s="31">
        <v>0.008154</v>
      </c>
      <c r="G52" s="31">
        <v>0.008154</v>
      </c>
      <c r="H52" s="31">
        <v>0.008154</v>
      </c>
      <c r="I52" s="31">
        <v>0.008154</v>
      </c>
      <c r="J52" s="31">
        <v>0.008154</v>
      </c>
      <c r="K52" s="31">
        <v>0.008154</v>
      </c>
      <c r="L52" s="31">
        <v>0</v>
      </c>
      <c r="M52" s="57">
        <v>0.020568</v>
      </c>
      <c r="N52" s="57">
        <v>0.020663</v>
      </c>
      <c r="O52" s="57">
        <v>0.0233675</v>
      </c>
      <c r="P52" s="57">
        <v>0.019925500000000075</v>
      </c>
      <c r="Q52" s="57">
        <v>0.02392299999000132</v>
      </c>
      <c r="R52" s="57">
        <v>0.022327</v>
      </c>
      <c r="S52" s="57">
        <v>0.0217</v>
      </c>
      <c r="T52" s="57">
        <v>0.020251</v>
      </c>
      <c r="U52" s="57">
        <v>0.018148</v>
      </c>
    </row>
    <row r="53" spans="1:21" ht="15.75">
      <c r="A53" s="7" t="s">
        <v>0</v>
      </c>
      <c r="B53" s="45">
        <f aca="true" t="shared" si="10" ref="B53:U53">SUM(B50:B52)</f>
        <v>2.2858840000000002</v>
      </c>
      <c r="C53" s="45">
        <f t="shared" si="10"/>
        <v>2.271303</v>
      </c>
      <c r="D53" s="45">
        <f t="shared" si="10"/>
        <v>2.394723</v>
      </c>
      <c r="E53" s="45">
        <f t="shared" si="10"/>
        <v>2.595968</v>
      </c>
      <c r="F53" s="45">
        <f t="shared" si="10"/>
        <v>2.729204</v>
      </c>
      <c r="G53" s="45">
        <f t="shared" si="10"/>
        <v>2.4779820000000004</v>
      </c>
      <c r="H53" s="45">
        <f t="shared" si="10"/>
        <v>2.626596</v>
      </c>
      <c r="I53" s="45">
        <f t="shared" si="10"/>
        <v>2.416135</v>
      </c>
      <c r="J53" s="60">
        <f t="shared" si="10"/>
        <v>2.494161</v>
      </c>
      <c r="K53" s="60">
        <f t="shared" si="10"/>
        <v>2.4262870000000003</v>
      </c>
      <c r="L53" s="60">
        <f t="shared" si="10"/>
        <v>2.5999999999999996</v>
      </c>
      <c r="M53" s="60">
        <f t="shared" si="10"/>
        <v>2.78862</v>
      </c>
      <c r="N53" s="60">
        <f t="shared" si="10"/>
        <v>2.891596</v>
      </c>
      <c r="O53" s="60">
        <f t="shared" si="10"/>
        <v>3.0645147037299862</v>
      </c>
      <c r="P53" s="60">
        <f t="shared" si="10"/>
        <v>3.320591094880029</v>
      </c>
      <c r="Q53" s="60">
        <f t="shared" si="10"/>
        <v>3.666655886950001</v>
      </c>
      <c r="R53" s="60">
        <f t="shared" si="10"/>
        <v>3.7953920000000005</v>
      </c>
      <c r="S53" s="60">
        <f t="shared" si="10"/>
        <v>3.871464</v>
      </c>
      <c r="T53" s="60">
        <f t="shared" si="10"/>
        <v>3.98833</v>
      </c>
      <c r="U53" s="60">
        <f t="shared" si="10"/>
        <v>4.333664</v>
      </c>
    </row>
    <row r="54" spans="1:19" ht="15">
      <c r="A54" s="7"/>
      <c r="B54" s="48"/>
      <c r="C54" s="48"/>
      <c r="D54" s="48"/>
      <c r="E54" s="48"/>
      <c r="F54" s="48"/>
      <c r="G54" s="48"/>
      <c r="H54" s="3"/>
      <c r="I54" s="3"/>
      <c r="J54" s="55"/>
      <c r="N54" s="54"/>
      <c r="O54" s="54"/>
      <c r="Q54" s="54"/>
      <c r="R54" s="219"/>
      <c r="S54" s="198"/>
    </row>
    <row r="55" spans="1:21" s="54" customFormat="1" ht="15">
      <c r="A55" s="127" t="s">
        <v>94</v>
      </c>
      <c r="B55" s="48"/>
      <c r="C55" s="48"/>
      <c r="D55" s="48"/>
      <c r="E55" s="48"/>
      <c r="F55" s="48"/>
      <c r="G55" s="3"/>
      <c r="H55" s="3"/>
      <c r="I55" s="9"/>
      <c r="L55" s="56"/>
      <c r="M55" s="56"/>
      <c r="N55" s="56"/>
      <c r="O55" s="56"/>
      <c r="P55" s="56"/>
      <c r="U55" s="56" t="s">
        <v>4</v>
      </c>
    </row>
    <row r="56" spans="1:17" ht="15.75">
      <c r="A56" s="126"/>
      <c r="B56" s="48"/>
      <c r="C56" s="48"/>
      <c r="D56" s="48"/>
      <c r="E56" s="48"/>
      <c r="F56" s="48"/>
      <c r="G56" s="3"/>
      <c r="H56" s="3"/>
      <c r="I56" s="9"/>
      <c r="J56" s="56"/>
      <c r="N56" s="54"/>
      <c r="O56" s="54"/>
      <c r="Q56" s="54"/>
    </row>
    <row r="57" spans="1:21" s="29" customFormat="1" ht="18">
      <c r="A57" s="7" t="s">
        <v>703</v>
      </c>
      <c r="B57" s="57">
        <v>92.71564</v>
      </c>
      <c r="C57" s="57">
        <v>96.932786</v>
      </c>
      <c r="D57" s="57">
        <v>105.800239</v>
      </c>
      <c r="E57" s="57">
        <v>111.904346</v>
      </c>
      <c r="F57" s="57">
        <v>119.89629</v>
      </c>
      <c r="G57" s="57">
        <v>123.824802</v>
      </c>
      <c r="H57" s="319">
        <v>127.78657647</v>
      </c>
      <c r="I57" s="397">
        <v>131.35361985</v>
      </c>
      <c r="J57" s="108">
        <v>143.9115947</v>
      </c>
      <c r="K57" s="57">
        <v>161.66085544999999</v>
      </c>
      <c r="L57" s="57">
        <v>164.9</v>
      </c>
      <c r="M57" s="57">
        <v>170.976184</v>
      </c>
      <c r="N57" s="57">
        <v>210.1218401454</v>
      </c>
      <c r="O57" s="290">
        <v>213.09098325110233</v>
      </c>
      <c r="P57" s="57">
        <v>230.41360403694</v>
      </c>
      <c r="Q57" s="57">
        <v>236.04501854454378</v>
      </c>
      <c r="R57" s="108">
        <v>257.6288001</v>
      </c>
      <c r="S57" s="108">
        <v>278.405519</v>
      </c>
      <c r="T57" s="108">
        <v>296.743775</v>
      </c>
      <c r="U57" s="108">
        <v>321.643787</v>
      </c>
    </row>
    <row r="58" spans="1:21" ht="30.75">
      <c r="A58" s="426" t="s">
        <v>704</v>
      </c>
      <c r="B58" s="61">
        <v>50.673608</v>
      </c>
      <c r="C58" s="61">
        <v>50.751737</v>
      </c>
      <c r="D58" s="61">
        <v>55.416419</v>
      </c>
      <c r="E58" s="61">
        <v>60.623031</v>
      </c>
      <c r="F58" s="61">
        <v>63.799736</v>
      </c>
      <c r="G58" s="57">
        <v>59.446762</v>
      </c>
      <c r="H58" s="319">
        <v>64.514461</v>
      </c>
      <c r="I58" s="397">
        <v>60.450617</v>
      </c>
      <c r="J58" s="108">
        <v>63.815865</v>
      </c>
      <c r="K58" s="57">
        <v>64.929025</v>
      </c>
      <c r="L58" s="57">
        <v>68.9</v>
      </c>
      <c r="M58" s="57">
        <v>77.455556</v>
      </c>
      <c r="N58" s="57">
        <v>84.858744</v>
      </c>
      <c r="O58" s="290">
        <v>94.7823154744897</v>
      </c>
      <c r="P58" s="57">
        <v>106.09357843567977</v>
      </c>
      <c r="Q58" s="57">
        <v>128.83874799041018</v>
      </c>
      <c r="R58" s="108">
        <v>135.7553</v>
      </c>
      <c r="S58" s="108">
        <v>143.371897</v>
      </c>
      <c r="T58" s="108">
        <v>150.779142</v>
      </c>
      <c r="U58" s="108">
        <v>160.009686</v>
      </c>
    </row>
    <row r="59" spans="1:21" ht="15.75">
      <c r="A59" s="7" t="s">
        <v>0</v>
      </c>
      <c r="B59" s="59">
        <f>B57+B58</f>
        <v>143.389248</v>
      </c>
      <c r="C59" s="59">
        <f>C57+C58</f>
        <v>147.68452299999998</v>
      </c>
      <c r="D59" s="59">
        <f>D57+D58</f>
        <v>161.216658</v>
      </c>
      <c r="E59" s="59">
        <f>E57+E58</f>
        <v>172.527377</v>
      </c>
      <c r="F59" s="59">
        <f aca="true" t="shared" si="11" ref="F59:Q59">F57+F58</f>
        <v>183.696026</v>
      </c>
      <c r="G59" s="59">
        <f t="shared" si="11"/>
        <v>183.271564</v>
      </c>
      <c r="H59" s="323">
        <f t="shared" si="11"/>
        <v>192.30103746999998</v>
      </c>
      <c r="I59" s="401">
        <f t="shared" si="11"/>
        <v>191.80423685</v>
      </c>
      <c r="J59" s="318">
        <f t="shared" si="11"/>
        <v>207.7274597</v>
      </c>
      <c r="K59" s="59">
        <f t="shared" si="11"/>
        <v>226.58988044999998</v>
      </c>
      <c r="L59" s="59">
        <f t="shared" si="11"/>
        <v>233.8</v>
      </c>
      <c r="M59" s="59">
        <f t="shared" si="11"/>
        <v>248.43174</v>
      </c>
      <c r="N59" s="59">
        <f t="shared" si="11"/>
        <v>294.98058414540003</v>
      </c>
      <c r="O59" s="294">
        <f t="shared" si="11"/>
        <v>307.873298725592</v>
      </c>
      <c r="P59" s="59">
        <f t="shared" si="11"/>
        <v>336.5071824726198</v>
      </c>
      <c r="Q59" s="59">
        <f t="shared" si="11"/>
        <v>364.88376653495396</v>
      </c>
      <c r="R59" s="59">
        <f>R57+R58</f>
        <v>393.38410009999996</v>
      </c>
      <c r="S59" s="59">
        <f>S57+S58</f>
        <v>421.777416</v>
      </c>
      <c r="T59" s="59">
        <f>T57+T58</f>
        <v>447.522917</v>
      </c>
      <c r="U59" s="59">
        <f>U57+U58</f>
        <v>481.65347299999996</v>
      </c>
    </row>
    <row r="60" spans="1:21" ht="18">
      <c r="A60" s="13" t="s">
        <v>442</v>
      </c>
      <c r="B60" s="109">
        <f>B59*A!M28</f>
        <v>246.22366978832997</v>
      </c>
      <c r="C60" s="109">
        <f>C59*A!N28</f>
        <v>247.62061836077274</v>
      </c>
      <c r="D60" s="109">
        <f>D59*A!O28</f>
        <v>262.07175204914284</v>
      </c>
      <c r="E60" s="109">
        <f>E59*A!P28</f>
        <v>271.16135256789437</v>
      </c>
      <c r="F60" s="109">
        <f>F59*A!Q28</f>
        <v>284.351230573035</v>
      </c>
      <c r="G60" s="109">
        <f>G59*A!R28</f>
        <v>275.53152396312385</v>
      </c>
      <c r="H60" s="324">
        <f>H59*A!S28</f>
        <v>284.1017577809815</v>
      </c>
      <c r="I60" s="402">
        <f>I59*A!T28</f>
        <v>278.7039657247758</v>
      </c>
      <c r="J60" s="109">
        <f>J59*A!U28</f>
        <v>293.35058746271915</v>
      </c>
      <c r="K60" s="109">
        <f>K59*A!V28</f>
        <v>310.7327642828789</v>
      </c>
      <c r="L60" s="109">
        <f>L59*A!W28</f>
        <v>311.7698645833333</v>
      </c>
      <c r="M60" s="109">
        <f>M59*A!X28</f>
        <v>321.08015341847545</v>
      </c>
      <c r="N60" s="109">
        <f>N59*A!Y28</f>
        <v>365.5560452988711</v>
      </c>
      <c r="O60" s="295">
        <f>O59*A!Z28</f>
        <v>366.9683457761327</v>
      </c>
      <c r="P60" s="109">
        <f>P59*A!AA28</f>
        <v>403.16300387676574</v>
      </c>
      <c r="Q60" s="109">
        <f>Q59*A!AB28</f>
        <v>417.8049675578902</v>
      </c>
      <c r="R60" s="109">
        <f>R59*A!AC28</f>
        <v>428.22334672025073</v>
      </c>
      <c r="S60" s="109">
        <f>S59*A!AD28</f>
        <v>444.94302356192827</v>
      </c>
      <c r="T60" s="109">
        <f>T59*A!AE28</f>
        <v>458.1339161915634</v>
      </c>
      <c r="U60" s="109">
        <f>U59*A!AF28</f>
        <v>481.65347299999996</v>
      </c>
    </row>
    <row r="61" spans="1:21" ht="15">
      <c r="A61" s="13"/>
      <c r="B61" s="109"/>
      <c r="C61" s="109"/>
      <c r="D61" s="109"/>
      <c r="E61" s="109"/>
      <c r="F61" s="109"/>
      <c r="G61" s="109"/>
      <c r="H61" s="109"/>
      <c r="I61" s="109"/>
      <c r="J61" s="109"/>
      <c r="K61" s="109"/>
      <c r="L61" s="109"/>
      <c r="M61" s="109"/>
      <c r="N61" s="109"/>
      <c r="O61" s="109"/>
      <c r="P61" s="109"/>
      <c r="Q61" s="109"/>
      <c r="R61" s="109"/>
      <c r="S61" s="109"/>
      <c r="T61" s="109"/>
      <c r="U61" s="303"/>
    </row>
    <row r="62" spans="1:21" ht="45.75">
      <c r="A62" s="426" t="s">
        <v>705</v>
      </c>
      <c r="B62" s="35">
        <v>50.634923</v>
      </c>
      <c r="C62" s="35">
        <v>50.844416</v>
      </c>
      <c r="D62" s="35">
        <v>55.513562</v>
      </c>
      <c r="E62" s="35">
        <v>60.739342</v>
      </c>
      <c r="F62" s="35">
        <v>63.311674</v>
      </c>
      <c r="G62" s="61">
        <v>58.919531</v>
      </c>
      <c r="H62" s="61">
        <v>63.939684</v>
      </c>
      <c r="I62" s="61">
        <v>60.0783</v>
      </c>
      <c r="J62" s="61">
        <v>63.558063</v>
      </c>
      <c r="K62" s="61">
        <v>64.517736</v>
      </c>
      <c r="L62" s="61">
        <v>68.9</v>
      </c>
      <c r="M62" s="61">
        <v>77.455556</v>
      </c>
      <c r="N62" s="61">
        <v>85.69632</v>
      </c>
      <c r="O62" s="61">
        <v>94.78231548449153</v>
      </c>
      <c r="P62" s="61">
        <v>106.09357842568195</v>
      </c>
      <c r="Q62" s="61">
        <v>128.83874799041018</v>
      </c>
      <c r="R62" s="57">
        <v>135.7553</v>
      </c>
      <c r="S62" s="57">
        <v>143.371897</v>
      </c>
      <c r="T62" s="57">
        <v>150.779104</v>
      </c>
      <c r="U62" s="57">
        <v>160.009686</v>
      </c>
    </row>
    <row r="63" spans="1:21" ht="18">
      <c r="A63" s="13" t="s">
        <v>698</v>
      </c>
      <c r="B63" s="222">
        <f>B62*A!M28</f>
        <v>86.94875476653252</v>
      </c>
      <c r="C63" s="222">
        <f>C62*A!N28</f>
        <v>85.25013640130976</v>
      </c>
      <c r="D63" s="222">
        <f>D62*A!O28</f>
        <v>90.24214145307936</v>
      </c>
      <c r="E63" s="222">
        <f>E62*A!P28</f>
        <v>95.4640499217925</v>
      </c>
      <c r="F63" s="222">
        <f>F62*A!Q28</f>
        <v>98.00294978367592</v>
      </c>
      <c r="G63" s="109">
        <f>G62*A!R28</f>
        <v>88.5799619608338</v>
      </c>
      <c r="H63" s="109">
        <f>H62*A!S28</f>
        <v>94.46322731979225</v>
      </c>
      <c r="I63" s="109">
        <f>I62*A!T28</f>
        <v>87.29765691827468</v>
      </c>
      <c r="J63" s="109">
        <f>J62*A!U28</f>
        <v>89.75604451125204</v>
      </c>
      <c r="K63" s="109">
        <f>K62*A!V28</f>
        <v>88.47603614397428</v>
      </c>
      <c r="L63" s="109">
        <f>L62*A!W28</f>
        <v>91.87743229166666</v>
      </c>
      <c r="M63" s="109">
        <f>M62*A!X28</f>
        <v>100.1057344910651</v>
      </c>
      <c r="N63" s="109">
        <f>N62*A!Y28</f>
        <v>106.19955861374636</v>
      </c>
      <c r="O63" s="109">
        <f>O62*A!Z28</f>
        <v>112.97540145947096</v>
      </c>
      <c r="P63" s="109">
        <f>P62*A!AA28</f>
        <v>127.10874536418976</v>
      </c>
      <c r="Q63" s="109">
        <f>Q62*A!AB28</f>
        <v>147.52497606433235</v>
      </c>
      <c r="R63" s="109">
        <f>R62*A!AC28</f>
        <v>147.77818647534014</v>
      </c>
      <c r="S63" s="109">
        <f>S62*A!AD28</f>
        <v>151.24642269843426</v>
      </c>
      <c r="T63" s="109">
        <f>T62*A!AE28</f>
        <v>154.3541543267493</v>
      </c>
      <c r="U63" s="109">
        <f>U62*A!AF28</f>
        <v>160.009686</v>
      </c>
    </row>
    <row r="64" spans="1:21" ht="12.75">
      <c r="A64" s="128"/>
      <c r="B64" s="128"/>
      <c r="C64" s="128"/>
      <c r="D64" s="128"/>
      <c r="E64" s="128"/>
      <c r="F64" s="129"/>
      <c r="G64" s="129"/>
      <c r="H64" s="129"/>
      <c r="I64" s="129"/>
      <c r="J64" s="129"/>
      <c r="K64" s="129"/>
      <c r="L64" s="128"/>
      <c r="M64" s="128"/>
      <c r="N64" s="130"/>
      <c r="O64" s="130"/>
      <c r="P64" s="197"/>
      <c r="Q64" s="197"/>
      <c r="R64" s="197"/>
      <c r="S64" s="197"/>
      <c r="T64" s="197"/>
      <c r="U64" s="197"/>
    </row>
    <row r="65" spans="1:16" ht="15" customHeight="1">
      <c r="A65" s="3" t="s">
        <v>361</v>
      </c>
      <c r="B65" s="3"/>
      <c r="C65" s="3"/>
      <c r="D65" s="3"/>
      <c r="E65" s="3"/>
      <c r="F65" s="3"/>
      <c r="G65" s="3"/>
      <c r="H65" s="3"/>
      <c r="I65" s="3"/>
      <c r="J65" s="3"/>
      <c r="K65" s="3"/>
      <c r="L65" s="3"/>
      <c r="M65" s="3"/>
      <c r="N65" s="3"/>
      <c r="O65" s="3"/>
      <c r="P65" s="55"/>
    </row>
    <row r="66" spans="1:16" ht="15" customHeight="1">
      <c r="A66" s="81" t="s">
        <v>510</v>
      </c>
      <c r="B66" s="3"/>
      <c r="C66" s="3"/>
      <c r="D66" s="3"/>
      <c r="E66" s="3"/>
      <c r="F66" s="3"/>
      <c r="G66" s="3"/>
      <c r="H66" s="3"/>
      <c r="I66" s="3"/>
      <c r="J66" s="3"/>
      <c r="K66" s="3"/>
      <c r="L66" s="3"/>
      <c r="M66" s="3"/>
      <c r="N66" s="3"/>
      <c r="O66" s="3"/>
      <c r="P66" s="55"/>
    </row>
    <row r="67" spans="1:16" ht="15" customHeight="1">
      <c r="A67" s="81" t="s">
        <v>511</v>
      </c>
      <c r="B67" s="3"/>
      <c r="C67" s="3"/>
      <c r="D67" s="3"/>
      <c r="E67" s="3"/>
      <c r="F67" s="3"/>
      <c r="G67" s="3"/>
      <c r="H67" s="3"/>
      <c r="I67" s="3"/>
      <c r="J67" s="3"/>
      <c r="K67" s="3"/>
      <c r="L67" s="3"/>
      <c r="M67" s="3"/>
      <c r="N67" s="3"/>
      <c r="O67" s="3"/>
      <c r="P67" s="55"/>
    </row>
    <row r="68" spans="1:16" ht="12.75">
      <c r="A68" s="3" t="s">
        <v>438</v>
      </c>
      <c r="B68" s="3"/>
      <c r="C68" s="3"/>
      <c r="D68" s="3"/>
      <c r="E68" s="3"/>
      <c r="F68" s="3"/>
      <c r="G68" s="3"/>
      <c r="H68" s="3"/>
      <c r="I68" s="3"/>
      <c r="J68" s="3"/>
      <c r="K68" s="3"/>
      <c r="L68" s="3"/>
      <c r="M68" s="3"/>
      <c r="N68" s="3"/>
      <c r="O68" s="3"/>
      <c r="P68" s="55"/>
    </row>
    <row r="69" spans="1:16" ht="15" customHeight="1">
      <c r="A69" s="3" t="s">
        <v>439</v>
      </c>
      <c r="B69" s="3"/>
      <c r="C69" s="3"/>
      <c r="D69" s="3"/>
      <c r="E69" s="3"/>
      <c r="F69" s="3"/>
      <c r="G69" s="3"/>
      <c r="H69" s="3"/>
      <c r="I69" s="3"/>
      <c r="J69" s="3"/>
      <c r="K69" s="3"/>
      <c r="L69" s="3"/>
      <c r="M69" s="3"/>
      <c r="N69" s="3"/>
      <c r="O69" s="3"/>
      <c r="P69" s="55"/>
    </row>
    <row r="70" spans="1:17" ht="12.75">
      <c r="A70" s="55" t="s">
        <v>449</v>
      </c>
      <c r="B70" s="55"/>
      <c r="C70" s="55"/>
      <c r="D70" s="55"/>
      <c r="E70" s="55"/>
      <c r="F70" s="55"/>
      <c r="G70" s="55"/>
      <c r="H70" s="55"/>
      <c r="I70" s="55"/>
      <c r="J70" s="55"/>
      <c r="K70" s="55"/>
      <c r="L70" s="55"/>
      <c r="M70" s="55"/>
      <c r="N70" s="55"/>
      <c r="O70" s="55"/>
      <c r="P70" s="55"/>
      <c r="Q70" s="54"/>
    </row>
    <row r="71" spans="1:17" ht="12.75">
      <c r="A71" s="55"/>
      <c r="B71" s="55"/>
      <c r="C71" s="55"/>
      <c r="D71" s="55"/>
      <c r="E71" s="55"/>
      <c r="F71" s="55"/>
      <c r="G71" s="55"/>
      <c r="H71" s="55"/>
      <c r="I71" s="55"/>
      <c r="J71" s="55"/>
      <c r="K71" s="55"/>
      <c r="L71" s="55"/>
      <c r="M71" s="55"/>
      <c r="N71" s="55"/>
      <c r="O71" s="55"/>
      <c r="P71" s="55"/>
      <c r="Q71" s="54"/>
    </row>
    <row r="72" spans="1:16" ht="15" customHeight="1">
      <c r="A72" s="3"/>
      <c r="B72" s="3"/>
      <c r="C72" s="3"/>
      <c r="D72" s="3"/>
      <c r="E72" s="3"/>
      <c r="F72" s="3"/>
      <c r="G72" s="3"/>
      <c r="H72" s="3"/>
      <c r="I72" s="3"/>
      <c r="J72" s="3"/>
      <c r="K72" s="3"/>
      <c r="L72" s="3"/>
      <c r="M72" s="3"/>
      <c r="N72" s="3"/>
      <c r="O72" s="3"/>
      <c r="P72" s="55"/>
    </row>
  </sheetData>
  <sheetProtection/>
  <printOptions/>
  <pageMargins left="0.75" right="0.75" top="1" bottom="1" header="0.5" footer="0.5"/>
  <pageSetup fitToHeight="1" fitToWidth="1" horizontalDpi="600" verticalDpi="600" orientation="portrait" paperSize="9" scale="60" r:id="rId1"/>
  <headerFooter alignWithMargins="0">
    <oddHeader>&amp;R&amp;"Arial MT,Bold"&amp;16RAIL SERVICES</oddHeader>
  </headerFooter>
</worksheet>
</file>

<file path=xl/worksheets/sheet11.xml><?xml version="1.0" encoding="utf-8"?>
<worksheet xmlns="http://schemas.openxmlformats.org/spreadsheetml/2006/main" xmlns:r="http://schemas.openxmlformats.org/officeDocument/2006/relationships">
  <sheetPr codeName="Sheet51">
    <pageSetUpPr fitToPage="1"/>
  </sheetPr>
  <dimension ref="A1:N66"/>
  <sheetViews>
    <sheetView zoomScale="75" zoomScaleNormal="75" zoomScalePageLayoutView="0" workbookViewId="0" topLeftCell="A1">
      <selection activeCell="A3" sqref="A3"/>
    </sheetView>
  </sheetViews>
  <sheetFormatPr defaultColWidth="8.88671875" defaultRowHeight="15"/>
  <cols>
    <col min="1" max="1" width="24.3359375" style="1" customWidth="1"/>
    <col min="2" max="3" width="10.4453125" style="1" customWidth="1"/>
    <col min="4" max="4" width="10.10546875" style="1" customWidth="1"/>
    <col min="5" max="5" width="9.21484375" style="1" customWidth="1"/>
    <col min="6" max="6" width="9.3359375" style="1" customWidth="1"/>
    <col min="7" max="7" width="9.88671875" style="1" customWidth="1"/>
    <col min="8" max="9" width="9.5546875" style="1" customWidth="1"/>
    <col min="10" max="10" width="9.77734375" style="1" customWidth="1"/>
    <col min="11" max="11" width="9.10546875" style="1" customWidth="1"/>
    <col min="12" max="12" width="9.99609375" style="1" customWidth="1"/>
    <col min="13" max="13" width="26.21484375" style="1" customWidth="1"/>
    <col min="14" max="14" width="24.6640625" style="1" customWidth="1"/>
    <col min="15" max="16384" width="8.88671875" style="1" customWidth="1"/>
  </cols>
  <sheetData>
    <row r="1" spans="1:11" s="29" customFormat="1" ht="20.25" customHeight="1">
      <c r="A1" s="131" t="s">
        <v>453</v>
      </c>
      <c r="B1" s="13"/>
      <c r="C1" s="13"/>
      <c r="D1" s="13"/>
      <c r="E1" s="13"/>
      <c r="F1" s="13"/>
      <c r="G1" s="7"/>
      <c r="H1" s="7"/>
      <c r="I1" s="7"/>
      <c r="J1" s="7"/>
      <c r="K1" s="51"/>
    </row>
    <row r="2" spans="1:11" s="29" customFormat="1" ht="20.25" customHeight="1">
      <c r="A2" s="132" t="s">
        <v>729</v>
      </c>
      <c r="B2" s="13"/>
      <c r="C2" s="13"/>
      <c r="D2" s="13"/>
      <c r="E2" s="13"/>
      <c r="F2" s="13"/>
      <c r="G2" s="7"/>
      <c r="H2" s="7"/>
      <c r="I2" s="7"/>
      <c r="J2" s="7"/>
      <c r="K2" s="51"/>
    </row>
    <row r="3" spans="1:11" s="29" customFormat="1" ht="20.25" customHeight="1">
      <c r="A3" s="131"/>
      <c r="B3" s="13"/>
      <c r="C3" s="13"/>
      <c r="D3" s="13"/>
      <c r="E3" s="13"/>
      <c r="F3" s="13"/>
      <c r="G3" s="7"/>
      <c r="H3" s="7"/>
      <c r="I3" s="7"/>
      <c r="J3" s="7"/>
      <c r="K3" s="51"/>
    </row>
    <row r="4" ht="18" customHeight="1">
      <c r="K4" s="54"/>
    </row>
    <row r="5" spans="1:2" s="29" customFormat="1" ht="24.75" customHeight="1">
      <c r="A5" s="38" t="s">
        <v>707</v>
      </c>
      <c r="B5" s="7"/>
    </row>
    <row r="6" spans="1:11" ht="6" customHeight="1">
      <c r="A6"/>
      <c r="B6"/>
      <c r="C6"/>
      <c r="D6" s="27"/>
      <c r="E6" s="27"/>
      <c r="F6" s="27"/>
      <c r="G6" s="4"/>
      <c r="H6" s="27"/>
      <c r="I6" s="27"/>
      <c r="J6" s="27"/>
      <c r="K6" s="4"/>
    </row>
    <row r="7" spans="1:14" ht="76.5" customHeight="1">
      <c r="A7" s="147"/>
      <c r="B7" s="147"/>
      <c r="C7" s="147"/>
      <c r="D7" s="137"/>
      <c r="E7" s="453" t="s">
        <v>160</v>
      </c>
      <c r="F7" s="454"/>
      <c r="G7" s="454"/>
      <c r="H7" s="454"/>
      <c r="I7" s="451" t="s">
        <v>366</v>
      </c>
      <c r="J7" s="452"/>
      <c r="K7" s="452"/>
      <c r="L7" s="54"/>
      <c r="M7" s="310"/>
      <c r="N7" s="311" t="s">
        <v>137</v>
      </c>
    </row>
    <row r="8" spans="1:14" ht="8.25" customHeight="1">
      <c r="A8" s="95"/>
      <c r="B8" s="95"/>
      <c r="C8" s="95"/>
      <c r="F8" s="96"/>
      <c r="H8" s="96"/>
      <c r="I8" s="54"/>
      <c r="J8" s="305"/>
      <c r="K8" s="306"/>
      <c r="L8" s="54"/>
      <c r="M8" s="54"/>
      <c r="N8" s="306"/>
    </row>
    <row r="9" spans="1:14" s="140" customFormat="1" ht="18" customHeight="1">
      <c r="A9" s="95"/>
      <c r="B9" s="95"/>
      <c r="C9" s="95"/>
      <c r="F9" s="151" t="s">
        <v>12</v>
      </c>
      <c r="G9" s="1"/>
      <c r="H9" s="151" t="s">
        <v>138</v>
      </c>
      <c r="I9" s="54"/>
      <c r="J9" s="307" t="s">
        <v>138</v>
      </c>
      <c r="K9" s="308"/>
      <c r="L9" s="166"/>
      <c r="M9" s="166"/>
      <c r="N9" s="308"/>
    </row>
    <row r="10" spans="1:14" s="140" customFormat="1" ht="9" customHeight="1">
      <c r="A10" s="95"/>
      <c r="B10" s="95"/>
      <c r="C10" s="95"/>
      <c r="F10" s="96"/>
      <c r="H10" s="96"/>
      <c r="I10" s="166"/>
      <c r="J10" s="305"/>
      <c r="K10" s="308"/>
      <c r="L10" s="166"/>
      <c r="M10" s="166"/>
      <c r="N10" s="308"/>
    </row>
    <row r="11" spans="1:14" s="140" customFormat="1" ht="18" customHeight="1">
      <c r="A11" s="80" t="s">
        <v>421</v>
      </c>
      <c r="B11" s="80"/>
      <c r="C11" s="80"/>
      <c r="F11" s="333">
        <f>SUM(F15:F16)</f>
        <v>96073.13399999999</v>
      </c>
      <c r="G11" s="334"/>
      <c r="H11" s="335">
        <v>1</v>
      </c>
      <c r="I11" s="336"/>
      <c r="J11" s="335">
        <f>(F11-N11)/N11</f>
        <v>0.9629195406995749</v>
      </c>
      <c r="K11" s="190"/>
      <c r="L11" s="190"/>
      <c r="M11" s="190"/>
      <c r="N11" s="312">
        <v>48944</v>
      </c>
    </row>
    <row r="12" spans="1:14" s="140" customFormat="1" ht="9" customHeight="1">
      <c r="A12" s="80"/>
      <c r="B12" s="80"/>
      <c r="C12" s="80"/>
      <c r="F12" s="333"/>
      <c r="G12" s="336"/>
      <c r="H12" s="337"/>
      <c r="I12" s="336"/>
      <c r="J12" s="337"/>
      <c r="K12" s="166"/>
      <c r="L12" s="166"/>
      <c r="M12" s="166"/>
      <c r="N12" s="166"/>
    </row>
    <row r="13" spans="1:14" s="140" customFormat="1" ht="18" customHeight="1">
      <c r="A13" s="149" t="s">
        <v>367</v>
      </c>
      <c r="B13" s="91"/>
      <c r="C13" s="80"/>
      <c r="F13" s="338"/>
      <c r="G13" s="336"/>
      <c r="H13" s="337"/>
      <c r="I13" s="336"/>
      <c r="J13" s="337"/>
      <c r="K13" s="166"/>
      <c r="L13" s="166"/>
      <c r="M13" s="166"/>
      <c r="N13" s="166"/>
    </row>
    <row r="14" spans="1:14" s="140" customFormat="1" ht="6" customHeight="1">
      <c r="A14" s="80"/>
      <c r="B14" s="80"/>
      <c r="C14" s="80"/>
      <c r="F14" s="333"/>
      <c r="G14" s="336"/>
      <c r="H14" s="337"/>
      <c r="I14" s="336"/>
      <c r="J14" s="337"/>
      <c r="K14" s="166"/>
      <c r="L14" s="166"/>
      <c r="M14" s="166"/>
      <c r="N14" s="166"/>
    </row>
    <row r="15" spans="1:14" s="140" customFormat="1" ht="18" customHeight="1">
      <c r="A15" s="150" t="s">
        <v>446</v>
      </c>
      <c r="B15" s="80"/>
      <c r="F15" s="64">
        <v>87403.882</v>
      </c>
      <c r="G15" s="334"/>
      <c r="H15" s="335">
        <f>H11-H16</f>
        <v>0.9097640345530937</v>
      </c>
      <c r="I15" s="336"/>
      <c r="J15" s="335">
        <f>(F15-N15)/N15</f>
        <v>0.9696205606634216</v>
      </c>
      <c r="K15" s="190"/>
      <c r="L15" s="190"/>
      <c r="M15" s="190"/>
      <c r="N15" s="312">
        <v>44376</v>
      </c>
    </row>
    <row r="16" spans="1:14" s="148" customFormat="1" ht="18" customHeight="1">
      <c r="A16" s="150" t="s">
        <v>368</v>
      </c>
      <c r="B16" s="80"/>
      <c r="C16" s="140"/>
      <c r="D16" s="140"/>
      <c r="E16" s="140"/>
      <c r="F16" s="64">
        <v>8669.252</v>
      </c>
      <c r="G16" s="336"/>
      <c r="H16" s="340">
        <f>F16/F11</f>
        <v>0.09023596544690632</v>
      </c>
      <c r="I16" s="336"/>
      <c r="J16" s="335">
        <f>(F16-N16)/N16</f>
        <v>0.897822241681261</v>
      </c>
      <c r="K16" s="190"/>
      <c r="L16" s="190"/>
      <c r="M16" s="190"/>
      <c r="N16" s="313">
        <f>N11-N15</f>
        <v>4568</v>
      </c>
    </row>
    <row r="17" spans="1:14" s="148" customFormat="1" ht="3" customHeight="1">
      <c r="A17" s="80"/>
      <c r="B17" s="80"/>
      <c r="C17" s="140"/>
      <c r="D17" s="140"/>
      <c r="E17" s="140"/>
      <c r="F17" s="64"/>
      <c r="G17" s="336"/>
      <c r="H17" s="341"/>
      <c r="I17" s="336"/>
      <c r="J17" s="341"/>
      <c r="K17" s="190"/>
      <c r="L17" s="313"/>
      <c r="M17" s="190"/>
      <c r="N17" s="190"/>
    </row>
    <row r="18" spans="1:14" s="148" customFormat="1" ht="18" customHeight="1">
      <c r="A18" s="149" t="s">
        <v>369</v>
      </c>
      <c r="B18" s="140"/>
      <c r="C18" s="140"/>
      <c r="D18" s="140"/>
      <c r="E18" s="140"/>
      <c r="F18" s="64"/>
      <c r="G18" s="336"/>
      <c r="H18" s="341"/>
      <c r="I18" s="336"/>
      <c r="J18" s="341"/>
      <c r="K18" s="190"/>
      <c r="L18" s="313"/>
      <c r="M18" s="190"/>
      <c r="N18" s="190"/>
    </row>
    <row r="19" spans="1:14" s="148" customFormat="1" ht="9.75" customHeight="1">
      <c r="A19" s="80"/>
      <c r="B19" s="80"/>
      <c r="C19" s="140"/>
      <c r="D19" s="140"/>
      <c r="E19" s="140"/>
      <c r="F19" s="64"/>
      <c r="G19" s="336"/>
      <c r="H19" s="341"/>
      <c r="I19" s="336"/>
      <c r="J19" s="341"/>
      <c r="K19" s="190"/>
      <c r="L19" s="313"/>
      <c r="M19" s="190"/>
      <c r="N19" s="190"/>
    </row>
    <row r="20" spans="1:14" s="140" customFormat="1" ht="18" customHeight="1">
      <c r="A20" s="148"/>
      <c r="B20" s="80" t="s">
        <v>139</v>
      </c>
      <c r="C20" s="80" t="s">
        <v>147</v>
      </c>
      <c r="F20" s="403">
        <v>2263.12</v>
      </c>
      <c r="G20" s="336"/>
      <c r="H20" s="343">
        <f aca="true" t="shared" si="0" ref="H20:H29">F20/F$11</f>
        <v>0.023556221242871083</v>
      </c>
      <c r="I20" s="336"/>
      <c r="J20" s="335">
        <f aca="true" t="shared" si="1" ref="J20:J29">(F20-N20)/N20</f>
        <v>0.8371180450139055</v>
      </c>
      <c r="K20" s="227"/>
      <c r="L20" s="227"/>
      <c r="M20" s="227"/>
      <c r="N20" s="227">
        <v>1231.886</v>
      </c>
    </row>
    <row r="21" spans="2:14" s="140" customFormat="1" ht="18" customHeight="1">
      <c r="B21" s="80" t="s">
        <v>139</v>
      </c>
      <c r="C21" s="80" t="s">
        <v>141</v>
      </c>
      <c r="F21" s="403">
        <v>2360.998</v>
      </c>
      <c r="G21" s="336"/>
      <c r="H21" s="343">
        <f t="shared" si="0"/>
        <v>0.024575007618675166</v>
      </c>
      <c r="I21" s="336"/>
      <c r="J21" s="335">
        <f t="shared" si="1"/>
        <v>1.8237684723172385</v>
      </c>
      <c r="K21" s="227"/>
      <c r="L21" s="227"/>
      <c r="M21" s="227"/>
      <c r="N21" s="227">
        <v>836.116</v>
      </c>
    </row>
    <row r="22" spans="2:14" s="140" customFormat="1" ht="18" customHeight="1">
      <c r="B22" s="80" t="s">
        <v>139</v>
      </c>
      <c r="C22" s="80" t="s">
        <v>140</v>
      </c>
      <c r="F22" s="403">
        <v>1818.148</v>
      </c>
      <c r="G22" s="336"/>
      <c r="H22" s="343">
        <f t="shared" si="0"/>
        <v>0.01892462465104969</v>
      </c>
      <c r="I22" s="336"/>
      <c r="J22" s="335">
        <f t="shared" si="1"/>
        <v>1.505064143986751</v>
      </c>
      <c r="K22" s="227"/>
      <c r="L22" s="227"/>
      <c r="M22" s="227"/>
      <c r="N22" s="227">
        <v>725.789</v>
      </c>
    </row>
    <row r="23" spans="2:14" s="140" customFormat="1" ht="18" customHeight="1">
      <c r="B23" s="80" t="s">
        <v>139</v>
      </c>
      <c r="C23" s="80" t="s">
        <v>142</v>
      </c>
      <c r="F23" s="403">
        <v>980.954</v>
      </c>
      <c r="G23" s="336"/>
      <c r="H23" s="343">
        <f t="shared" si="0"/>
        <v>0.010210492352627948</v>
      </c>
      <c r="I23" s="336"/>
      <c r="J23" s="335">
        <f t="shared" si="1"/>
        <v>0.8295475527488329</v>
      </c>
      <c r="K23" s="227"/>
      <c r="L23" s="227"/>
      <c r="M23" s="227"/>
      <c r="N23" s="227">
        <v>536.173</v>
      </c>
    </row>
    <row r="24" spans="2:14" s="140" customFormat="1" ht="18" customHeight="1">
      <c r="B24" s="80" t="s">
        <v>139</v>
      </c>
      <c r="C24" s="80" t="s">
        <v>144</v>
      </c>
      <c r="F24" s="403">
        <v>347.132</v>
      </c>
      <c r="G24" s="336"/>
      <c r="H24" s="343">
        <f t="shared" si="0"/>
        <v>0.003613205748029413</v>
      </c>
      <c r="I24" s="336"/>
      <c r="J24" s="335">
        <f t="shared" si="1"/>
        <v>0.543220414332711</v>
      </c>
      <c r="K24" s="227"/>
      <c r="L24" s="227"/>
      <c r="M24" s="227"/>
      <c r="N24" s="227">
        <v>224.94</v>
      </c>
    </row>
    <row r="25" spans="2:14" s="140" customFormat="1" ht="18" customHeight="1">
      <c r="B25" s="80" t="s">
        <v>139</v>
      </c>
      <c r="C25" s="80" t="s">
        <v>146</v>
      </c>
      <c r="F25" s="403">
        <v>285.72</v>
      </c>
      <c r="G25" s="336"/>
      <c r="H25" s="343">
        <f t="shared" si="0"/>
        <v>0.0029739843815233514</v>
      </c>
      <c r="I25" s="336"/>
      <c r="J25" s="335">
        <f t="shared" si="1"/>
        <v>0.012527242766270444</v>
      </c>
      <c r="K25" s="227"/>
      <c r="L25" s="227"/>
      <c r="M25" s="227"/>
      <c r="N25" s="227">
        <v>282.185</v>
      </c>
    </row>
    <row r="26" spans="2:14" s="140" customFormat="1" ht="18" customHeight="1">
      <c r="B26" s="80" t="s">
        <v>139</v>
      </c>
      <c r="C26" s="80" t="s">
        <v>479</v>
      </c>
      <c r="F26" s="403">
        <v>264.608</v>
      </c>
      <c r="G26" s="336"/>
      <c r="H26" s="343">
        <f t="shared" si="0"/>
        <v>0.0027542351225890065</v>
      </c>
      <c r="I26" s="336"/>
      <c r="J26" s="335">
        <f t="shared" si="1"/>
        <v>-0.1790467798881849</v>
      </c>
      <c r="K26" s="227"/>
      <c r="L26" s="227"/>
      <c r="M26" s="227"/>
      <c r="N26" s="227">
        <v>322.318</v>
      </c>
    </row>
    <row r="27" spans="2:14" s="140" customFormat="1" ht="18" customHeight="1">
      <c r="B27" s="80" t="s">
        <v>139</v>
      </c>
      <c r="C27" s="80" t="s">
        <v>145</v>
      </c>
      <c r="F27" s="403">
        <v>210.558</v>
      </c>
      <c r="G27" s="336"/>
      <c r="H27" s="343">
        <f t="shared" si="0"/>
        <v>0.0021916428790591967</v>
      </c>
      <c r="I27" s="336"/>
      <c r="J27" s="335">
        <f t="shared" si="1"/>
        <v>0.43426018010163053</v>
      </c>
      <c r="K27" s="227"/>
      <c r="L27" s="227"/>
      <c r="M27" s="227"/>
      <c r="N27" s="227">
        <v>146.806</v>
      </c>
    </row>
    <row r="28" spans="2:14" s="140" customFormat="1" ht="18" customHeight="1">
      <c r="B28" s="80" t="s">
        <v>139</v>
      </c>
      <c r="C28" s="80" t="s">
        <v>478</v>
      </c>
      <c r="F28" s="403">
        <v>86.504</v>
      </c>
      <c r="G28" s="336"/>
      <c r="H28" s="343">
        <f t="shared" si="0"/>
        <v>0.0009003973993395491</v>
      </c>
      <c r="I28" s="336"/>
      <c r="J28" s="335">
        <f t="shared" si="1"/>
        <v>-0.5329006339298249</v>
      </c>
      <c r="K28" s="227"/>
      <c r="L28" s="227"/>
      <c r="M28" s="227"/>
      <c r="N28" s="227">
        <v>185.194</v>
      </c>
    </row>
    <row r="29" spans="2:14" s="140" customFormat="1" ht="18" customHeight="1">
      <c r="B29" s="80" t="s">
        <v>139</v>
      </c>
      <c r="C29" s="80" t="s">
        <v>143</v>
      </c>
      <c r="F29" s="403">
        <v>51.51</v>
      </c>
      <c r="G29" s="336"/>
      <c r="H29" s="343">
        <f t="shared" si="0"/>
        <v>0.0005361540511419144</v>
      </c>
      <c r="I29" s="336"/>
      <c r="J29" s="335">
        <f t="shared" si="1"/>
        <v>-0.31993715590879684</v>
      </c>
      <c r="K29" s="227"/>
      <c r="L29" s="227"/>
      <c r="M29" s="227"/>
      <c r="N29" s="227">
        <v>75.743</v>
      </c>
    </row>
    <row r="30" spans="1:14" s="140" customFormat="1" ht="18" customHeight="1">
      <c r="A30" s="152"/>
      <c r="B30" s="152"/>
      <c r="C30" s="152"/>
      <c r="D30" s="153"/>
      <c r="E30" s="153"/>
      <c r="F30" s="152"/>
      <c r="G30" s="153"/>
      <c r="H30" s="152"/>
      <c r="I30" s="168"/>
      <c r="J30" s="309"/>
      <c r="K30" s="166"/>
      <c r="L30" s="166"/>
      <c r="M30" s="166"/>
      <c r="N30" s="166"/>
    </row>
    <row r="31" ht="18" customHeight="1">
      <c r="A31" s="3" t="s">
        <v>361</v>
      </c>
    </row>
    <row r="32" ht="18" customHeight="1">
      <c r="A32" s="1" t="s">
        <v>445</v>
      </c>
    </row>
    <row r="33" spans="1:13" ht="18" customHeight="1">
      <c r="A33" s="55" t="s">
        <v>450</v>
      </c>
      <c r="B33" s="54"/>
      <c r="C33" s="54"/>
      <c r="D33" s="54"/>
      <c r="E33" s="54"/>
      <c r="F33" s="54"/>
      <c r="G33" s="54"/>
      <c r="H33" s="54"/>
      <c r="I33" s="54"/>
      <c r="J33" s="54"/>
      <c r="K33" s="54"/>
      <c r="L33" s="54"/>
      <c r="M33" s="54"/>
    </row>
    <row r="34" ht="18" customHeight="1"/>
    <row r="35" spans="1:10" ht="18" customHeight="1">
      <c r="A35" s="54"/>
      <c r="B35" s="53"/>
      <c r="C35" s="53"/>
      <c r="D35" s="53"/>
      <c r="E35" s="53"/>
      <c r="F35" s="53"/>
      <c r="G35" s="53"/>
      <c r="H35"/>
      <c r="I35"/>
      <c r="J35"/>
    </row>
    <row r="36" spans="1:10" ht="18" customHeight="1">
      <c r="A36"/>
      <c r="B36"/>
      <c r="C36"/>
      <c r="D36"/>
      <c r="E36"/>
      <c r="F36"/>
      <c r="G36"/>
      <c r="H36"/>
      <c r="I36"/>
      <c r="J36"/>
    </row>
    <row r="37" spans="1:10" ht="18" customHeight="1">
      <c r="A37"/>
      <c r="B37"/>
      <c r="C37"/>
      <c r="D37"/>
      <c r="E37"/>
      <c r="F37"/>
      <c r="G37"/>
      <c r="H37"/>
      <c r="I37"/>
      <c r="J37"/>
    </row>
    <row r="38" spans="1:9" s="29" customFormat="1" ht="25.5" customHeight="1">
      <c r="A38" s="213" t="s">
        <v>718</v>
      </c>
      <c r="B38" s="51"/>
      <c r="C38" s="51"/>
      <c r="D38" s="65"/>
      <c r="E38" s="51"/>
      <c r="F38" s="51"/>
      <c r="G38" s="51"/>
      <c r="H38" s="314"/>
      <c r="I38" s="314"/>
    </row>
    <row r="39" spans="1:11" ht="6.75" customHeight="1">
      <c r="A39" s="103"/>
      <c r="B39" s="103"/>
      <c r="C39" s="103"/>
      <c r="D39" s="103"/>
      <c r="E39" s="103"/>
      <c r="F39" s="103"/>
      <c r="G39" s="103"/>
      <c r="H39" s="118"/>
      <c r="I39" s="118"/>
      <c r="J39" s="27"/>
      <c r="K39" s="4"/>
    </row>
    <row r="40" spans="1:9" ht="23.25" customHeight="1">
      <c r="A40" s="155"/>
      <c r="B40" s="155"/>
      <c r="C40" s="155"/>
      <c r="D40" s="156"/>
      <c r="E40" s="157" t="s">
        <v>148</v>
      </c>
      <c r="F40" s="139"/>
      <c r="G40" s="157" t="s">
        <v>149</v>
      </c>
      <c r="H40" s="139"/>
      <c r="I40" s="157" t="s">
        <v>150</v>
      </c>
    </row>
    <row r="41" spans="1:9" ht="6" customHeight="1">
      <c r="A41" s="7"/>
      <c r="B41" s="7"/>
      <c r="C41" s="7"/>
      <c r="D41" s="29"/>
      <c r="E41" s="18"/>
      <c r="F41" s="29"/>
      <c r="G41" s="18"/>
      <c r="H41" s="29"/>
      <c r="I41" s="18"/>
    </row>
    <row r="42" spans="1:9" ht="18" customHeight="1">
      <c r="A42" s="7"/>
      <c r="B42" s="7"/>
      <c r="C42" s="7"/>
      <c r="D42" s="29"/>
      <c r="E42" s="18"/>
      <c r="F42" s="29"/>
      <c r="G42" s="18"/>
      <c r="H42" s="29"/>
      <c r="I42" s="39" t="s">
        <v>112</v>
      </c>
    </row>
    <row r="43" spans="1:9" ht="5.25" customHeight="1">
      <c r="A43" s="7"/>
      <c r="B43" s="7"/>
      <c r="C43" s="7"/>
      <c r="D43" s="29"/>
      <c r="E43" s="18"/>
      <c r="F43" s="29"/>
      <c r="G43" s="18"/>
      <c r="H43" s="29"/>
      <c r="I43" s="18"/>
    </row>
    <row r="44" spans="1:9" ht="18" customHeight="1">
      <c r="A44" s="7" t="s">
        <v>151</v>
      </c>
      <c r="B44" s="7"/>
      <c r="C44" s="7"/>
      <c r="D44" s="29"/>
      <c r="E44" s="234">
        <v>0</v>
      </c>
      <c r="F44" s="229"/>
      <c r="G44" s="234">
        <v>1</v>
      </c>
      <c r="H44" s="229"/>
      <c r="I44" s="234">
        <v>3.8</v>
      </c>
    </row>
    <row r="45" spans="1:9" ht="18" customHeight="1">
      <c r="A45" s="7" t="s">
        <v>152</v>
      </c>
      <c r="B45" s="7"/>
      <c r="C45" s="7"/>
      <c r="D45" s="29"/>
      <c r="E45" s="234">
        <v>13.7</v>
      </c>
      <c r="F45" s="229"/>
      <c r="G45" s="234">
        <v>7.5</v>
      </c>
      <c r="H45" s="229"/>
      <c r="I45" s="234">
        <v>19.3</v>
      </c>
    </row>
    <row r="46" spans="1:9" ht="18" customHeight="1">
      <c r="A46" s="7" t="s">
        <v>153</v>
      </c>
      <c r="B46" s="7"/>
      <c r="C46" s="7"/>
      <c r="D46" s="29"/>
      <c r="E46" s="234">
        <v>1.1</v>
      </c>
      <c r="F46" s="229"/>
      <c r="G46" s="234">
        <v>7.8</v>
      </c>
      <c r="H46" s="229"/>
      <c r="I46" s="234">
        <v>21.4</v>
      </c>
    </row>
    <row r="47" spans="1:9" ht="18" customHeight="1">
      <c r="A47" s="7" t="s">
        <v>154</v>
      </c>
      <c r="B47" s="7"/>
      <c r="C47" s="7"/>
      <c r="D47" s="29"/>
      <c r="E47" s="234">
        <v>25.3</v>
      </c>
      <c r="F47" s="229"/>
      <c r="G47" s="234">
        <v>35.3</v>
      </c>
      <c r="H47" s="229"/>
      <c r="I47" s="234">
        <v>29.5</v>
      </c>
    </row>
    <row r="48" spans="1:9" ht="18" customHeight="1">
      <c r="A48" s="7" t="s">
        <v>155</v>
      </c>
      <c r="B48" s="7"/>
      <c r="C48" s="7"/>
      <c r="D48" s="29"/>
      <c r="E48" s="234">
        <v>9.9</v>
      </c>
      <c r="F48" s="229"/>
      <c r="G48" s="234">
        <v>16</v>
      </c>
      <c r="H48" s="229"/>
      <c r="I48" s="234">
        <v>12.1</v>
      </c>
    </row>
    <row r="49" spans="1:9" ht="18" customHeight="1">
      <c r="A49" s="7" t="s">
        <v>156</v>
      </c>
      <c r="B49" s="7"/>
      <c r="C49" s="7"/>
      <c r="D49" s="29"/>
      <c r="E49" s="234">
        <v>50</v>
      </c>
      <c r="F49" s="229"/>
      <c r="G49" s="234">
        <v>32.4</v>
      </c>
      <c r="H49" s="229"/>
      <c r="I49" s="234">
        <v>13.9</v>
      </c>
    </row>
    <row r="50" spans="1:9" ht="18" customHeight="1">
      <c r="A50" s="7" t="s">
        <v>159</v>
      </c>
      <c r="B50" s="7"/>
      <c r="C50" s="7"/>
      <c r="D50" s="29"/>
      <c r="E50" s="154">
        <v>100</v>
      </c>
      <c r="F50" s="29"/>
      <c r="G50" s="154">
        <v>100</v>
      </c>
      <c r="H50" s="29"/>
      <c r="I50" s="154">
        <v>100</v>
      </c>
    </row>
    <row r="51" spans="1:9" ht="6.75" customHeight="1">
      <c r="A51" s="141"/>
      <c r="B51" s="141"/>
      <c r="C51" s="141"/>
      <c r="D51" s="141"/>
      <c r="E51" s="141"/>
      <c r="F51" s="142"/>
      <c r="G51" s="142"/>
      <c r="H51" s="142"/>
      <c r="I51" s="142"/>
    </row>
    <row r="52" spans="1:6" ht="18" customHeight="1">
      <c r="A52" s="3" t="s">
        <v>361</v>
      </c>
      <c r="B52" s="3"/>
      <c r="C52" s="3"/>
      <c r="D52" s="3"/>
      <c r="E52" s="3"/>
      <c r="F52" s="3"/>
    </row>
    <row r="53" spans="1:6" ht="18" customHeight="1">
      <c r="A53" s="3" t="s">
        <v>447</v>
      </c>
      <c r="B53" s="3"/>
      <c r="C53" s="3"/>
      <c r="D53" s="3"/>
      <c r="E53" s="3"/>
      <c r="F53" s="3"/>
    </row>
    <row r="54" spans="1:6" ht="18" customHeight="1">
      <c r="A54" s="81" t="s">
        <v>554</v>
      </c>
      <c r="B54" s="3"/>
      <c r="C54" s="3"/>
      <c r="D54" s="3"/>
      <c r="E54" s="3"/>
      <c r="F54" s="3"/>
    </row>
    <row r="55" spans="2:6" ht="18" customHeight="1">
      <c r="B55" s="3"/>
      <c r="C55" s="3"/>
      <c r="D55" s="3"/>
      <c r="E55" s="3"/>
      <c r="F55" s="3"/>
    </row>
    <row r="56" spans="2:6" ht="18" customHeight="1">
      <c r="B56" s="3"/>
      <c r="C56" s="3"/>
      <c r="D56" s="3"/>
      <c r="E56" s="3"/>
      <c r="F56" s="3"/>
    </row>
    <row r="57" spans="2:6" ht="18" customHeight="1">
      <c r="B57" s="3"/>
      <c r="C57" s="3"/>
      <c r="D57" s="3"/>
      <c r="E57" s="3"/>
      <c r="F57" s="3"/>
    </row>
    <row r="58" spans="1:10" ht="18" customHeight="1">
      <c r="A58"/>
      <c r="B58" s="27"/>
      <c r="C58" s="27"/>
      <c r="D58" s="27"/>
      <c r="E58" s="97"/>
      <c r="F58" s="97"/>
      <c r="G58"/>
      <c r="H58"/>
      <c r="I58"/>
      <c r="J58"/>
    </row>
    <row r="59" ht="18" customHeight="1"/>
    <row r="60" ht="18" customHeight="1"/>
    <row r="61" spans="6:10" ht="18" customHeight="1">
      <c r="F61" s="193"/>
      <c r="G61" s="193"/>
      <c r="H61" s="193"/>
      <c r="I61" s="193"/>
      <c r="J61" s="193"/>
    </row>
    <row r="62" spans="6:10" ht="18" customHeight="1">
      <c r="F62" s="193"/>
      <c r="G62" s="193"/>
      <c r="H62" s="193"/>
      <c r="I62" s="193"/>
      <c r="J62" s="193"/>
    </row>
    <row r="63" spans="6:10" ht="18" customHeight="1">
      <c r="F63" s="193"/>
      <c r="G63" s="193"/>
      <c r="H63" s="193"/>
      <c r="I63" s="193"/>
      <c r="J63" s="193"/>
    </row>
    <row r="64" spans="6:10" ht="18" customHeight="1">
      <c r="F64" s="193"/>
      <c r="G64" s="193"/>
      <c r="H64" s="193"/>
      <c r="I64" s="193"/>
      <c r="J64" s="193"/>
    </row>
    <row r="65" spans="6:10" ht="18" customHeight="1">
      <c r="F65" s="193"/>
      <c r="G65" s="193"/>
      <c r="H65" s="193"/>
      <c r="I65" s="193"/>
      <c r="J65" s="193"/>
    </row>
    <row r="66" spans="6:10" ht="18" customHeight="1">
      <c r="F66" s="193"/>
      <c r="G66" s="193"/>
      <c r="H66" s="193"/>
      <c r="I66" s="193"/>
      <c r="J66" s="193"/>
    </row>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sheetData>
  <sheetProtection/>
  <mergeCells count="2">
    <mergeCell ref="I7:K7"/>
    <mergeCell ref="E7:H7"/>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headerFooter alignWithMargins="0">
    <oddHeader>&amp;R&amp;"Arial MT,Bold"&amp;16RAIL SERVICES</oddHeader>
  </headerFooter>
</worksheet>
</file>

<file path=xl/worksheets/sheet12.xml><?xml version="1.0" encoding="utf-8"?>
<worksheet xmlns="http://schemas.openxmlformats.org/spreadsheetml/2006/main" xmlns:r="http://schemas.openxmlformats.org/officeDocument/2006/relationships">
  <sheetPr codeName="Sheet8">
    <pageSetUpPr fitToPage="1"/>
  </sheetPr>
  <dimension ref="B1:AI92"/>
  <sheetViews>
    <sheetView showGridLines="0" zoomScale="70" zoomScaleNormal="70" zoomScaleSheetLayoutView="43" zoomScalePageLayoutView="0" workbookViewId="0" topLeftCell="A37">
      <selection activeCell="N58" sqref="N58"/>
    </sheetView>
  </sheetViews>
  <sheetFormatPr defaultColWidth="7.10546875" defaultRowHeight="15"/>
  <cols>
    <col min="1" max="1" width="3.6640625" style="255" customWidth="1"/>
    <col min="2" max="2" width="27.4453125" style="255" customWidth="1"/>
    <col min="3" max="8" width="8.3359375" style="255" hidden="1" customWidth="1"/>
    <col min="9" max="12" width="12.5546875" style="255" hidden="1" customWidth="1"/>
    <col min="13" max="13" width="12.5546875" style="255" customWidth="1"/>
    <col min="14" max="14" width="12.5546875" style="256" customWidth="1"/>
    <col min="15" max="15" width="12.5546875" style="257" customWidth="1"/>
    <col min="16" max="22" width="12.5546875" style="255" customWidth="1"/>
    <col min="23" max="23" width="16.4453125" style="255" customWidth="1"/>
    <col min="24" max="25" width="15.3359375" style="255" customWidth="1"/>
    <col min="26" max="16384" width="7.10546875" style="255" customWidth="1"/>
  </cols>
  <sheetData>
    <row r="1" spans="2:25" ht="23.25" customHeight="1">
      <c r="B1" s="358" t="s">
        <v>555</v>
      </c>
      <c r="C1" s="265"/>
      <c r="D1" s="265"/>
      <c r="E1" s="265"/>
      <c r="F1" s="265"/>
      <c r="G1" s="265"/>
      <c r="H1" s="265"/>
      <c r="I1" s="265"/>
      <c r="J1" s="265"/>
      <c r="K1" s="265"/>
      <c r="L1" s="265"/>
      <c r="M1" s="265"/>
      <c r="N1" s="265"/>
      <c r="O1" s="265"/>
      <c r="P1" s="265"/>
      <c r="Q1" s="265"/>
      <c r="R1" s="265"/>
      <c r="S1" s="265"/>
      <c r="T1" s="265"/>
      <c r="U1" s="265"/>
      <c r="V1" s="265"/>
      <c r="W1" s="404" t="s">
        <v>406</v>
      </c>
      <c r="X1" s="266"/>
      <c r="Y1" s="266"/>
    </row>
    <row r="2" spans="2:25" ht="19.5" customHeight="1">
      <c r="B2" s="267" t="s">
        <v>486</v>
      </c>
      <c r="C2" s="268"/>
      <c r="D2" s="268"/>
      <c r="E2" s="268"/>
      <c r="F2" s="268"/>
      <c r="G2" s="268"/>
      <c r="H2" s="268"/>
      <c r="I2" s="268"/>
      <c r="J2" s="268"/>
      <c r="K2" s="268"/>
      <c r="L2" s="268"/>
      <c r="M2" s="268"/>
      <c r="N2" s="268"/>
      <c r="O2" s="268"/>
      <c r="P2" s="268"/>
      <c r="Q2" s="268"/>
      <c r="R2" s="268"/>
      <c r="S2" s="268"/>
      <c r="T2" s="268"/>
      <c r="U2" s="268"/>
      <c r="V2" s="268"/>
      <c r="W2" s="268"/>
      <c r="X2" s="266"/>
      <c r="Y2" s="266"/>
    </row>
    <row r="3" spans="2:23" ht="45.75" customHeight="1">
      <c r="B3" s="269" t="s">
        <v>487</v>
      </c>
      <c r="C3" s="270" t="s">
        <v>470</v>
      </c>
      <c r="D3" s="270" t="s">
        <v>471</v>
      </c>
      <c r="E3" s="270" t="s">
        <v>472</v>
      </c>
      <c r="F3" s="270" t="s">
        <v>473</v>
      </c>
      <c r="G3" s="270" t="s">
        <v>42</v>
      </c>
      <c r="H3" s="270" t="s">
        <v>75</v>
      </c>
      <c r="I3" s="270" t="s">
        <v>100</v>
      </c>
      <c r="J3" s="270" t="s">
        <v>104</v>
      </c>
      <c r="K3" s="270" t="s">
        <v>106</v>
      </c>
      <c r="L3" s="270" t="s">
        <v>168</v>
      </c>
      <c r="M3" s="270" t="s">
        <v>260</v>
      </c>
      <c r="N3" s="270" t="s">
        <v>357</v>
      </c>
      <c r="O3" s="271" t="s">
        <v>360</v>
      </c>
      <c r="P3" s="271" t="s">
        <v>393</v>
      </c>
      <c r="Q3" s="271" t="s">
        <v>418</v>
      </c>
      <c r="R3" s="271" t="s">
        <v>456</v>
      </c>
      <c r="S3" s="271" t="s">
        <v>475</v>
      </c>
      <c r="T3" s="271" t="s">
        <v>505</v>
      </c>
      <c r="U3" s="271" t="s">
        <v>529</v>
      </c>
      <c r="V3" s="271" t="s">
        <v>629</v>
      </c>
      <c r="W3" s="270" t="s">
        <v>708</v>
      </c>
    </row>
    <row r="4" spans="2:23" ht="18" customHeight="1">
      <c r="B4" s="51" t="s">
        <v>496</v>
      </c>
      <c r="C4" s="273">
        <v>278.386</v>
      </c>
      <c r="D4" s="273">
        <v>258.31</v>
      </c>
      <c r="E4" s="273">
        <v>268.861</v>
      </c>
      <c r="F4" s="273">
        <v>257.164</v>
      </c>
      <c r="G4" s="273">
        <v>246.459</v>
      </c>
      <c r="H4" s="273">
        <v>233.716</v>
      </c>
      <c r="I4" s="273">
        <v>260.593</v>
      </c>
      <c r="J4" s="273">
        <v>245.302</v>
      </c>
      <c r="K4" s="273">
        <v>252.385</v>
      </c>
      <c r="L4" s="273">
        <v>239.202</v>
      </c>
      <c r="M4" s="331">
        <v>256.447</v>
      </c>
      <c r="N4" s="273">
        <v>280.278</v>
      </c>
      <c r="O4" s="273">
        <v>279.346</v>
      </c>
      <c r="P4" s="273">
        <v>288.5810802999998</v>
      </c>
      <c r="Q4" s="273">
        <v>300.8360800200004</v>
      </c>
      <c r="R4" s="273">
        <v>354.891084</v>
      </c>
      <c r="S4" s="273">
        <v>338.36</v>
      </c>
      <c r="T4" s="273">
        <v>343.182</v>
      </c>
      <c r="U4" s="273">
        <v>355</v>
      </c>
      <c r="V4" s="273">
        <v>337</v>
      </c>
      <c r="W4" s="285">
        <f>IF(ISERR((V4-U4)/U4*100),"-",(V4-U4)/U4*100)</f>
        <v>-5.070422535211268</v>
      </c>
    </row>
    <row r="5" spans="2:23" ht="18" customHeight="1">
      <c r="B5" s="51" t="s">
        <v>45</v>
      </c>
      <c r="C5" s="273">
        <v>15.079</v>
      </c>
      <c r="D5" s="273">
        <v>14.608</v>
      </c>
      <c r="E5" s="273">
        <v>14.863</v>
      </c>
      <c r="F5" s="273">
        <v>14.978</v>
      </c>
      <c r="G5" s="273">
        <v>15.132</v>
      </c>
      <c r="H5" s="273">
        <v>13.808</v>
      </c>
      <c r="I5" s="273">
        <v>14.781</v>
      </c>
      <c r="J5" s="273">
        <v>14.447</v>
      </c>
      <c r="K5" s="273">
        <v>15.357</v>
      </c>
      <c r="L5" s="273">
        <v>14.471</v>
      </c>
      <c r="M5" s="329">
        <v>14.995</v>
      </c>
      <c r="N5" s="273">
        <v>15.193</v>
      </c>
      <c r="O5" s="273">
        <v>16.337</v>
      </c>
      <c r="P5" s="273">
        <v>19.14300008000001</v>
      </c>
      <c r="Q5" s="273">
        <v>22.27799981999996</v>
      </c>
      <c r="R5" s="273">
        <v>26.895998</v>
      </c>
      <c r="S5" s="273">
        <v>24.992</v>
      </c>
      <c r="T5" s="273">
        <v>25.972</v>
      </c>
      <c r="U5" s="273">
        <v>25</v>
      </c>
      <c r="V5" s="273">
        <v>25</v>
      </c>
      <c r="W5" s="285">
        <f aca="true" t="shared" si="0" ref="W5:W32">IF(ISERR((V5-U5)/U5*100),"-",(V5-U5)/U5*100)</f>
        <v>0</v>
      </c>
    </row>
    <row r="6" spans="2:23" ht="18" customHeight="1">
      <c r="B6" s="51" t="s">
        <v>46</v>
      </c>
      <c r="C6" s="273">
        <v>52.242</v>
      </c>
      <c r="D6" s="273">
        <v>52.887</v>
      </c>
      <c r="E6" s="273">
        <v>55.447</v>
      </c>
      <c r="F6" s="273">
        <v>55.99</v>
      </c>
      <c r="G6" s="273">
        <v>56.634</v>
      </c>
      <c r="H6" s="273">
        <v>47.138</v>
      </c>
      <c r="I6" s="273">
        <v>48.255</v>
      </c>
      <c r="J6" s="273">
        <v>41.498</v>
      </c>
      <c r="K6" s="273">
        <v>38.946</v>
      </c>
      <c r="L6" s="273">
        <v>38.886</v>
      </c>
      <c r="M6" s="329">
        <v>38.461</v>
      </c>
      <c r="N6" s="273">
        <v>37.992</v>
      </c>
      <c r="O6" s="273">
        <v>42.223</v>
      </c>
      <c r="P6" s="273">
        <v>42.85300012000001</v>
      </c>
      <c r="Q6" s="273">
        <v>43.82599959999998</v>
      </c>
      <c r="R6" s="273">
        <v>49.861998</v>
      </c>
      <c r="S6" s="273">
        <v>45.982</v>
      </c>
      <c r="T6" s="273">
        <v>48.092</v>
      </c>
      <c r="U6" s="273">
        <v>47</v>
      </c>
      <c r="V6" s="273">
        <v>48</v>
      </c>
      <c r="W6" s="285">
        <f t="shared" si="0"/>
        <v>2.127659574468085</v>
      </c>
    </row>
    <row r="7" spans="2:23" ht="18" customHeight="1">
      <c r="B7" s="51" t="s">
        <v>497</v>
      </c>
      <c r="C7" s="273">
        <v>30.442</v>
      </c>
      <c r="D7" s="273">
        <v>29.752</v>
      </c>
      <c r="E7" s="273">
        <v>29.767</v>
      </c>
      <c r="F7" s="273">
        <v>29.326</v>
      </c>
      <c r="G7" s="273">
        <v>27.933</v>
      </c>
      <c r="H7" s="273">
        <v>24.283</v>
      </c>
      <c r="I7" s="273">
        <v>22.059</v>
      </c>
      <c r="J7" s="273">
        <v>19.09</v>
      </c>
      <c r="K7" s="273">
        <v>21.887</v>
      </c>
      <c r="L7" s="273">
        <v>22.497</v>
      </c>
      <c r="M7" s="329">
        <v>22.137</v>
      </c>
      <c r="N7" s="273">
        <v>29.429</v>
      </c>
      <c r="O7" s="273">
        <v>30.818</v>
      </c>
      <c r="P7" s="273">
        <v>29.152000019999964</v>
      </c>
      <c r="Q7" s="273">
        <v>31.623999480000013</v>
      </c>
      <c r="R7" s="273">
        <v>33.341</v>
      </c>
      <c r="S7" s="273">
        <v>33.34</v>
      </c>
      <c r="T7" s="273">
        <v>30.346</v>
      </c>
      <c r="U7" s="273">
        <v>30</v>
      </c>
      <c r="V7" s="273">
        <v>31</v>
      </c>
      <c r="W7" s="285">
        <f t="shared" si="0"/>
        <v>3.3333333333333335</v>
      </c>
    </row>
    <row r="8" spans="2:23" ht="18" customHeight="1">
      <c r="B8" s="51" t="s">
        <v>498</v>
      </c>
      <c r="C8" s="274" t="s">
        <v>5</v>
      </c>
      <c r="D8" s="274" t="s">
        <v>5</v>
      </c>
      <c r="E8" s="274" t="s">
        <v>5</v>
      </c>
      <c r="F8" s="274" t="s">
        <v>5</v>
      </c>
      <c r="G8" s="274" t="s">
        <v>5</v>
      </c>
      <c r="H8" s="274" t="s">
        <v>5</v>
      </c>
      <c r="I8" s="274" t="s">
        <v>5</v>
      </c>
      <c r="J8" s="274" t="s">
        <v>5</v>
      </c>
      <c r="K8" s="274" t="s">
        <v>5</v>
      </c>
      <c r="L8" s="274" t="s">
        <v>5</v>
      </c>
      <c r="M8" s="332" t="s">
        <v>5</v>
      </c>
      <c r="N8" s="274" t="s">
        <v>5</v>
      </c>
      <c r="O8" s="274" t="s">
        <v>5</v>
      </c>
      <c r="P8" s="273">
        <v>2.530999959999997</v>
      </c>
      <c r="Q8" s="273">
        <v>3.2949999799999965</v>
      </c>
      <c r="R8" s="273">
        <v>3.611998</v>
      </c>
      <c r="S8" s="273">
        <v>4.296</v>
      </c>
      <c r="T8" s="273">
        <v>4.268</v>
      </c>
      <c r="U8" s="273">
        <v>4</v>
      </c>
      <c r="V8" s="273">
        <v>4</v>
      </c>
      <c r="W8" s="285">
        <f t="shared" si="0"/>
        <v>0</v>
      </c>
    </row>
    <row r="9" spans="2:23" ht="18" customHeight="1">
      <c r="B9" s="51" t="s">
        <v>499</v>
      </c>
      <c r="C9" s="273">
        <v>142.936</v>
      </c>
      <c r="D9" s="273">
        <v>131.359</v>
      </c>
      <c r="E9" s="273">
        <v>143.835</v>
      </c>
      <c r="F9" s="273">
        <v>206.857</v>
      </c>
      <c r="G9" s="273">
        <v>236.799</v>
      </c>
      <c r="H9" s="273">
        <v>267.06</v>
      </c>
      <c r="I9" s="273">
        <v>275.821</v>
      </c>
      <c r="J9" s="273">
        <v>280.399</v>
      </c>
      <c r="K9" s="273">
        <v>296.208</v>
      </c>
      <c r="L9" s="273">
        <v>321.372</v>
      </c>
      <c r="M9" s="329">
        <v>341.499</v>
      </c>
      <c r="N9" s="273">
        <v>330.207</v>
      </c>
      <c r="O9" s="273">
        <v>339.048</v>
      </c>
      <c r="P9" s="273">
        <v>336.7350204999995</v>
      </c>
      <c r="Q9" s="273">
        <v>346.62998012000054</v>
      </c>
      <c r="R9" s="273">
        <v>371.539004</v>
      </c>
      <c r="S9" s="273">
        <v>392.376</v>
      </c>
      <c r="T9" s="273">
        <v>388.142</v>
      </c>
      <c r="U9" s="273">
        <v>390</v>
      </c>
      <c r="V9" s="273">
        <v>402</v>
      </c>
      <c r="W9" s="285">
        <f t="shared" si="0"/>
        <v>3.076923076923077</v>
      </c>
    </row>
    <row r="10" spans="2:23" ht="18" customHeight="1">
      <c r="B10" s="51" t="s">
        <v>55</v>
      </c>
      <c r="C10" s="273">
        <v>169.04</v>
      </c>
      <c r="D10" s="273">
        <v>163.42</v>
      </c>
      <c r="E10" s="273">
        <v>168.643</v>
      </c>
      <c r="F10" s="273">
        <v>175.942</v>
      </c>
      <c r="G10" s="273">
        <v>173.339</v>
      </c>
      <c r="H10" s="273">
        <v>149.287</v>
      </c>
      <c r="I10" s="273">
        <v>154.917</v>
      </c>
      <c r="J10" s="273">
        <v>151.346</v>
      </c>
      <c r="K10" s="273">
        <v>149.716</v>
      </c>
      <c r="L10" s="273">
        <v>146.139</v>
      </c>
      <c r="M10" s="329">
        <v>144.902</v>
      </c>
      <c r="N10" s="273">
        <v>148.34</v>
      </c>
      <c r="O10" s="273">
        <v>158.285</v>
      </c>
      <c r="P10" s="273">
        <v>162.87706093999984</v>
      </c>
      <c r="Q10" s="273">
        <v>169.98688002000046</v>
      </c>
      <c r="R10" s="273">
        <v>193.619946</v>
      </c>
      <c r="S10" s="273">
        <v>192.43</v>
      </c>
      <c r="T10" s="273">
        <v>190.998</v>
      </c>
      <c r="U10" s="273">
        <v>179</v>
      </c>
      <c r="V10" s="273">
        <v>172</v>
      </c>
      <c r="W10" s="285">
        <f t="shared" si="0"/>
        <v>-3.910614525139665</v>
      </c>
    </row>
    <row r="11" spans="2:23" ht="18" customHeight="1">
      <c r="B11" s="51" t="s">
        <v>48</v>
      </c>
      <c r="C11" s="273">
        <v>27.185</v>
      </c>
      <c r="D11" s="273">
        <v>24.355</v>
      </c>
      <c r="E11" s="273">
        <v>24.426</v>
      </c>
      <c r="F11" s="273">
        <v>23.737</v>
      </c>
      <c r="G11" s="273">
        <v>25.379</v>
      </c>
      <c r="H11" s="273">
        <v>24.422</v>
      </c>
      <c r="I11" s="273">
        <v>21.825</v>
      </c>
      <c r="J11" s="273">
        <v>21.549</v>
      </c>
      <c r="K11" s="273">
        <v>22.356</v>
      </c>
      <c r="L11" s="273">
        <v>22.17</v>
      </c>
      <c r="M11" s="329">
        <v>22.09</v>
      </c>
      <c r="N11" s="273">
        <v>20.696</v>
      </c>
      <c r="O11" s="273">
        <v>20.47</v>
      </c>
      <c r="P11" s="273">
        <v>20.295999959999985</v>
      </c>
      <c r="Q11" s="273">
        <v>22.26199983999999</v>
      </c>
      <c r="R11" s="273">
        <v>27.581998</v>
      </c>
      <c r="S11" s="273">
        <v>28.254</v>
      </c>
      <c r="T11" s="273">
        <v>27.274</v>
      </c>
      <c r="U11" s="273">
        <v>29</v>
      </c>
      <c r="V11" s="273">
        <v>34</v>
      </c>
      <c r="W11" s="285">
        <f t="shared" si="0"/>
        <v>17.24137931034483</v>
      </c>
    </row>
    <row r="12" spans="2:23" ht="18" customHeight="1">
      <c r="B12" s="51" t="s">
        <v>53</v>
      </c>
      <c r="C12" s="273">
        <v>3.23</v>
      </c>
      <c r="D12" s="273">
        <v>3.558</v>
      </c>
      <c r="E12" s="273">
        <v>-80.369</v>
      </c>
      <c r="F12" s="273">
        <v>3.223</v>
      </c>
      <c r="G12" s="273">
        <v>2.443</v>
      </c>
      <c r="H12" s="273">
        <v>2.143</v>
      </c>
      <c r="I12" s="273">
        <v>1.865</v>
      </c>
      <c r="J12" s="273">
        <v>1.883</v>
      </c>
      <c r="K12" s="273">
        <v>2.284</v>
      </c>
      <c r="L12" s="273">
        <v>2.646</v>
      </c>
      <c r="M12" s="329">
        <v>3.196</v>
      </c>
      <c r="N12" s="273">
        <v>3.635</v>
      </c>
      <c r="O12" s="273">
        <v>4.076</v>
      </c>
      <c r="P12" s="273">
        <v>5.377000099999997</v>
      </c>
      <c r="Q12" s="273">
        <v>6.952000059999997</v>
      </c>
      <c r="R12" s="273">
        <v>9.279</v>
      </c>
      <c r="S12" s="273">
        <v>11.006</v>
      </c>
      <c r="T12" s="273">
        <v>11.966</v>
      </c>
      <c r="U12" s="273">
        <v>13</v>
      </c>
      <c r="V12" s="273">
        <v>16</v>
      </c>
      <c r="W12" s="285">
        <f t="shared" si="0"/>
        <v>23.076923076923077</v>
      </c>
    </row>
    <row r="13" spans="2:23" ht="18" customHeight="1">
      <c r="B13" s="51" t="s">
        <v>62</v>
      </c>
      <c r="C13" s="273">
        <v>23.005</v>
      </c>
      <c r="D13" s="273">
        <v>24.539</v>
      </c>
      <c r="E13" s="273">
        <v>25.091</v>
      </c>
      <c r="F13" s="273">
        <v>29.221</v>
      </c>
      <c r="G13" s="273">
        <v>30.992</v>
      </c>
      <c r="H13" s="273">
        <v>27.582</v>
      </c>
      <c r="I13" s="273">
        <v>30.078</v>
      </c>
      <c r="J13" s="273">
        <v>30.859</v>
      </c>
      <c r="K13" s="273">
        <v>32.641</v>
      </c>
      <c r="L13" s="273">
        <v>32.732</v>
      </c>
      <c r="M13" s="329">
        <v>32.672</v>
      </c>
      <c r="N13" s="273">
        <v>37.142</v>
      </c>
      <c r="O13" s="273">
        <v>43.859</v>
      </c>
      <c r="P13" s="273">
        <v>48.24500009999997</v>
      </c>
      <c r="Q13" s="273">
        <v>47.375</v>
      </c>
      <c r="R13" s="273">
        <v>53.108</v>
      </c>
      <c r="S13" s="273">
        <v>55.792</v>
      </c>
      <c r="T13" s="273">
        <v>57.976</v>
      </c>
      <c r="U13" s="273">
        <v>58</v>
      </c>
      <c r="V13" s="273">
        <v>59</v>
      </c>
      <c r="W13" s="285">
        <f t="shared" si="0"/>
        <v>1.7241379310344827</v>
      </c>
    </row>
    <row r="14" spans="2:23" ht="18" customHeight="1">
      <c r="B14" s="51" t="s">
        <v>69</v>
      </c>
      <c r="C14" s="273">
        <v>3.291</v>
      </c>
      <c r="D14" s="273">
        <v>2.833</v>
      </c>
      <c r="E14" s="273">
        <v>3.26</v>
      </c>
      <c r="F14" s="273">
        <v>2.448</v>
      </c>
      <c r="G14" s="273">
        <v>2.524</v>
      </c>
      <c r="H14" s="273">
        <v>2.215</v>
      </c>
      <c r="I14" s="273">
        <v>1.821</v>
      </c>
      <c r="J14" s="273">
        <v>1.925</v>
      </c>
      <c r="K14" s="273">
        <v>1.904</v>
      </c>
      <c r="L14" s="273">
        <v>1.962</v>
      </c>
      <c r="M14" s="329">
        <v>2.017</v>
      </c>
      <c r="N14" s="273">
        <v>2.458</v>
      </c>
      <c r="O14" s="273">
        <v>2.409</v>
      </c>
      <c r="P14" s="273">
        <v>2.884999979999999</v>
      </c>
      <c r="Q14" s="273">
        <v>3.6170000199999985</v>
      </c>
      <c r="R14" s="273">
        <v>4.741998</v>
      </c>
      <c r="S14" s="273">
        <v>5.034</v>
      </c>
      <c r="T14" s="273">
        <v>5.414</v>
      </c>
      <c r="U14" s="273">
        <v>7</v>
      </c>
      <c r="V14" s="273">
        <v>8</v>
      </c>
      <c r="W14" s="285">
        <f t="shared" si="0"/>
        <v>14.285714285714285</v>
      </c>
    </row>
    <row r="15" spans="2:23" ht="18" customHeight="1">
      <c r="B15" s="51" t="s">
        <v>500</v>
      </c>
      <c r="C15" s="273">
        <v>1775.831</v>
      </c>
      <c r="D15" s="273">
        <v>1824.981</v>
      </c>
      <c r="E15" s="273">
        <v>1973.541</v>
      </c>
      <c r="F15" s="273">
        <v>2202.736</v>
      </c>
      <c r="G15" s="273">
        <v>2372.276</v>
      </c>
      <c r="H15" s="273">
        <v>2149.292</v>
      </c>
      <c r="I15" s="273">
        <v>2347.692</v>
      </c>
      <c r="J15" s="273">
        <v>2152.28</v>
      </c>
      <c r="K15" s="273">
        <v>2252.453</v>
      </c>
      <c r="L15" s="273">
        <v>2193.477</v>
      </c>
      <c r="M15" s="329">
        <v>2394.387</v>
      </c>
      <c r="N15" s="273">
        <v>2554.598</v>
      </c>
      <c r="O15" s="273">
        <v>2689.313</v>
      </c>
      <c r="P15" s="273">
        <v>2873.0330401199935</v>
      </c>
      <c r="Q15" s="273">
        <v>3116.3700766000056</v>
      </c>
      <c r="R15" s="273">
        <v>3377.094238</v>
      </c>
      <c r="S15" s="273">
        <v>3493.764</v>
      </c>
      <c r="T15" s="273">
        <v>3605.08</v>
      </c>
      <c r="U15" s="273">
        <v>3757</v>
      </c>
      <c r="V15" s="273">
        <v>4106</v>
      </c>
      <c r="W15" s="285">
        <f t="shared" si="0"/>
        <v>9.289326590364652</v>
      </c>
    </row>
    <row r="16" spans="2:23" ht="18" customHeight="1">
      <c r="B16" s="51" t="s">
        <v>56</v>
      </c>
      <c r="C16" s="273">
        <v>30.123</v>
      </c>
      <c r="D16" s="273">
        <v>30.267</v>
      </c>
      <c r="E16" s="273">
        <v>30.851</v>
      </c>
      <c r="F16" s="273">
        <v>31.931</v>
      </c>
      <c r="G16" s="273">
        <v>30.83</v>
      </c>
      <c r="H16" s="273">
        <v>27.657</v>
      </c>
      <c r="I16" s="273">
        <v>23.991</v>
      </c>
      <c r="J16" s="273">
        <v>23.358</v>
      </c>
      <c r="K16" s="273">
        <v>24.995</v>
      </c>
      <c r="L16" s="273">
        <v>25.322</v>
      </c>
      <c r="M16" s="329">
        <v>24.854</v>
      </c>
      <c r="N16" s="273">
        <v>50.053</v>
      </c>
      <c r="O16" s="273">
        <v>53.456</v>
      </c>
      <c r="P16" s="273">
        <v>57.436</v>
      </c>
      <c r="Q16" s="273">
        <v>57.503999820000054</v>
      </c>
      <c r="R16" s="273">
        <v>65.945</v>
      </c>
      <c r="S16" s="273">
        <v>68.812</v>
      </c>
      <c r="T16" s="273">
        <v>71.532</v>
      </c>
      <c r="U16" s="273">
        <v>73</v>
      </c>
      <c r="V16" s="273">
        <v>76</v>
      </c>
      <c r="W16" s="285">
        <f t="shared" si="0"/>
        <v>4.10958904109589</v>
      </c>
    </row>
    <row r="17" spans="2:23" ht="18" customHeight="1">
      <c r="B17" s="51" t="s">
        <v>57</v>
      </c>
      <c r="C17" s="273">
        <v>235.187</v>
      </c>
      <c r="D17" s="273">
        <v>222.246</v>
      </c>
      <c r="E17" s="273">
        <v>227.92</v>
      </c>
      <c r="F17" s="273">
        <v>233.719</v>
      </c>
      <c r="G17" s="273">
        <v>230.127</v>
      </c>
      <c r="H17" s="273">
        <v>202.517</v>
      </c>
      <c r="I17" s="273">
        <v>202</v>
      </c>
      <c r="J17" s="273">
        <v>196.411</v>
      </c>
      <c r="K17" s="273">
        <v>199.435</v>
      </c>
      <c r="L17" s="273">
        <v>208.154</v>
      </c>
      <c r="M17" s="329">
        <v>208.395</v>
      </c>
      <c r="N17" s="273">
        <v>217.208</v>
      </c>
      <c r="O17" s="273">
        <v>229.394</v>
      </c>
      <c r="P17" s="273">
        <v>239.5919809400001</v>
      </c>
      <c r="Q17" s="273">
        <v>246.09899976000045</v>
      </c>
      <c r="R17" s="273">
        <v>287.40813</v>
      </c>
      <c r="S17" s="273">
        <v>287.462</v>
      </c>
      <c r="T17" s="273">
        <v>294.612</v>
      </c>
      <c r="U17" s="273">
        <v>286</v>
      </c>
      <c r="V17" s="273">
        <v>276</v>
      </c>
      <c r="W17" s="285">
        <f t="shared" si="0"/>
        <v>-3.4965034965034967</v>
      </c>
    </row>
    <row r="18" spans="2:23" ht="18" customHeight="1">
      <c r="B18" s="51" t="s">
        <v>544</v>
      </c>
      <c r="C18" s="273">
        <v>386.088</v>
      </c>
      <c r="D18" s="273">
        <v>360.36</v>
      </c>
      <c r="E18" s="273">
        <v>353.151</v>
      </c>
      <c r="F18" s="273">
        <v>358.247</v>
      </c>
      <c r="G18" s="273">
        <v>338.648</v>
      </c>
      <c r="H18" s="273">
        <v>243.438</v>
      </c>
      <c r="I18" s="273">
        <v>61.642</v>
      </c>
      <c r="J18" s="273">
        <v>60.983</v>
      </c>
      <c r="K18" s="273">
        <v>64.811</v>
      </c>
      <c r="L18" s="273">
        <v>58.874</v>
      </c>
      <c r="M18" s="329">
        <v>52.499</v>
      </c>
      <c r="N18" s="273">
        <v>1288.441</v>
      </c>
      <c r="O18" s="273">
        <v>1335.955</v>
      </c>
      <c r="P18" s="273">
        <v>1421.141882739998</v>
      </c>
      <c r="Q18" s="273">
        <v>1624.1610197799978</v>
      </c>
      <c r="R18" s="273">
        <v>1873.135262</v>
      </c>
      <c r="S18" s="273">
        <v>1928.384</v>
      </c>
      <c r="T18" s="273">
        <v>1966.32</v>
      </c>
      <c r="U18" s="273">
        <v>2046</v>
      </c>
      <c r="V18" s="273">
        <v>2344</v>
      </c>
      <c r="W18" s="285">
        <f t="shared" si="0"/>
        <v>14.565004887585534</v>
      </c>
    </row>
    <row r="19" spans="2:23" ht="18" customHeight="1">
      <c r="B19" s="51" t="s">
        <v>58</v>
      </c>
      <c r="C19" s="273">
        <v>174.749</v>
      </c>
      <c r="D19" s="273">
        <v>164.32</v>
      </c>
      <c r="E19" s="273">
        <v>157.419</v>
      </c>
      <c r="F19" s="273">
        <v>176.314</v>
      </c>
      <c r="G19" s="273">
        <v>177.37</v>
      </c>
      <c r="H19" s="273">
        <v>153.708</v>
      </c>
      <c r="I19" s="273">
        <v>160.98</v>
      </c>
      <c r="J19" s="273">
        <v>145.31</v>
      </c>
      <c r="K19" s="273">
        <v>142.816</v>
      </c>
      <c r="L19" s="273">
        <v>136.222</v>
      </c>
      <c r="M19" s="329">
        <v>142.511</v>
      </c>
      <c r="N19" s="273">
        <v>139.089</v>
      </c>
      <c r="O19" s="273">
        <v>146.76</v>
      </c>
      <c r="P19" s="273">
        <v>146.00404031999994</v>
      </c>
      <c r="Q19" s="273">
        <v>148.48507946000038</v>
      </c>
      <c r="R19" s="273">
        <v>165.962102</v>
      </c>
      <c r="S19" s="273">
        <v>150.568</v>
      </c>
      <c r="T19" s="273">
        <v>146.41</v>
      </c>
      <c r="U19" s="273">
        <v>144</v>
      </c>
      <c r="V19" s="273">
        <v>134</v>
      </c>
      <c r="W19" s="285">
        <f t="shared" si="0"/>
        <v>-6.944444444444445</v>
      </c>
    </row>
    <row r="20" spans="2:23" ht="18" customHeight="1">
      <c r="B20" s="51" t="s">
        <v>59</v>
      </c>
      <c r="C20" s="273">
        <v>32</v>
      </c>
      <c r="D20" s="273">
        <v>30.607</v>
      </c>
      <c r="E20" s="273">
        <v>30.601</v>
      </c>
      <c r="F20" s="273">
        <v>30.21</v>
      </c>
      <c r="G20" s="273">
        <v>26.754</v>
      </c>
      <c r="H20" s="273">
        <v>23.087</v>
      </c>
      <c r="I20" s="273">
        <v>17.962</v>
      </c>
      <c r="J20" s="273">
        <v>18.669</v>
      </c>
      <c r="K20" s="273">
        <v>20.533</v>
      </c>
      <c r="L20" s="273">
        <v>20.953</v>
      </c>
      <c r="M20" s="329">
        <v>20.642</v>
      </c>
      <c r="N20" s="273">
        <v>21.037</v>
      </c>
      <c r="O20" s="273">
        <v>19.526</v>
      </c>
      <c r="P20" s="273">
        <v>19.32900004</v>
      </c>
      <c r="Q20" s="273">
        <v>20.09599965999997</v>
      </c>
      <c r="R20" s="273">
        <v>24.077</v>
      </c>
      <c r="S20" s="273">
        <v>22.244</v>
      </c>
      <c r="T20" s="273">
        <v>23.466</v>
      </c>
      <c r="U20" s="273">
        <v>24</v>
      </c>
      <c r="V20" s="273">
        <v>30</v>
      </c>
      <c r="W20" s="285">
        <f t="shared" si="0"/>
        <v>25</v>
      </c>
    </row>
    <row r="21" spans="2:23" ht="18" customHeight="1">
      <c r="B21" s="51" t="s">
        <v>65</v>
      </c>
      <c r="C21" s="273">
        <v>31.091</v>
      </c>
      <c r="D21" s="273">
        <v>28.973</v>
      </c>
      <c r="E21" s="273">
        <v>28.395</v>
      </c>
      <c r="F21" s="273">
        <v>29.643</v>
      </c>
      <c r="G21" s="273">
        <v>30.105</v>
      </c>
      <c r="H21" s="273">
        <v>27.035</v>
      </c>
      <c r="I21" s="273">
        <v>25.826</v>
      </c>
      <c r="J21" s="273">
        <v>24.59</v>
      </c>
      <c r="K21" s="273">
        <v>24.846</v>
      </c>
      <c r="L21" s="273">
        <v>22.916</v>
      </c>
      <c r="M21" s="329">
        <v>22.456</v>
      </c>
      <c r="N21" s="273">
        <v>20.7</v>
      </c>
      <c r="O21" s="273">
        <v>19.219</v>
      </c>
      <c r="P21" s="273">
        <v>20.89099998000002</v>
      </c>
      <c r="Q21" s="273">
        <v>20.205999720000023</v>
      </c>
      <c r="R21" s="273">
        <v>24.6</v>
      </c>
      <c r="S21" s="273">
        <v>22.03</v>
      </c>
      <c r="T21" s="273">
        <v>20.108</v>
      </c>
      <c r="U21" s="273">
        <v>18</v>
      </c>
      <c r="V21" s="273">
        <v>18</v>
      </c>
      <c r="W21" s="285">
        <f t="shared" si="0"/>
        <v>0</v>
      </c>
    </row>
    <row r="22" spans="2:23" ht="18" customHeight="1">
      <c r="B22" s="51" t="s">
        <v>49</v>
      </c>
      <c r="C22" s="273">
        <v>43.181</v>
      </c>
      <c r="D22" s="273">
        <v>41.401</v>
      </c>
      <c r="E22" s="273">
        <v>39.779</v>
      </c>
      <c r="F22" s="273">
        <v>38.529</v>
      </c>
      <c r="G22" s="273">
        <v>36.456</v>
      </c>
      <c r="H22" s="273">
        <v>31.083</v>
      </c>
      <c r="I22" s="273">
        <v>25.105</v>
      </c>
      <c r="J22" s="273">
        <v>23.914</v>
      </c>
      <c r="K22" s="273">
        <v>25.192</v>
      </c>
      <c r="L22" s="273">
        <v>26.43</v>
      </c>
      <c r="M22" s="329">
        <v>25.414</v>
      </c>
      <c r="N22" s="273">
        <v>26.222</v>
      </c>
      <c r="O22" s="273">
        <v>25.256</v>
      </c>
      <c r="P22" s="273">
        <v>26.151</v>
      </c>
      <c r="Q22" s="273">
        <v>29.111999700000037</v>
      </c>
      <c r="R22" s="273">
        <v>33.501</v>
      </c>
      <c r="S22" s="273">
        <v>32.028</v>
      </c>
      <c r="T22" s="273">
        <v>33.884</v>
      </c>
      <c r="U22" s="273">
        <v>35</v>
      </c>
      <c r="V22" s="273">
        <v>43</v>
      </c>
      <c r="W22" s="285">
        <f t="shared" si="0"/>
        <v>22.857142857142858</v>
      </c>
    </row>
    <row r="23" spans="2:23" ht="18" customHeight="1">
      <c r="B23" s="51" t="s">
        <v>60</v>
      </c>
      <c r="C23" s="273">
        <v>83.724</v>
      </c>
      <c r="D23" s="273">
        <v>87.227</v>
      </c>
      <c r="E23" s="273">
        <v>96.033</v>
      </c>
      <c r="F23" s="273">
        <v>102.46</v>
      </c>
      <c r="G23" s="273">
        <v>109.754</v>
      </c>
      <c r="H23" s="273">
        <v>97.781</v>
      </c>
      <c r="I23" s="273">
        <v>99.98</v>
      </c>
      <c r="J23" s="273">
        <v>93.301</v>
      </c>
      <c r="K23" s="273">
        <v>93.025</v>
      </c>
      <c r="L23" s="273">
        <v>87.033</v>
      </c>
      <c r="M23" s="329">
        <v>88.58</v>
      </c>
      <c r="N23" s="273">
        <v>95.117</v>
      </c>
      <c r="O23" s="273">
        <v>96.462</v>
      </c>
      <c r="P23" s="273">
        <v>101.38224037999994</v>
      </c>
      <c r="Q23" s="273">
        <v>96.24603973999992</v>
      </c>
      <c r="R23" s="273">
        <v>107.38688</v>
      </c>
      <c r="S23" s="273">
        <v>105.506</v>
      </c>
      <c r="T23" s="273">
        <v>99.528</v>
      </c>
      <c r="U23" s="273">
        <v>106</v>
      </c>
      <c r="V23" s="273">
        <v>120</v>
      </c>
      <c r="W23" s="285">
        <f t="shared" si="0"/>
        <v>13.20754716981132</v>
      </c>
    </row>
    <row r="24" spans="2:23" ht="18" customHeight="1">
      <c r="B24" s="51" t="s">
        <v>502</v>
      </c>
      <c r="C24" s="273">
        <v>69.582</v>
      </c>
      <c r="D24" s="273">
        <v>68.488</v>
      </c>
      <c r="E24" s="273">
        <v>70.132</v>
      </c>
      <c r="F24" s="273">
        <v>72.525</v>
      </c>
      <c r="G24" s="273">
        <v>71.622</v>
      </c>
      <c r="H24" s="273">
        <v>61.293</v>
      </c>
      <c r="I24" s="273">
        <v>62.65</v>
      </c>
      <c r="J24" s="273">
        <v>57.256</v>
      </c>
      <c r="K24" s="273">
        <v>59.517</v>
      </c>
      <c r="L24" s="273">
        <v>58.799</v>
      </c>
      <c r="M24" s="329">
        <v>58.957</v>
      </c>
      <c r="N24" s="273">
        <v>62.617</v>
      </c>
      <c r="O24" s="273">
        <v>67.306</v>
      </c>
      <c r="P24" s="273">
        <v>71.56398022000003</v>
      </c>
      <c r="Q24" s="273">
        <v>78.72903996000002</v>
      </c>
      <c r="R24" s="273">
        <v>87.30488</v>
      </c>
      <c r="S24" s="273">
        <v>85.57</v>
      </c>
      <c r="T24" s="273">
        <v>87.066</v>
      </c>
      <c r="U24" s="273">
        <v>82</v>
      </c>
      <c r="V24" s="273">
        <v>79</v>
      </c>
      <c r="W24" s="285">
        <f t="shared" si="0"/>
        <v>-3.6585365853658534</v>
      </c>
    </row>
    <row r="25" spans="2:23" ht="18" customHeight="1">
      <c r="B25" s="51" t="s">
        <v>68</v>
      </c>
      <c r="C25" s="273">
        <v>28.674</v>
      </c>
      <c r="D25" s="273">
        <v>26.477</v>
      </c>
      <c r="E25" s="273">
        <v>24.548</v>
      </c>
      <c r="F25" s="273">
        <v>24.384</v>
      </c>
      <c r="G25" s="273">
        <v>22.693</v>
      </c>
      <c r="H25" s="273">
        <v>18.545</v>
      </c>
      <c r="I25" s="273">
        <v>14.034</v>
      </c>
      <c r="J25" s="273">
        <v>13.626</v>
      </c>
      <c r="K25" s="273">
        <v>16.385</v>
      </c>
      <c r="L25" s="273">
        <v>16.224</v>
      </c>
      <c r="M25" s="329">
        <v>15.879</v>
      </c>
      <c r="N25" s="273">
        <v>15.704</v>
      </c>
      <c r="O25" s="273">
        <v>16.329</v>
      </c>
      <c r="P25" s="273">
        <v>17.310000160000012</v>
      </c>
      <c r="Q25" s="273">
        <v>18.548999979999987</v>
      </c>
      <c r="R25" s="273">
        <v>23.496998</v>
      </c>
      <c r="S25" s="273">
        <v>22.454</v>
      </c>
      <c r="T25" s="273">
        <v>22.46</v>
      </c>
      <c r="U25" s="273">
        <v>23</v>
      </c>
      <c r="V25" s="273">
        <v>30</v>
      </c>
      <c r="W25" s="285">
        <f t="shared" si="0"/>
        <v>30.434782608695656</v>
      </c>
    </row>
    <row r="26" spans="2:23" ht="18" customHeight="1">
      <c r="B26" s="51" t="s">
        <v>50</v>
      </c>
      <c r="C26" s="273">
        <v>66.452</v>
      </c>
      <c r="D26" s="273">
        <v>69.546</v>
      </c>
      <c r="E26" s="273">
        <v>58.058</v>
      </c>
      <c r="F26" s="273">
        <v>53.451</v>
      </c>
      <c r="G26" s="273">
        <v>43.144</v>
      </c>
      <c r="H26" s="273">
        <v>38.461</v>
      </c>
      <c r="I26" s="273">
        <v>34.952</v>
      </c>
      <c r="J26" s="273">
        <v>32.773</v>
      </c>
      <c r="K26" s="273">
        <v>32.381</v>
      </c>
      <c r="L26" s="273">
        <v>34.685</v>
      </c>
      <c r="M26" s="329">
        <v>35.15</v>
      </c>
      <c r="N26" s="273">
        <v>35.734</v>
      </c>
      <c r="O26" s="273">
        <v>34.704</v>
      </c>
      <c r="P26" s="273">
        <v>34.004000080000026</v>
      </c>
      <c r="Q26" s="273">
        <v>37.01899950000003</v>
      </c>
      <c r="R26" s="273">
        <v>40.985998</v>
      </c>
      <c r="S26" s="273">
        <v>40.764</v>
      </c>
      <c r="T26" s="273">
        <v>45.058</v>
      </c>
      <c r="U26" s="273">
        <v>47</v>
      </c>
      <c r="V26" s="273">
        <v>55</v>
      </c>
      <c r="W26" s="285">
        <f t="shared" si="0"/>
        <v>17.02127659574468</v>
      </c>
    </row>
    <row r="27" spans="2:23" ht="18" customHeight="1">
      <c r="B27" s="51" t="s">
        <v>61</v>
      </c>
      <c r="C27" s="273">
        <v>17.042</v>
      </c>
      <c r="D27" s="273">
        <v>17.134</v>
      </c>
      <c r="E27" s="273">
        <v>17.39</v>
      </c>
      <c r="F27" s="273">
        <v>16.613</v>
      </c>
      <c r="G27" s="273">
        <v>15.135</v>
      </c>
      <c r="H27" s="273">
        <v>12.656</v>
      </c>
      <c r="I27" s="273">
        <v>10.592</v>
      </c>
      <c r="J27" s="273">
        <v>9.929</v>
      </c>
      <c r="K27" s="273">
        <v>10.822</v>
      </c>
      <c r="L27" s="273">
        <v>11.71</v>
      </c>
      <c r="M27" s="329">
        <v>10.937</v>
      </c>
      <c r="N27" s="273">
        <v>12.445</v>
      </c>
      <c r="O27" s="273">
        <v>13.542</v>
      </c>
      <c r="P27" s="273">
        <v>15.259000060000002</v>
      </c>
      <c r="Q27" s="273">
        <v>18.335999440000013</v>
      </c>
      <c r="R27" s="273">
        <v>24.050998</v>
      </c>
      <c r="S27" s="273">
        <v>24.288</v>
      </c>
      <c r="T27" s="273">
        <v>25.596</v>
      </c>
      <c r="U27" s="273">
        <v>28</v>
      </c>
      <c r="V27" s="273">
        <v>34</v>
      </c>
      <c r="W27" s="285">
        <f t="shared" si="0"/>
        <v>21.428571428571427</v>
      </c>
    </row>
    <row r="28" spans="2:23" ht="18" customHeight="1">
      <c r="B28" s="51" t="s">
        <v>71</v>
      </c>
      <c r="C28" s="273">
        <v>77.57</v>
      </c>
      <c r="D28" s="273">
        <v>73.571</v>
      </c>
      <c r="E28" s="273">
        <v>76.987</v>
      </c>
      <c r="F28" s="273">
        <v>79.512</v>
      </c>
      <c r="G28" s="273">
        <v>79.545</v>
      </c>
      <c r="H28" s="273">
        <v>69.931</v>
      </c>
      <c r="I28" s="273">
        <v>63.994</v>
      </c>
      <c r="J28" s="273">
        <v>61.563</v>
      </c>
      <c r="K28" s="273">
        <v>66.433</v>
      </c>
      <c r="L28" s="273">
        <v>66.984</v>
      </c>
      <c r="M28" s="329">
        <v>71.825</v>
      </c>
      <c r="N28" s="273">
        <v>75.218</v>
      </c>
      <c r="O28" s="273">
        <v>81.585</v>
      </c>
      <c r="P28" s="273">
        <v>82.29902033999998</v>
      </c>
      <c r="Q28" s="273">
        <v>83.49399991999988</v>
      </c>
      <c r="R28" s="273">
        <v>96.511122</v>
      </c>
      <c r="S28" s="273">
        <v>95.956</v>
      </c>
      <c r="T28" s="273">
        <v>98.63</v>
      </c>
      <c r="U28" s="273">
        <v>96</v>
      </c>
      <c r="V28" s="273">
        <v>103</v>
      </c>
      <c r="W28" s="285">
        <f t="shared" si="0"/>
        <v>7.291666666666667</v>
      </c>
    </row>
    <row r="29" spans="2:23" ht="18" customHeight="1">
      <c r="B29" s="51" t="s">
        <v>54</v>
      </c>
      <c r="C29" s="273">
        <v>9.609</v>
      </c>
      <c r="D29" s="273">
        <v>10.64</v>
      </c>
      <c r="E29" s="273">
        <v>9.691</v>
      </c>
      <c r="F29" s="273">
        <v>9.329</v>
      </c>
      <c r="G29" s="273">
        <v>8.617</v>
      </c>
      <c r="H29" s="273">
        <v>7.439</v>
      </c>
      <c r="I29" s="273">
        <v>5.333</v>
      </c>
      <c r="J29" s="273">
        <v>5.365</v>
      </c>
      <c r="K29" s="273">
        <v>6.319</v>
      </c>
      <c r="L29" s="273">
        <v>5.874</v>
      </c>
      <c r="M29" s="329">
        <v>6.499</v>
      </c>
      <c r="N29" s="273">
        <v>6.53</v>
      </c>
      <c r="O29" s="273">
        <v>6.953</v>
      </c>
      <c r="P29" s="273">
        <v>7.37900008</v>
      </c>
      <c r="Q29" s="273">
        <v>8.45199998</v>
      </c>
      <c r="R29" s="273">
        <v>9.165</v>
      </c>
      <c r="S29" s="273">
        <v>9.85</v>
      </c>
      <c r="T29" s="273">
        <v>9.924</v>
      </c>
      <c r="U29" s="273">
        <v>10</v>
      </c>
      <c r="V29" s="273">
        <v>13</v>
      </c>
      <c r="W29" s="285">
        <f t="shared" si="0"/>
        <v>30</v>
      </c>
    </row>
    <row r="30" spans="2:23" ht="18" customHeight="1">
      <c r="B30" s="51" t="s">
        <v>63</v>
      </c>
      <c r="C30" s="273">
        <v>28.385</v>
      </c>
      <c r="D30" s="273">
        <v>31.068</v>
      </c>
      <c r="E30" s="273">
        <v>31.71</v>
      </c>
      <c r="F30" s="273">
        <v>33.697</v>
      </c>
      <c r="G30" s="273">
        <v>34.572</v>
      </c>
      <c r="H30" s="273">
        <v>29.908</v>
      </c>
      <c r="I30" s="273">
        <v>26.115</v>
      </c>
      <c r="J30" s="273">
        <v>24.928</v>
      </c>
      <c r="K30" s="273">
        <v>26.353</v>
      </c>
      <c r="L30" s="273">
        <v>27.483</v>
      </c>
      <c r="M30" s="329">
        <v>29.607</v>
      </c>
      <c r="N30" s="273">
        <v>32.186</v>
      </c>
      <c r="O30" s="273">
        <v>35.147</v>
      </c>
      <c r="P30" s="273">
        <v>37.57900019999997</v>
      </c>
      <c r="Q30" s="273">
        <v>39.64199929999993</v>
      </c>
      <c r="R30" s="273">
        <v>49.687</v>
      </c>
      <c r="S30" s="273">
        <v>58.75</v>
      </c>
      <c r="T30" s="273">
        <v>61.528</v>
      </c>
      <c r="U30" s="273">
        <v>63</v>
      </c>
      <c r="V30" s="273">
        <v>71</v>
      </c>
      <c r="W30" s="285">
        <f t="shared" si="0"/>
        <v>12.698412698412698</v>
      </c>
    </row>
    <row r="31" spans="2:23" ht="18" customHeight="1">
      <c r="B31" s="272" t="s">
        <v>503</v>
      </c>
      <c r="C31" s="273">
        <v>733.026</v>
      </c>
      <c r="D31" s="273">
        <v>743.355</v>
      </c>
      <c r="E31" s="273">
        <v>822.358</v>
      </c>
      <c r="F31" s="273">
        <v>896.501</v>
      </c>
      <c r="G31" s="273">
        <v>1031.228</v>
      </c>
      <c r="H31" s="273">
        <v>987.077</v>
      </c>
      <c r="I31" s="273">
        <v>1264.815</v>
      </c>
      <c r="J31" s="273">
        <v>1109.886</v>
      </c>
      <c r="K31" s="273">
        <v>1114.918</v>
      </c>
      <c r="L31" s="273">
        <v>1044.004</v>
      </c>
      <c r="M31" s="330">
        <v>1129.394</v>
      </c>
      <c r="N31" s="273">
        <v>-0.387</v>
      </c>
      <c r="O31" s="273">
        <v>-0.365</v>
      </c>
      <c r="P31" s="273">
        <v>0</v>
      </c>
      <c r="Q31" s="273">
        <v>0</v>
      </c>
      <c r="R31" s="273">
        <v>0</v>
      </c>
      <c r="S31" s="274" t="s">
        <v>509</v>
      </c>
      <c r="T31" s="274">
        <v>0</v>
      </c>
      <c r="U31" s="274">
        <v>0</v>
      </c>
      <c r="V31" s="274">
        <v>0</v>
      </c>
      <c r="W31" s="285" t="str">
        <f t="shared" si="0"/>
        <v>-</v>
      </c>
    </row>
    <row r="32" spans="2:23" ht="18" customHeight="1">
      <c r="B32" s="275" t="s">
        <v>488</v>
      </c>
      <c r="C32" s="276">
        <v>4567.15</v>
      </c>
      <c r="D32" s="276">
        <v>4536.282</v>
      </c>
      <c r="E32" s="276">
        <v>4702.388</v>
      </c>
      <c r="F32" s="276">
        <v>5188.687</v>
      </c>
      <c r="G32" s="276">
        <v>5476.51</v>
      </c>
      <c r="H32" s="276">
        <v>4972.562000000001</v>
      </c>
      <c r="I32" s="276">
        <v>5279.678</v>
      </c>
      <c r="J32" s="276">
        <v>4862.44</v>
      </c>
      <c r="K32" s="276">
        <v>5014.918000000001</v>
      </c>
      <c r="L32" s="276">
        <v>4887.221000000001</v>
      </c>
      <c r="M32" s="276">
        <v>5216.401999999999</v>
      </c>
      <c r="N32" s="276">
        <v>5557.882</v>
      </c>
      <c r="O32" s="276">
        <v>5807.413000000001</v>
      </c>
      <c r="P32" s="276">
        <v>6129.02934771999</v>
      </c>
      <c r="Q32" s="276">
        <v>6641.182191280007</v>
      </c>
      <c r="R32" s="276">
        <v>7418.783632000001</v>
      </c>
      <c r="S32" s="276">
        <v>7580.292000000002</v>
      </c>
      <c r="T32" s="276">
        <v>7744.832</v>
      </c>
      <c r="U32" s="276">
        <v>7978</v>
      </c>
      <c r="V32" s="276">
        <v>8669</v>
      </c>
      <c r="W32" s="287">
        <f t="shared" si="0"/>
        <v>8.661318626222112</v>
      </c>
    </row>
    <row r="33" spans="2:23" ht="23.25" customHeight="1">
      <c r="B33" s="258" t="s">
        <v>751</v>
      </c>
      <c r="C33" s="259"/>
      <c r="D33" s="259"/>
      <c r="E33" s="259"/>
      <c r="F33" s="259"/>
      <c r="G33" s="259"/>
      <c r="H33" s="259"/>
      <c r="I33" s="259"/>
      <c r="J33" s="259"/>
      <c r="K33" s="259"/>
      <c r="L33" s="259"/>
      <c r="M33" s="259"/>
      <c r="N33" s="259"/>
      <c r="O33" s="259"/>
      <c r="P33" s="259"/>
      <c r="Q33" s="259"/>
      <c r="R33" s="259"/>
      <c r="S33" s="259"/>
      <c r="T33" s="259"/>
      <c r="U33" s="259"/>
      <c r="V33" s="259"/>
      <c r="W33" s="260"/>
    </row>
    <row r="34" spans="2:23" ht="33" customHeight="1">
      <c r="B34" s="457" t="s">
        <v>491</v>
      </c>
      <c r="C34" s="457"/>
      <c r="D34" s="457"/>
      <c r="E34" s="457"/>
      <c r="F34" s="457"/>
      <c r="G34" s="457"/>
      <c r="H34" s="457"/>
      <c r="I34" s="457"/>
      <c r="J34" s="457"/>
      <c r="K34" s="457"/>
      <c r="L34" s="457"/>
      <c r="M34" s="457"/>
      <c r="N34" s="457"/>
      <c r="O34" s="457"/>
      <c r="P34" s="457"/>
      <c r="Q34" s="457"/>
      <c r="R34" s="457"/>
      <c r="S34" s="457"/>
      <c r="T34" s="457"/>
      <c r="U34" s="457"/>
      <c r="V34" s="457"/>
      <c r="W34" s="457"/>
    </row>
    <row r="35" spans="2:23" ht="33" customHeight="1">
      <c r="B35" s="455" t="s">
        <v>528</v>
      </c>
      <c r="C35" s="455"/>
      <c r="D35" s="455"/>
      <c r="E35" s="455"/>
      <c r="F35" s="455"/>
      <c r="G35" s="455"/>
      <c r="H35" s="455"/>
      <c r="I35" s="455"/>
      <c r="J35" s="455"/>
      <c r="K35" s="455"/>
      <c r="L35" s="455"/>
      <c r="M35" s="455"/>
      <c r="N35" s="455"/>
      <c r="O35" s="455"/>
      <c r="P35" s="455"/>
      <c r="Q35" s="455"/>
      <c r="R35" s="455"/>
      <c r="S35" s="455"/>
      <c r="T35" s="455"/>
      <c r="U35" s="455"/>
      <c r="V35" s="455"/>
      <c r="W35" s="455"/>
    </row>
    <row r="36" spans="6:13" ht="12.75" customHeight="1">
      <c r="F36" s="277"/>
      <c r="G36" s="277"/>
      <c r="H36" s="278"/>
      <c r="I36" s="278"/>
      <c r="J36" s="278"/>
      <c r="K36" s="278"/>
      <c r="L36" s="278"/>
      <c r="M36" s="278"/>
    </row>
    <row r="37" spans="2:13" ht="23.25" customHeight="1">
      <c r="B37" s="358" t="s">
        <v>556</v>
      </c>
      <c r="F37" s="277"/>
      <c r="G37" s="277"/>
      <c r="H37" s="278"/>
      <c r="I37" s="278"/>
      <c r="J37" s="278"/>
      <c r="K37" s="278"/>
      <c r="L37" s="278"/>
      <c r="M37" s="278"/>
    </row>
    <row r="38" spans="2:23" ht="24" customHeight="1">
      <c r="B38" s="267" t="s">
        <v>489</v>
      </c>
      <c r="C38" s="279"/>
      <c r="D38" s="279"/>
      <c r="E38" s="279"/>
      <c r="F38" s="264"/>
      <c r="G38" s="264"/>
      <c r="H38" s="280"/>
      <c r="I38" s="280"/>
      <c r="J38" s="280"/>
      <c r="K38" s="280"/>
      <c r="L38" s="280"/>
      <c r="M38" s="280"/>
      <c r="N38" s="279"/>
      <c r="O38" s="281"/>
      <c r="P38" s="279"/>
      <c r="Q38" s="279"/>
      <c r="R38" s="279"/>
      <c r="S38" s="279"/>
      <c r="T38" s="279"/>
      <c r="U38" s="279"/>
      <c r="V38" s="279"/>
      <c r="W38" s="279"/>
    </row>
    <row r="39" spans="2:23" ht="35.25" customHeight="1">
      <c r="B39" s="269" t="s">
        <v>490</v>
      </c>
      <c r="C39" s="270" t="s">
        <v>470</v>
      </c>
      <c r="D39" s="270" t="s">
        <v>471</v>
      </c>
      <c r="E39" s="270" t="s">
        <v>472</v>
      </c>
      <c r="F39" s="270" t="s">
        <v>473</v>
      </c>
      <c r="G39" s="270" t="s">
        <v>42</v>
      </c>
      <c r="H39" s="270" t="s">
        <v>75</v>
      </c>
      <c r="I39" s="270" t="s">
        <v>100</v>
      </c>
      <c r="J39" s="270" t="s">
        <v>104</v>
      </c>
      <c r="K39" s="270" t="s">
        <v>106</v>
      </c>
      <c r="L39" s="270" t="s">
        <v>168</v>
      </c>
      <c r="M39" s="270" t="s">
        <v>260</v>
      </c>
      <c r="N39" s="270" t="s">
        <v>357</v>
      </c>
      <c r="O39" s="271" t="s">
        <v>360</v>
      </c>
      <c r="P39" s="271" t="s">
        <v>393</v>
      </c>
      <c r="Q39" s="271" t="s">
        <v>418</v>
      </c>
      <c r="R39" s="271" t="s">
        <v>456</v>
      </c>
      <c r="S39" s="271" t="s">
        <v>475</v>
      </c>
      <c r="T39" s="271" t="s">
        <v>505</v>
      </c>
      <c r="U39" s="271" t="s">
        <v>529</v>
      </c>
      <c r="V39" s="271" t="s">
        <v>629</v>
      </c>
      <c r="W39" s="270" t="s">
        <v>708</v>
      </c>
    </row>
    <row r="40" spans="2:35" ht="18" customHeight="1">
      <c r="B40" s="51" t="s">
        <v>496</v>
      </c>
      <c r="C40" s="273">
        <v>1315.137</v>
      </c>
      <c r="D40" s="273">
        <v>1352.156</v>
      </c>
      <c r="E40" s="273">
        <v>1499.828</v>
      </c>
      <c r="F40" s="273">
        <v>1593.19</v>
      </c>
      <c r="G40" s="273">
        <v>1618.475</v>
      </c>
      <c r="H40" s="273">
        <v>1651.998</v>
      </c>
      <c r="I40" s="273">
        <v>1787.509</v>
      </c>
      <c r="J40" s="273">
        <v>1754.927</v>
      </c>
      <c r="K40" s="273">
        <v>1869.605</v>
      </c>
      <c r="L40" s="273">
        <v>1962.631</v>
      </c>
      <c r="M40" s="273">
        <v>2186.898</v>
      </c>
      <c r="N40" s="273">
        <v>2401.045</v>
      </c>
      <c r="O40" s="331">
        <v>2646.325</v>
      </c>
      <c r="P40" s="273">
        <v>2770.2219999999998</v>
      </c>
      <c r="Q40" s="273">
        <v>2872.649</v>
      </c>
      <c r="R40" s="273">
        <v>3190.929</v>
      </c>
      <c r="S40" s="273">
        <v>3509.732</v>
      </c>
      <c r="T40" s="273">
        <v>3755</v>
      </c>
      <c r="U40" s="273">
        <v>4055</v>
      </c>
      <c r="V40" s="273">
        <v>4229</v>
      </c>
      <c r="W40" s="285">
        <f aca="true" t="shared" si="1" ref="W40:W68">IF(ISERR((V40-U40)/U40*100),"-",(V40-U40)/U40*100)</f>
        <v>4.290998766954377</v>
      </c>
      <c r="Z40" s="282"/>
      <c r="AA40" s="282"/>
      <c r="AB40" s="282"/>
      <c r="AC40" s="282"/>
      <c r="AD40" s="282"/>
      <c r="AE40" s="282"/>
      <c r="AF40" s="282"/>
      <c r="AG40" s="282"/>
      <c r="AH40" s="282"/>
      <c r="AI40" s="282"/>
    </row>
    <row r="41" spans="2:35" ht="18" customHeight="1">
      <c r="B41" s="51" t="s">
        <v>45</v>
      </c>
      <c r="C41" s="273">
        <v>369.88</v>
      </c>
      <c r="D41" s="273">
        <v>371.213</v>
      </c>
      <c r="E41" s="273">
        <v>415.74</v>
      </c>
      <c r="F41" s="273">
        <v>438.046</v>
      </c>
      <c r="G41" s="273">
        <v>462.006</v>
      </c>
      <c r="H41" s="273">
        <v>477.673</v>
      </c>
      <c r="I41" s="273">
        <v>515.155</v>
      </c>
      <c r="J41" s="273">
        <v>519.913</v>
      </c>
      <c r="K41" s="273">
        <v>574.112</v>
      </c>
      <c r="L41" s="273">
        <v>619.659</v>
      </c>
      <c r="M41" s="273">
        <v>688.195</v>
      </c>
      <c r="N41" s="273">
        <v>739.519</v>
      </c>
      <c r="O41" s="329">
        <v>810.302</v>
      </c>
      <c r="P41" s="273">
        <v>858.68</v>
      </c>
      <c r="Q41" s="273">
        <v>953.637</v>
      </c>
      <c r="R41" s="273">
        <v>1070.4519999999998</v>
      </c>
      <c r="S41" s="273">
        <v>1174.498</v>
      </c>
      <c r="T41" s="273">
        <v>1258</v>
      </c>
      <c r="U41" s="273">
        <v>1368</v>
      </c>
      <c r="V41" s="273">
        <v>1441</v>
      </c>
      <c r="W41" s="285">
        <f t="shared" si="1"/>
        <v>5.33625730994152</v>
      </c>
      <c r="Z41" s="282"/>
      <c r="AA41" s="282"/>
      <c r="AB41" s="282"/>
      <c r="AC41" s="282"/>
      <c r="AD41" s="282"/>
      <c r="AE41" s="282"/>
      <c r="AF41" s="282"/>
      <c r="AG41" s="282"/>
      <c r="AH41" s="282"/>
      <c r="AI41" s="282"/>
    </row>
    <row r="42" spans="2:35" ht="18" customHeight="1">
      <c r="B42" s="51" t="s">
        <v>46</v>
      </c>
      <c r="C42" s="273">
        <v>388.093</v>
      </c>
      <c r="D42" s="273">
        <v>402.285</v>
      </c>
      <c r="E42" s="273">
        <v>448.295</v>
      </c>
      <c r="F42" s="273">
        <v>448.417</v>
      </c>
      <c r="G42" s="273">
        <v>525.313</v>
      </c>
      <c r="H42" s="273">
        <v>500.483</v>
      </c>
      <c r="I42" s="273">
        <v>534.846</v>
      </c>
      <c r="J42" s="273">
        <v>562.729</v>
      </c>
      <c r="K42" s="273">
        <v>613.654</v>
      </c>
      <c r="L42" s="273">
        <v>710.406</v>
      </c>
      <c r="M42" s="273">
        <v>774.078</v>
      </c>
      <c r="N42" s="273">
        <v>777.819</v>
      </c>
      <c r="O42" s="329">
        <v>903.619</v>
      </c>
      <c r="P42" s="273">
        <v>828.2029999999999</v>
      </c>
      <c r="Q42" s="273">
        <v>799.215</v>
      </c>
      <c r="R42" s="273">
        <v>826.211</v>
      </c>
      <c r="S42" s="273">
        <v>843.232</v>
      </c>
      <c r="T42" s="273">
        <v>842</v>
      </c>
      <c r="U42" s="273">
        <v>863</v>
      </c>
      <c r="V42" s="273">
        <v>879</v>
      </c>
      <c r="W42" s="285">
        <f t="shared" si="1"/>
        <v>1.8539976825028968</v>
      </c>
      <c r="Z42" s="282"/>
      <c r="AA42" s="282"/>
      <c r="AB42" s="282"/>
      <c r="AC42" s="282"/>
      <c r="AD42" s="282"/>
      <c r="AE42" s="282"/>
      <c r="AF42" s="282"/>
      <c r="AG42" s="282"/>
      <c r="AH42" s="282"/>
      <c r="AI42" s="282"/>
    </row>
    <row r="43" spans="2:35" ht="18" customHeight="1">
      <c r="B43" s="51" t="s">
        <v>497</v>
      </c>
      <c r="C43" s="273">
        <v>907.519</v>
      </c>
      <c r="D43" s="273">
        <v>885.553</v>
      </c>
      <c r="E43" s="273">
        <v>891.861</v>
      </c>
      <c r="F43" s="273">
        <v>881.98</v>
      </c>
      <c r="G43" s="273">
        <v>910.843</v>
      </c>
      <c r="H43" s="273">
        <v>938.464</v>
      </c>
      <c r="I43" s="273">
        <v>858.581</v>
      </c>
      <c r="J43" s="273">
        <v>841.007</v>
      </c>
      <c r="K43" s="273">
        <v>953.037</v>
      </c>
      <c r="L43" s="273">
        <v>990.837</v>
      </c>
      <c r="M43" s="273">
        <v>1070.344</v>
      </c>
      <c r="N43" s="273">
        <v>1404.816</v>
      </c>
      <c r="O43" s="329">
        <v>1417.324</v>
      </c>
      <c r="P43" s="273">
        <v>1768.58975</v>
      </c>
      <c r="Q43" s="273">
        <v>1716.4445200000027</v>
      </c>
      <c r="R43" s="273">
        <v>1763.4303100000002</v>
      </c>
      <c r="S43" s="273">
        <v>1788.468</v>
      </c>
      <c r="T43" s="273">
        <v>1767</v>
      </c>
      <c r="U43" s="273">
        <v>1426</v>
      </c>
      <c r="V43" s="273">
        <v>1427</v>
      </c>
      <c r="W43" s="285">
        <f t="shared" si="1"/>
        <v>0.07012622720897616</v>
      </c>
      <c r="Z43" s="282"/>
      <c r="AA43" s="282"/>
      <c r="AB43" s="282"/>
      <c r="AC43" s="282"/>
      <c r="AD43" s="282"/>
      <c r="AE43" s="282"/>
      <c r="AF43" s="282"/>
      <c r="AG43" s="282"/>
      <c r="AH43" s="282"/>
      <c r="AI43" s="282"/>
    </row>
    <row r="44" spans="2:35" ht="18" customHeight="1">
      <c r="B44" s="51" t="s">
        <v>498</v>
      </c>
      <c r="C44" s="274" t="s">
        <v>5</v>
      </c>
      <c r="D44" s="274" t="s">
        <v>5</v>
      </c>
      <c r="E44" s="274" t="s">
        <v>5</v>
      </c>
      <c r="F44" s="274" t="s">
        <v>5</v>
      </c>
      <c r="G44" s="274" t="s">
        <v>5</v>
      </c>
      <c r="H44" s="274" t="s">
        <v>5</v>
      </c>
      <c r="I44" s="274" t="s">
        <v>5</v>
      </c>
      <c r="J44" s="274" t="s">
        <v>5</v>
      </c>
      <c r="K44" s="274" t="s">
        <v>5</v>
      </c>
      <c r="L44" s="274" t="s">
        <v>5</v>
      </c>
      <c r="M44" s="274" t="s">
        <v>5</v>
      </c>
      <c r="N44" s="274" t="s">
        <v>5</v>
      </c>
      <c r="O44" s="332" t="s">
        <v>5</v>
      </c>
      <c r="P44" s="273">
        <v>333.123</v>
      </c>
      <c r="Q44" s="273">
        <v>386.777</v>
      </c>
      <c r="R44" s="273">
        <v>390.713</v>
      </c>
      <c r="S44" s="273">
        <v>396.848</v>
      </c>
      <c r="T44" s="273">
        <v>377</v>
      </c>
      <c r="U44" s="273">
        <v>380</v>
      </c>
      <c r="V44" s="273">
        <v>398</v>
      </c>
      <c r="W44" s="285">
        <f t="shared" si="1"/>
        <v>4.736842105263158</v>
      </c>
      <c r="Z44" s="282"/>
      <c r="AA44" s="282"/>
      <c r="AB44" s="282"/>
      <c r="AC44" s="282"/>
      <c r="AD44" s="282"/>
      <c r="AE44" s="282"/>
      <c r="AF44" s="282"/>
      <c r="AG44" s="282"/>
      <c r="AH44" s="282"/>
      <c r="AI44" s="282"/>
    </row>
    <row r="45" spans="2:35" ht="18" customHeight="1">
      <c r="B45" s="51" t="s">
        <v>499</v>
      </c>
      <c r="C45" s="273">
        <v>176.967</v>
      </c>
      <c r="D45" s="273">
        <v>159.447</v>
      </c>
      <c r="E45" s="273">
        <v>160.053</v>
      </c>
      <c r="F45" s="273">
        <v>194.152</v>
      </c>
      <c r="G45" s="273">
        <v>223.293</v>
      </c>
      <c r="H45" s="273">
        <v>219.141</v>
      </c>
      <c r="I45" s="273">
        <v>236.327</v>
      </c>
      <c r="J45" s="273">
        <v>264.038</v>
      </c>
      <c r="K45" s="273">
        <v>296.299</v>
      </c>
      <c r="L45" s="273">
        <v>319.769</v>
      </c>
      <c r="M45" s="273">
        <v>342.086</v>
      </c>
      <c r="N45" s="273">
        <v>330.042</v>
      </c>
      <c r="O45" s="329">
        <v>332.391</v>
      </c>
      <c r="P45" s="273">
        <v>364.30499999999995</v>
      </c>
      <c r="Q45" s="273">
        <v>374.627</v>
      </c>
      <c r="R45" s="273">
        <v>399.02700000000004</v>
      </c>
      <c r="S45" s="273">
        <v>404.024</v>
      </c>
      <c r="T45" s="273">
        <v>409</v>
      </c>
      <c r="U45" s="273">
        <v>418</v>
      </c>
      <c r="V45" s="273">
        <v>461</v>
      </c>
      <c r="W45" s="285">
        <f t="shared" si="1"/>
        <v>10.287081339712918</v>
      </c>
      <c r="Z45" s="282"/>
      <c r="AA45" s="282"/>
      <c r="AB45" s="282"/>
      <c r="AC45" s="282"/>
      <c r="AD45" s="282"/>
      <c r="AE45" s="282"/>
      <c r="AF45" s="282"/>
      <c r="AG45" s="282"/>
      <c r="AH45" s="282"/>
      <c r="AI45" s="282"/>
    </row>
    <row r="46" spans="2:35" ht="18" customHeight="1">
      <c r="B46" s="51" t="s">
        <v>55</v>
      </c>
      <c r="C46" s="273">
        <v>745.974</v>
      </c>
      <c r="D46" s="273">
        <v>735.107</v>
      </c>
      <c r="E46" s="273">
        <v>794.268</v>
      </c>
      <c r="F46" s="273">
        <v>817.653</v>
      </c>
      <c r="G46" s="273">
        <v>853.085</v>
      </c>
      <c r="H46" s="273">
        <v>903.007</v>
      </c>
      <c r="I46" s="273">
        <v>973.489</v>
      </c>
      <c r="J46" s="273">
        <v>1058.145</v>
      </c>
      <c r="K46" s="273">
        <v>1173.105</v>
      </c>
      <c r="L46" s="273">
        <v>1296.246</v>
      </c>
      <c r="M46" s="273">
        <v>1374.808</v>
      </c>
      <c r="N46" s="273">
        <v>1348.181</v>
      </c>
      <c r="O46" s="329">
        <v>1448.047</v>
      </c>
      <c r="P46" s="273">
        <v>1479.9009999999998</v>
      </c>
      <c r="Q46" s="273">
        <v>1499.792</v>
      </c>
      <c r="R46" s="273">
        <v>1531.585</v>
      </c>
      <c r="S46" s="273">
        <v>1539.414</v>
      </c>
      <c r="T46" s="273">
        <v>1523</v>
      </c>
      <c r="U46" s="273">
        <v>1594</v>
      </c>
      <c r="V46" s="273">
        <v>1706</v>
      </c>
      <c r="W46" s="285">
        <f t="shared" si="1"/>
        <v>7.026348808030113</v>
      </c>
      <c r="Z46" s="282"/>
      <c r="AA46" s="282"/>
      <c r="AB46" s="282"/>
      <c r="AC46" s="282"/>
      <c r="AD46" s="282"/>
      <c r="AE46" s="282"/>
      <c r="AF46" s="282"/>
      <c r="AG46" s="282"/>
      <c r="AH46" s="282"/>
      <c r="AI46" s="282"/>
    </row>
    <row r="47" spans="2:35" ht="18" customHeight="1">
      <c r="B47" s="51" t="s">
        <v>48</v>
      </c>
      <c r="C47" s="273">
        <v>586.279</v>
      </c>
      <c r="D47" s="273">
        <v>561.758</v>
      </c>
      <c r="E47" s="273">
        <v>585.44</v>
      </c>
      <c r="F47" s="273">
        <v>632.418</v>
      </c>
      <c r="G47" s="273">
        <v>702.281</v>
      </c>
      <c r="H47" s="273">
        <v>741.176</v>
      </c>
      <c r="I47" s="273">
        <v>755.066</v>
      </c>
      <c r="J47" s="273">
        <v>745.627</v>
      </c>
      <c r="K47" s="273">
        <v>750.11</v>
      </c>
      <c r="L47" s="273">
        <v>824.073</v>
      </c>
      <c r="M47" s="273">
        <v>820.331</v>
      </c>
      <c r="N47" s="273">
        <v>802.732</v>
      </c>
      <c r="O47" s="329">
        <v>772.659</v>
      </c>
      <c r="P47" s="273">
        <v>808.3972399997997</v>
      </c>
      <c r="Q47" s="273">
        <v>841.6447500001995</v>
      </c>
      <c r="R47" s="273">
        <v>1043.483178</v>
      </c>
      <c r="S47" s="273">
        <v>1166.128</v>
      </c>
      <c r="T47" s="273">
        <v>1205</v>
      </c>
      <c r="U47" s="273">
        <v>1139</v>
      </c>
      <c r="V47" s="273">
        <v>1215</v>
      </c>
      <c r="W47" s="285">
        <f t="shared" si="1"/>
        <v>6.672519754170326</v>
      </c>
      <c r="Z47" s="282"/>
      <c r="AA47" s="282"/>
      <c r="AB47" s="282"/>
      <c r="AC47" s="282"/>
      <c r="AD47" s="282"/>
      <c r="AE47" s="282"/>
      <c r="AF47" s="282"/>
      <c r="AG47" s="282"/>
      <c r="AH47" s="282"/>
      <c r="AI47" s="282"/>
    </row>
    <row r="48" spans="2:35" ht="18" customHeight="1">
      <c r="B48" s="51" t="s">
        <v>53</v>
      </c>
      <c r="C48" s="273">
        <v>2541.879</v>
      </c>
      <c r="D48" s="273">
        <v>2634.055</v>
      </c>
      <c r="E48" s="273">
        <v>2979.795</v>
      </c>
      <c r="F48" s="273">
        <v>2965.348</v>
      </c>
      <c r="G48" s="273">
        <v>2997.758</v>
      </c>
      <c r="H48" s="273">
        <v>2832.445</v>
      </c>
      <c r="I48" s="273">
        <v>2583.373</v>
      </c>
      <c r="J48" s="273">
        <v>2334.749</v>
      </c>
      <c r="K48" s="273">
        <v>2532.889</v>
      </c>
      <c r="L48" s="273">
        <v>2902.162</v>
      </c>
      <c r="M48" s="273">
        <v>3222.655</v>
      </c>
      <c r="N48" s="273">
        <v>3354.403</v>
      </c>
      <c r="O48" s="329">
        <v>3471.761</v>
      </c>
      <c r="P48" s="273">
        <v>3858.0109199997987</v>
      </c>
      <c r="Q48" s="273">
        <v>3787.5777500021986</v>
      </c>
      <c r="R48" s="273">
        <v>3919.5522579999997</v>
      </c>
      <c r="S48" s="273">
        <v>4101.244</v>
      </c>
      <c r="T48" s="273">
        <v>4211</v>
      </c>
      <c r="U48" s="273">
        <v>4066</v>
      </c>
      <c r="V48" s="273">
        <v>4349</v>
      </c>
      <c r="W48" s="285">
        <f t="shared" si="1"/>
        <v>6.960157402852926</v>
      </c>
      <c r="Z48" s="282"/>
      <c r="AA48" s="282"/>
      <c r="AB48" s="282"/>
      <c r="AC48" s="282"/>
      <c r="AD48" s="282"/>
      <c r="AE48" s="282"/>
      <c r="AF48" s="282"/>
      <c r="AG48" s="282"/>
      <c r="AH48" s="282"/>
      <c r="AI48" s="282"/>
    </row>
    <row r="49" spans="2:35" ht="18" customHeight="1">
      <c r="B49" s="51" t="s">
        <v>62</v>
      </c>
      <c r="C49" s="273">
        <v>815.015</v>
      </c>
      <c r="D49" s="273">
        <v>811.796</v>
      </c>
      <c r="E49" s="273">
        <v>876.61</v>
      </c>
      <c r="F49" s="273">
        <v>936.145</v>
      </c>
      <c r="G49" s="273">
        <v>1000.218</v>
      </c>
      <c r="H49" s="273">
        <v>1045.342</v>
      </c>
      <c r="I49" s="273">
        <v>1025.314</v>
      </c>
      <c r="J49" s="273">
        <v>1060.991</v>
      </c>
      <c r="K49" s="273">
        <v>1130.111</v>
      </c>
      <c r="L49" s="273">
        <v>1185.44</v>
      </c>
      <c r="M49" s="273">
        <v>1300.373</v>
      </c>
      <c r="N49" s="273">
        <v>1366.77</v>
      </c>
      <c r="O49" s="329">
        <v>1608.854</v>
      </c>
      <c r="P49" s="273">
        <v>1787.8009999999997</v>
      </c>
      <c r="Q49" s="273">
        <v>1801.0330000000044</v>
      </c>
      <c r="R49" s="273">
        <v>1781.1780000000003</v>
      </c>
      <c r="S49" s="273">
        <v>1884.418</v>
      </c>
      <c r="T49" s="273">
        <v>2011</v>
      </c>
      <c r="U49" s="273">
        <v>2163</v>
      </c>
      <c r="V49" s="273">
        <v>2257</v>
      </c>
      <c r="W49" s="285">
        <f t="shared" si="1"/>
        <v>4.345815996301433</v>
      </c>
      <c r="Z49" s="282"/>
      <c r="AA49" s="282"/>
      <c r="AB49" s="282"/>
      <c r="AC49" s="282"/>
      <c r="AD49" s="282"/>
      <c r="AE49" s="282"/>
      <c r="AF49" s="282"/>
      <c r="AG49" s="282"/>
      <c r="AH49" s="282"/>
      <c r="AI49" s="282"/>
    </row>
    <row r="50" spans="2:35" ht="18" customHeight="1">
      <c r="B50" s="51" t="s">
        <v>69</v>
      </c>
      <c r="C50" s="273">
        <v>2446.729</v>
      </c>
      <c r="D50" s="273">
        <v>2543.345</v>
      </c>
      <c r="E50" s="273">
        <v>2571.199</v>
      </c>
      <c r="F50" s="273">
        <v>2617.517</v>
      </c>
      <c r="G50" s="273">
        <v>2661.611</v>
      </c>
      <c r="H50" s="273">
        <v>2629.694</v>
      </c>
      <c r="I50" s="273">
        <v>2457.493</v>
      </c>
      <c r="J50" s="273">
        <v>2334.376</v>
      </c>
      <c r="K50" s="273">
        <v>2410.182</v>
      </c>
      <c r="L50" s="273">
        <v>2460.504</v>
      </c>
      <c r="M50" s="273">
        <v>2637.203</v>
      </c>
      <c r="N50" s="273">
        <v>2762.38</v>
      </c>
      <c r="O50" s="329">
        <v>2780.32</v>
      </c>
      <c r="P50" s="273">
        <v>3082.1205300007978</v>
      </c>
      <c r="Q50" s="273">
        <v>3008.827800000197</v>
      </c>
      <c r="R50" s="273">
        <v>3118.723208</v>
      </c>
      <c r="S50" s="273">
        <v>3298.202</v>
      </c>
      <c r="T50" s="273">
        <v>3348</v>
      </c>
      <c r="U50" s="273">
        <v>3158</v>
      </c>
      <c r="V50" s="273">
        <v>3300</v>
      </c>
      <c r="W50" s="285">
        <f t="shared" si="1"/>
        <v>4.496516782773908</v>
      </c>
      <c r="Z50" s="282"/>
      <c r="AA50" s="282"/>
      <c r="AB50" s="282"/>
      <c r="AC50" s="282"/>
      <c r="AD50" s="282"/>
      <c r="AE50" s="282"/>
      <c r="AF50" s="282"/>
      <c r="AG50" s="282"/>
      <c r="AH50" s="282"/>
      <c r="AI50" s="282"/>
    </row>
    <row r="51" spans="2:35" ht="18" customHeight="1">
      <c r="B51" s="51" t="s">
        <v>500</v>
      </c>
      <c r="C51" s="273">
        <v>8348.624</v>
      </c>
      <c r="D51" s="273">
        <v>8210.073</v>
      </c>
      <c r="E51" s="273">
        <v>9079.545</v>
      </c>
      <c r="F51" s="273">
        <v>10036.382</v>
      </c>
      <c r="G51" s="273">
        <v>11128.315</v>
      </c>
      <c r="H51" s="273">
        <v>11626.863</v>
      </c>
      <c r="I51" s="273">
        <v>11583.601</v>
      </c>
      <c r="J51" s="273">
        <v>12258.851</v>
      </c>
      <c r="K51" s="273">
        <v>13203.622999999998</v>
      </c>
      <c r="L51" s="273">
        <v>14945.147999999997</v>
      </c>
      <c r="M51" s="273">
        <v>15426.106000000002</v>
      </c>
      <c r="N51" s="273">
        <v>15898.826999999996</v>
      </c>
      <c r="O51" s="329">
        <v>16722.773</v>
      </c>
      <c r="P51" s="273">
        <v>18195.253159999997</v>
      </c>
      <c r="Q51" s="273">
        <v>19780.82113994001</v>
      </c>
      <c r="R51" s="273">
        <v>20291.224578</v>
      </c>
      <c r="S51" s="273">
        <v>18525.812</v>
      </c>
      <c r="T51" s="273">
        <v>19577</v>
      </c>
      <c r="U51" s="273">
        <v>20904</v>
      </c>
      <c r="V51" s="273">
        <v>21919</v>
      </c>
      <c r="W51" s="285">
        <f t="shared" si="1"/>
        <v>4.8555300420972065</v>
      </c>
      <c r="Z51" s="282"/>
      <c r="AA51" s="282"/>
      <c r="AB51" s="282"/>
      <c r="AC51" s="282"/>
      <c r="AD51" s="282"/>
      <c r="AE51" s="282"/>
      <c r="AF51" s="282"/>
      <c r="AG51" s="282"/>
      <c r="AH51" s="282"/>
      <c r="AI51" s="282"/>
    </row>
    <row r="52" spans="2:35" ht="18" customHeight="1">
      <c r="B52" s="51" t="s">
        <v>56</v>
      </c>
      <c r="C52" s="273">
        <v>1196.918</v>
      </c>
      <c r="D52" s="273">
        <v>1199.929</v>
      </c>
      <c r="E52" s="273">
        <v>1296.793</v>
      </c>
      <c r="F52" s="273">
        <v>1342.351</v>
      </c>
      <c r="G52" s="273">
        <v>1421.232</v>
      </c>
      <c r="H52" s="273">
        <v>1429.665</v>
      </c>
      <c r="I52" s="273">
        <v>1430.558</v>
      </c>
      <c r="J52" s="273">
        <v>1436.587</v>
      </c>
      <c r="K52" s="273">
        <v>1591.387</v>
      </c>
      <c r="L52" s="273">
        <v>1901.556</v>
      </c>
      <c r="M52" s="273">
        <v>2021.936</v>
      </c>
      <c r="N52" s="273">
        <v>2694.02</v>
      </c>
      <c r="O52" s="329">
        <v>2813.84</v>
      </c>
      <c r="P52" s="273">
        <v>2833.437</v>
      </c>
      <c r="Q52" s="273">
        <v>2855.939</v>
      </c>
      <c r="R52" s="273">
        <v>2922.240998</v>
      </c>
      <c r="S52" s="273">
        <v>2964.818</v>
      </c>
      <c r="T52" s="273">
        <v>2978</v>
      </c>
      <c r="U52" s="273">
        <v>3068</v>
      </c>
      <c r="V52" s="273">
        <v>3240</v>
      </c>
      <c r="W52" s="285">
        <f t="shared" si="1"/>
        <v>5.60625814863103</v>
      </c>
      <c r="Z52" s="282"/>
      <c r="AA52" s="282"/>
      <c r="AB52" s="282"/>
      <c r="AC52" s="282"/>
      <c r="AD52" s="282"/>
      <c r="AE52" s="282"/>
      <c r="AF52" s="282"/>
      <c r="AG52" s="282"/>
      <c r="AH52" s="282"/>
      <c r="AI52" s="282"/>
    </row>
    <row r="53" spans="2:35" ht="18" customHeight="1">
      <c r="B53" s="51" t="s">
        <v>57</v>
      </c>
      <c r="C53" s="273">
        <v>2361.706</v>
      </c>
      <c r="D53" s="273">
        <v>2252.971</v>
      </c>
      <c r="E53" s="273">
        <v>2513.236</v>
      </c>
      <c r="F53" s="273">
        <v>2860.705</v>
      </c>
      <c r="G53" s="273">
        <v>3202.177</v>
      </c>
      <c r="H53" s="273">
        <v>3540.636</v>
      </c>
      <c r="I53" s="273">
        <v>3511.118</v>
      </c>
      <c r="J53" s="273">
        <v>3578.081</v>
      </c>
      <c r="K53" s="273">
        <v>3819.942</v>
      </c>
      <c r="L53" s="273">
        <v>4494.112</v>
      </c>
      <c r="M53" s="273">
        <v>4639.391</v>
      </c>
      <c r="N53" s="273">
        <v>4861.618</v>
      </c>
      <c r="O53" s="329">
        <v>5026.526</v>
      </c>
      <c r="P53" s="273">
        <v>5043.53059</v>
      </c>
      <c r="Q53" s="273">
        <v>4902.111380000005</v>
      </c>
      <c r="R53" s="273">
        <v>4898.87173</v>
      </c>
      <c r="S53" s="273">
        <v>5044.308</v>
      </c>
      <c r="T53" s="273">
        <v>5103</v>
      </c>
      <c r="U53" s="273">
        <v>5310</v>
      </c>
      <c r="V53" s="273">
        <v>5670</v>
      </c>
      <c r="W53" s="285">
        <f t="shared" si="1"/>
        <v>6.779661016949152</v>
      </c>
      <c r="Z53" s="282"/>
      <c r="AA53" s="282"/>
      <c r="AB53" s="282"/>
      <c r="AC53" s="282"/>
      <c r="AD53" s="282"/>
      <c r="AE53" s="282"/>
      <c r="AF53" s="282"/>
      <c r="AG53" s="282"/>
      <c r="AH53" s="282"/>
      <c r="AI53" s="282"/>
    </row>
    <row r="54" spans="2:35" ht="18" customHeight="1">
      <c r="B54" s="51" t="s">
        <v>501</v>
      </c>
      <c r="C54" s="273">
        <v>16074.967</v>
      </c>
      <c r="D54" s="273">
        <v>16628.086</v>
      </c>
      <c r="E54" s="273">
        <v>18131.938</v>
      </c>
      <c r="F54" s="273">
        <v>18349.307999999997</v>
      </c>
      <c r="G54" s="273">
        <v>19088.064</v>
      </c>
      <c r="H54" s="273">
        <v>18927.104</v>
      </c>
      <c r="I54" s="273">
        <v>17110.568999999996</v>
      </c>
      <c r="J54" s="273">
        <v>16053.66</v>
      </c>
      <c r="K54" s="273">
        <v>19153.94</v>
      </c>
      <c r="L54" s="273">
        <v>21020.810999999998</v>
      </c>
      <c r="M54" s="273">
        <v>23574.447</v>
      </c>
      <c r="N54" s="273">
        <v>49818.79</v>
      </c>
      <c r="O54" s="329">
        <v>51842.928</v>
      </c>
      <c r="P54" s="273">
        <v>58952.99010001372</v>
      </c>
      <c r="Q54" s="273">
        <v>61181.536039961495</v>
      </c>
      <c r="R54" s="273">
        <v>63526.856685</v>
      </c>
      <c r="S54" s="273">
        <v>64204.005999999994</v>
      </c>
      <c r="T54" s="273">
        <v>65765</v>
      </c>
      <c r="U54" s="273">
        <v>64988</v>
      </c>
      <c r="V54" s="273">
        <v>69388</v>
      </c>
      <c r="W54" s="285">
        <f t="shared" si="1"/>
        <v>6.770480704129993</v>
      </c>
      <c r="Z54" s="282"/>
      <c r="AA54" s="282"/>
      <c r="AB54" s="282"/>
      <c r="AC54" s="282"/>
      <c r="AD54" s="282"/>
      <c r="AE54" s="282"/>
      <c r="AF54" s="282"/>
      <c r="AG54" s="282"/>
      <c r="AH54" s="282"/>
      <c r="AI54" s="282"/>
    </row>
    <row r="55" spans="2:35" ht="18" customHeight="1">
      <c r="B55" s="51" t="s">
        <v>58</v>
      </c>
      <c r="C55" s="273">
        <v>926.937</v>
      </c>
      <c r="D55" s="273">
        <v>945.497</v>
      </c>
      <c r="E55" s="273">
        <v>952.895</v>
      </c>
      <c r="F55" s="273">
        <v>1013.319</v>
      </c>
      <c r="G55" s="273">
        <v>1071.983</v>
      </c>
      <c r="H55" s="273">
        <v>1074.012</v>
      </c>
      <c r="I55" s="273">
        <v>1112.288</v>
      </c>
      <c r="J55" s="273">
        <v>1219.227</v>
      </c>
      <c r="K55" s="273">
        <v>1370.763</v>
      </c>
      <c r="L55" s="273">
        <v>1391.191</v>
      </c>
      <c r="M55" s="273">
        <v>1467.558</v>
      </c>
      <c r="N55" s="273">
        <v>1558.38</v>
      </c>
      <c r="O55" s="329">
        <v>1671.71</v>
      </c>
      <c r="P55" s="273">
        <v>1815.4800000000014</v>
      </c>
      <c r="Q55" s="273">
        <v>1918.0149999999967</v>
      </c>
      <c r="R55" s="273">
        <v>2008.691</v>
      </c>
      <c r="S55" s="273">
        <v>2164.276</v>
      </c>
      <c r="T55" s="273">
        <v>2208</v>
      </c>
      <c r="U55" s="273">
        <v>2317</v>
      </c>
      <c r="V55" s="273">
        <v>2322</v>
      </c>
      <c r="W55" s="285">
        <f t="shared" si="1"/>
        <v>0.21579628830384118</v>
      </c>
      <c r="Z55" s="282"/>
      <c r="AA55" s="282"/>
      <c r="AB55" s="282"/>
      <c r="AC55" s="282"/>
      <c r="AD55" s="282"/>
      <c r="AE55" s="282"/>
      <c r="AF55" s="282"/>
      <c r="AG55" s="282"/>
      <c r="AH55" s="282"/>
      <c r="AI55" s="282"/>
    </row>
    <row r="56" spans="2:35" ht="18" customHeight="1">
      <c r="B56" s="51" t="s">
        <v>59</v>
      </c>
      <c r="C56" s="273">
        <v>1738.168</v>
      </c>
      <c r="D56" s="273">
        <v>1752.021</v>
      </c>
      <c r="E56" s="273">
        <v>1821.129</v>
      </c>
      <c r="F56" s="273">
        <v>1780.658</v>
      </c>
      <c r="G56" s="273">
        <v>1976.295</v>
      </c>
      <c r="H56" s="273">
        <v>1886.419</v>
      </c>
      <c r="I56" s="273">
        <v>1844.841</v>
      </c>
      <c r="J56" s="273">
        <v>1870.573</v>
      </c>
      <c r="K56" s="273">
        <v>1991.848</v>
      </c>
      <c r="L56" s="273">
        <v>2140.981</v>
      </c>
      <c r="M56" s="273">
        <v>2307.691</v>
      </c>
      <c r="N56" s="273">
        <v>2321.69</v>
      </c>
      <c r="O56" s="329">
        <v>2370.988</v>
      </c>
      <c r="P56" s="273">
        <v>2709.6626000001984</v>
      </c>
      <c r="Q56" s="273">
        <v>2669.1203800002036</v>
      </c>
      <c r="R56" s="273">
        <v>2727.870368</v>
      </c>
      <c r="S56" s="273">
        <v>2752.826</v>
      </c>
      <c r="T56" s="273">
        <v>2813</v>
      </c>
      <c r="U56" s="273">
        <v>2750</v>
      </c>
      <c r="V56" s="273">
        <v>2890</v>
      </c>
      <c r="W56" s="285">
        <f t="shared" si="1"/>
        <v>5.090909090909091</v>
      </c>
      <c r="Z56" s="282"/>
      <c r="AA56" s="282"/>
      <c r="AB56" s="282"/>
      <c r="AC56" s="282"/>
      <c r="AD56" s="282"/>
      <c r="AE56" s="282"/>
      <c r="AF56" s="282"/>
      <c r="AG56" s="282"/>
      <c r="AH56" s="282"/>
      <c r="AI56" s="282"/>
    </row>
    <row r="57" spans="2:35" ht="18" customHeight="1">
      <c r="B57" s="51" t="s">
        <v>65</v>
      </c>
      <c r="C57" s="273">
        <v>228.608</v>
      </c>
      <c r="D57" s="273">
        <v>227.042</v>
      </c>
      <c r="E57" s="273">
        <v>232.307</v>
      </c>
      <c r="F57" s="273">
        <v>243.067</v>
      </c>
      <c r="G57" s="273">
        <v>256.506</v>
      </c>
      <c r="H57" s="273">
        <v>267.756</v>
      </c>
      <c r="I57" s="273">
        <v>296.888</v>
      </c>
      <c r="J57" s="273">
        <v>301.275</v>
      </c>
      <c r="K57" s="273">
        <v>331.613</v>
      </c>
      <c r="L57" s="273">
        <v>364.04</v>
      </c>
      <c r="M57" s="273">
        <v>393.192</v>
      </c>
      <c r="N57" s="273">
        <v>384.37</v>
      </c>
      <c r="O57" s="329">
        <v>396.189</v>
      </c>
      <c r="P57" s="273">
        <v>417.26799999999986</v>
      </c>
      <c r="Q57" s="273">
        <v>432.998</v>
      </c>
      <c r="R57" s="273">
        <v>473.856</v>
      </c>
      <c r="S57" s="273">
        <v>493.276</v>
      </c>
      <c r="T57" s="273">
        <v>516</v>
      </c>
      <c r="U57" s="273">
        <v>537</v>
      </c>
      <c r="V57" s="273">
        <v>559</v>
      </c>
      <c r="W57" s="285">
        <f t="shared" si="1"/>
        <v>4.0968342644320295</v>
      </c>
      <c r="Z57" s="282"/>
      <c r="AA57" s="282"/>
      <c r="AB57" s="282"/>
      <c r="AC57" s="282"/>
      <c r="AD57" s="282"/>
      <c r="AE57" s="282"/>
      <c r="AF57" s="282"/>
      <c r="AG57" s="282"/>
      <c r="AH57" s="282"/>
      <c r="AI57" s="282"/>
    </row>
    <row r="58" spans="2:35" ht="18" customHeight="1">
      <c r="B58" s="51" t="s">
        <v>49</v>
      </c>
      <c r="C58" s="273">
        <v>2813.62</v>
      </c>
      <c r="D58" s="273">
        <v>2807.301</v>
      </c>
      <c r="E58" s="273">
        <v>2823.222</v>
      </c>
      <c r="F58" s="273">
        <v>2768.636</v>
      </c>
      <c r="G58" s="273">
        <v>2868.491</v>
      </c>
      <c r="H58" s="273">
        <v>2821.058</v>
      </c>
      <c r="I58" s="273">
        <v>2772.531</v>
      </c>
      <c r="J58" s="273">
        <v>2902.475</v>
      </c>
      <c r="K58" s="273">
        <v>2909.679</v>
      </c>
      <c r="L58" s="273">
        <v>3105.763</v>
      </c>
      <c r="M58" s="273">
        <v>3353.46</v>
      </c>
      <c r="N58" s="273">
        <v>3462.173</v>
      </c>
      <c r="O58" s="329">
        <v>3435.913</v>
      </c>
      <c r="P58" s="273">
        <v>3795.1812499990024</v>
      </c>
      <c r="Q58" s="273">
        <v>3757.886810001201</v>
      </c>
      <c r="R58" s="273">
        <v>3883.515738</v>
      </c>
      <c r="S58" s="273">
        <v>3923.996</v>
      </c>
      <c r="T58" s="273">
        <v>4061</v>
      </c>
      <c r="U58" s="273">
        <v>3862</v>
      </c>
      <c r="V58" s="273">
        <v>3963</v>
      </c>
      <c r="W58" s="285">
        <f t="shared" si="1"/>
        <v>2.6152252718798548</v>
      </c>
      <c r="Z58" s="282"/>
      <c r="AA58" s="282"/>
      <c r="AB58" s="282"/>
      <c r="AC58" s="282"/>
      <c r="AD58" s="282"/>
      <c r="AE58" s="282"/>
      <c r="AF58" s="282"/>
      <c r="AG58" s="282"/>
      <c r="AH58" s="282"/>
      <c r="AI58" s="282"/>
    </row>
    <row r="59" spans="2:35" ht="18" customHeight="1">
      <c r="B59" s="51" t="s">
        <v>60</v>
      </c>
      <c r="C59" s="273">
        <v>4307.498</v>
      </c>
      <c r="D59" s="273">
        <v>4395.007</v>
      </c>
      <c r="E59" s="273">
        <v>4590.123</v>
      </c>
      <c r="F59" s="273">
        <v>4746.295</v>
      </c>
      <c r="G59" s="273">
        <v>4928.289</v>
      </c>
      <c r="H59" s="273">
        <v>5098.743</v>
      </c>
      <c r="I59" s="273">
        <v>4934.644</v>
      </c>
      <c r="J59" s="273">
        <v>4793.864</v>
      </c>
      <c r="K59" s="273">
        <v>5209.758</v>
      </c>
      <c r="L59" s="273">
        <v>5758.899</v>
      </c>
      <c r="M59" s="273">
        <v>6422.521</v>
      </c>
      <c r="N59" s="273">
        <v>6832.85</v>
      </c>
      <c r="O59" s="329">
        <v>6965.117</v>
      </c>
      <c r="P59" s="273">
        <v>7723.959320002014</v>
      </c>
      <c r="Q59" s="273">
        <v>7598.336349997995</v>
      </c>
      <c r="R59" s="273">
        <v>7909.838678</v>
      </c>
      <c r="S59" s="273">
        <v>8528.33</v>
      </c>
      <c r="T59" s="273">
        <v>8680</v>
      </c>
      <c r="U59" s="273">
        <v>8441</v>
      </c>
      <c r="V59" s="273">
        <v>8903</v>
      </c>
      <c r="W59" s="285">
        <f t="shared" si="1"/>
        <v>5.473285155787229</v>
      </c>
      <c r="Z59" s="282"/>
      <c r="AA59" s="282"/>
      <c r="AB59" s="282"/>
      <c r="AC59" s="282"/>
      <c r="AD59" s="282"/>
      <c r="AE59" s="282"/>
      <c r="AF59" s="282"/>
      <c r="AG59" s="282"/>
      <c r="AH59" s="282"/>
      <c r="AI59" s="282"/>
    </row>
    <row r="60" spans="2:35" ht="18" customHeight="1">
      <c r="B60" s="51" t="s">
        <v>502</v>
      </c>
      <c r="C60" s="273">
        <v>440.528</v>
      </c>
      <c r="D60" s="273">
        <v>456.043</v>
      </c>
      <c r="E60" s="273">
        <v>491.356</v>
      </c>
      <c r="F60" s="273">
        <v>504.344</v>
      </c>
      <c r="G60" s="273">
        <v>552.546</v>
      </c>
      <c r="H60" s="273">
        <v>556.794</v>
      </c>
      <c r="I60" s="273">
        <v>588.741</v>
      </c>
      <c r="J60" s="273">
        <v>617.176</v>
      </c>
      <c r="K60" s="273">
        <v>686.109</v>
      </c>
      <c r="L60" s="273">
        <v>732.282</v>
      </c>
      <c r="M60" s="273">
        <v>793.224</v>
      </c>
      <c r="N60" s="273">
        <v>787.817</v>
      </c>
      <c r="O60" s="329">
        <v>852.327</v>
      </c>
      <c r="P60" s="273">
        <v>927.3329999999997</v>
      </c>
      <c r="Q60" s="273">
        <v>978.0660000000005</v>
      </c>
      <c r="R60" s="273">
        <v>1018.991</v>
      </c>
      <c r="S60" s="273">
        <v>1054.344</v>
      </c>
      <c r="T60" s="273">
        <v>1084</v>
      </c>
      <c r="U60" s="273">
        <v>1117</v>
      </c>
      <c r="V60" s="273">
        <v>1231</v>
      </c>
      <c r="W60" s="285">
        <f t="shared" si="1"/>
        <v>10.205908683974933</v>
      </c>
      <c r="Z60" s="282"/>
      <c r="AA60" s="282"/>
      <c r="AB60" s="282"/>
      <c r="AC60" s="282"/>
      <c r="AD60" s="282"/>
      <c r="AE60" s="282"/>
      <c r="AF60" s="282"/>
      <c r="AG60" s="282"/>
      <c r="AH60" s="282"/>
      <c r="AI60" s="282"/>
    </row>
    <row r="61" spans="2:35" ht="18" customHeight="1">
      <c r="B61" s="51" t="s">
        <v>68</v>
      </c>
      <c r="C61" s="273">
        <v>4732.259</v>
      </c>
      <c r="D61" s="273">
        <v>4714.833</v>
      </c>
      <c r="E61" s="273">
        <v>4824.808</v>
      </c>
      <c r="F61" s="273">
        <v>4738.352</v>
      </c>
      <c r="G61" s="273">
        <v>4738.183</v>
      </c>
      <c r="H61" s="273">
        <v>4575.548</v>
      </c>
      <c r="I61" s="273">
        <v>4236.208</v>
      </c>
      <c r="J61" s="273">
        <v>4214.689</v>
      </c>
      <c r="K61" s="273">
        <v>4431.511</v>
      </c>
      <c r="L61" s="273">
        <v>4726.492</v>
      </c>
      <c r="M61" s="273">
        <v>5189.916</v>
      </c>
      <c r="N61" s="273">
        <v>5404.535</v>
      </c>
      <c r="O61" s="329">
        <v>5500.238</v>
      </c>
      <c r="P61" s="273">
        <v>6115.124510000405</v>
      </c>
      <c r="Q61" s="273">
        <v>5982.081680009801</v>
      </c>
      <c r="R61" s="273">
        <v>6153.307508</v>
      </c>
      <c r="S61" s="273">
        <v>6143.776</v>
      </c>
      <c r="T61" s="273">
        <v>6362</v>
      </c>
      <c r="U61" s="273">
        <v>6869</v>
      </c>
      <c r="V61" s="273">
        <v>7201</v>
      </c>
      <c r="W61" s="285">
        <f t="shared" si="1"/>
        <v>4.833309069733586</v>
      </c>
      <c r="Z61" s="282"/>
      <c r="AA61" s="282"/>
      <c r="AB61" s="282"/>
      <c r="AC61" s="282"/>
      <c r="AD61" s="282"/>
      <c r="AE61" s="282"/>
      <c r="AF61" s="282"/>
      <c r="AG61" s="282"/>
      <c r="AH61" s="282"/>
      <c r="AI61" s="282"/>
    </row>
    <row r="62" spans="2:35" ht="18" customHeight="1">
      <c r="B62" s="51" t="s">
        <v>50</v>
      </c>
      <c r="C62" s="273">
        <v>2123.042</v>
      </c>
      <c r="D62" s="273">
        <v>2168.515</v>
      </c>
      <c r="E62" s="273">
        <v>2265.899</v>
      </c>
      <c r="F62" s="273">
        <v>2254.506</v>
      </c>
      <c r="G62" s="273">
        <v>2300.018</v>
      </c>
      <c r="H62" s="273">
        <v>2174.602</v>
      </c>
      <c r="I62" s="273">
        <v>2078.945</v>
      </c>
      <c r="J62" s="273">
        <v>2144.207</v>
      </c>
      <c r="K62" s="273">
        <v>2149.495</v>
      </c>
      <c r="L62" s="273">
        <v>2364.056</v>
      </c>
      <c r="M62" s="273">
        <v>2553.555</v>
      </c>
      <c r="N62" s="273">
        <v>2650.649</v>
      </c>
      <c r="O62" s="329">
        <v>3081.309</v>
      </c>
      <c r="P62" s="273">
        <v>3339.8206199999977</v>
      </c>
      <c r="Q62" s="273">
        <v>3162.417430001794</v>
      </c>
      <c r="R62" s="273">
        <v>3213.600358</v>
      </c>
      <c r="S62" s="273">
        <v>3153.454</v>
      </c>
      <c r="T62" s="273">
        <v>3245</v>
      </c>
      <c r="U62" s="273">
        <v>3330</v>
      </c>
      <c r="V62" s="273">
        <v>3351</v>
      </c>
      <c r="W62" s="285">
        <f t="shared" si="1"/>
        <v>0.6306306306306306</v>
      </c>
      <c r="Z62" s="282"/>
      <c r="AA62" s="282"/>
      <c r="AB62" s="282"/>
      <c r="AC62" s="282"/>
      <c r="AD62" s="282"/>
      <c r="AE62" s="282"/>
      <c r="AF62" s="282"/>
      <c r="AG62" s="282"/>
      <c r="AH62" s="282"/>
      <c r="AI62" s="282"/>
    </row>
    <row r="63" spans="2:35" ht="18" customHeight="1">
      <c r="B63" s="51" t="s">
        <v>61</v>
      </c>
      <c r="C63" s="273">
        <v>3691.805</v>
      </c>
      <c r="D63" s="273">
        <v>4085.094</v>
      </c>
      <c r="E63" s="273">
        <v>4478.705</v>
      </c>
      <c r="F63" s="273">
        <v>4597.901</v>
      </c>
      <c r="G63" s="273">
        <v>4591.093</v>
      </c>
      <c r="H63" s="273">
        <v>4473.272</v>
      </c>
      <c r="I63" s="273">
        <v>4185.841</v>
      </c>
      <c r="J63" s="273">
        <v>4083.764</v>
      </c>
      <c r="K63" s="273">
        <v>4443.914</v>
      </c>
      <c r="L63" s="273">
        <v>5025.309</v>
      </c>
      <c r="M63" s="273">
        <v>5834.547</v>
      </c>
      <c r="N63" s="273">
        <v>6419.394</v>
      </c>
      <c r="O63" s="329">
        <v>6799.109</v>
      </c>
      <c r="P63" s="273">
        <v>7583.238530003195</v>
      </c>
      <c r="Q63" s="273">
        <v>7555.993020002011</v>
      </c>
      <c r="R63" s="273">
        <v>7973.090077999999</v>
      </c>
      <c r="S63" s="273">
        <v>8508.072</v>
      </c>
      <c r="T63" s="273">
        <v>8785</v>
      </c>
      <c r="U63" s="273">
        <v>8941</v>
      </c>
      <c r="V63" s="273">
        <v>9430</v>
      </c>
      <c r="W63" s="285">
        <f t="shared" si="1"/>
        <v>5.469186891846549</v>
      </c>
      <c r="Z63" s="282"/>
      <c r="AA63" s="282"/>
      <c r="AB63" s="282"/>
      <c r="AC63" s="282"/>
      <c r="AD63" s="282"/>
      <c r="AE63" s="282"/>
      <c r="AF63" s="282"/>
      <c r="AG63" s="282"/>
      <c r="AH63" s="282"/>
      <c r="AI63" s="282"/>
    </row>
    <row r="64" spans="2:35" ht="18" customHeight="1">
      <c r="B64" s="51" t="s">
        <v>71</v>
      </c>
      <c r="C64" s="273">
        <v>1496.071</v>
      </c>
      <c r="D64" s="273">
        <v>1431.769</v>
      </c>
      <c r="E64" s="273">
        <v>1538.909</v>
      </c>
      <c r="F64" s="273">
        <v>1640.508</v>
      </c>
      <c r="G64" s="273">
        <v>1769.626</v>
      </c>
      <c r="H64" s="273">
        <v>1821.896</v>
      </c>
      <c r="I64" s="273">
        <v>1826.907</v>
      </c>
      <c r="J64" s="273">
        <v>1832.698</v>
      </c>
      <c r="K64" s="273">
        <v>1974.412</v>
      </c>
      <c r="L64" s="273">
        <v>2184.761</v>
      </c>
      <c r="M64" s="273">
        <v>2469.341</v>
      </c>
      <c r="N64" s="273">
        <v>2520.686</v>
      </c>
      <c r="O64" s="329">
        <v>2700.948</v>
      </c>
      <c r="P64" s="273">
        <v>2809.0640000000003</v>
      </c>
      <c r="Q64" s="273">
        <v>2823.097</v>
      </c>
      <c r="R64" s="273">
        <v>2920.907</v>
      </c>
      <c r="S64" s="273">
        <v>2927.576</v>
      </c>
      <c r="T64" s="273">
        <v>2914</v>
      </c>
      <c r="U64" s="273">
        <v>2952</v>
      </c>
      <c r="V64" s="273">
        <v>3148</v>
      </c>
      <c r="W64" s="285">
        <f t="shared" si="1"/>
        <v>6.639566395663957</v>
      </c>
      <c r="Z64" s="282"/>
      <c r="AA64" s="282"/>
      <c r="AB64" s="282"/>
      <c r="AC64" s="282"/>
      <c r="AD64" s="282"/>
      <c r="AE64" s="282"/>
      <c r="AF64" s="282"/>
      <c r="AG64" s="282"/>
      <c r="AH64" s="282"/>
      <c r="AI64" s="282"/>
    </row>
    <row r="65" spans="2:35" ht="18" customHeight="1">
      <c r="B65" s="51" t="s">
        <v>54</v>
      </c>
      <c r="C65" s="273">
        <v>4115.168</v>
      </c>
      <c r="D65" s="273">
        <v>4154.402</v>
      </c>
      <c r="E65" s="273">
        <v>4384.536</v>
      </c>
      <c r="F65" s="273">
        <v>4501.155</v>
      </c>
      <c r="G65" s="273">
        <v>4506.087</v>
      </c>
      <c r="H65" s="273">
        <v>4208.893</v>
      </c>
      <c r="I65" s="273">
        <v>3869.949</v>
      </c>
      <c r="J65" s="273">
        <v>3591.622</v>
      </c>
      <c r="K65" s="273">
        <v>3691.766</v>
      </c>
      <c r="L65" s="273">
        <v>3837.799</v>
      </c>
      <c r="M65" s="273">
        <v>4366.761</v>
      </c>
      <c r="N65" s="273">
        <v>4309.135</v>
      </c>
      <c r="O65" s="329">
        <v>4392.12</v>
      </c>
      <c r="P65" s="273">
        <v>4824.7240000019965</v>
      </c>
      <c r="Q65" s="273">
        <v>4665.523410002004</v>
      </c>
      <c r="R65" s="273">
        <v>4751.019248</v>
      </c>
      <c r="S65" s="273">
        <v>4775.238</v>
      </c>
      <c r="T65" s="273">
        <v>4863</v>
      </c>
      <c r="U65" s="273">
        <v>4934</v>
      </c>
      <c r="V65" s="273">
        <v>5140</v>
      </c>
      <c r="W65" s="285">
        <f t="shared" si="1"/>
        <v>4.175111471422781</v>
      </c>
      <c r="Z65" s="282"/>
      <c r="AA65" s="282"/>
      <c r="AB65" s="282"/>
      <c r="AC65" s="282"/>
      <c r="AD65" s="282"/>
      <c r="AE65" s="282"/>
      <c r="AF65" s="282"/>
      <c r="AG65" s="282"/>
      <c r="AH65" s="282"/>
      <c r="AI65" s="282"/>
    </row>
    <row r="66" spans="2:35" ht="18" customHeight="1">
      <c r="B66" s="51" t="s">
        <v>63</v>
      </c>
      <c r="C66" s="273">
        <v>1863.484</v>
      </c>
      <c r="D66" s="273">
        <v>1775.705</v>
      </c>
      <c r="E66" s="273">
        <v>1976.519</v>
      </c>
      <c r="F66" s="273">
        <v>2211.975</v>
      </c>
      <c r="G66" s="273">
        <v>2473.945</v>
      </c>
      <c r="H66" s="273">
        <v>2508.597</v>
      </c>
      <c r="I66" s="273">
        <v>2488.018</v>
      </c>
      <c r="J66" s="273">
        <v>2554.725</v>
      </c>
      <c r="K66" s="273">
        <v>2700.135</v>
      </c>
      <c r="L66" s="273">
        <v>2916.396</v>
      </c>
      <c r="M66" s="273">
        <v>2999.35</v>
      </c>
      <c r="N66" s="273">
        <v>3028.882</v>
      </c>
      <c r="O66" s="329">
        <v>3059.73</v>
      </c>
      <c r="P66" s="273">
        <v>3065.658000000001</v>
      </c>
      <c r="Q66" s="273">
        <v>2981.441</v>
      </c>
      <c r="R66" s="273">
        <v>3214.4559999999997</v>
      </c>
      <c r="S66" s="273">
        <v>3760.46</v>
      </c>
      <c r="T66" s="273">
        <v>4108</v>
      </c>
      <c r="U66" s="273">
        <v>4432</v>
      </c>
      <c r="V66" s="273">
        <v>4792</v>
      </c>
      <c r="W66" s="285">
        <f t="shared" si="1"/>
        <v>8.12274368231047</v>
      </c>
      <c r="Z66" s="282"/>
      <c r="AA66" s="282"/>
      <c r="AB66" s="282"/>
      <c r="AC66" s="282"/>
      <c r="AD66" s="282"/>
      <c r="AE66" s="282"/>
      <c r="AF66" s="282"/>
      <c r="AG66" s="282"/>
      <c r="AH66" s="282"/>
      <c r="AI66" s="282"/>
    </row>
    <row r="67" spans="2:35" ht="18" customHeight="1">
      <c r="B67" s="272" t="s">
        <v>504</v>
      </c>
      <c r="C67" s="273">
        <v>21999.895</v>
      </c>
      <c r="D67" s="273">
        <v>22770.881</v>
      </c>
      <c r="E67" s="273">
        <v>24085.13699999999</v>
      </c>
      <c r="F67" s="273">
        <v>24615.372</v>
      </c>
      <c r="G67" s="273">
        <v>25446.515</v>
      </c>
      <c r="H67" s="273">
        <v>25661.751</v>
      </c>
      <c r="I67" s="273">
        <v>25144.83</v>
      </c>
      <c r="J67" s="273">
        <v>24945.573999999997</v>
      </c>
      <c r="K67" s="273">
        <v>24796.307</v>
      </c>
      <c r="L67" s="273">
        <v>27423.427</v>
      </c>
      <c r="M67" s="273">
        <v>29999.233000000004</v>
      </c>
      <c r="N67" s="273">
        <v>5754.527</v>
      </c>
      <c r="O67" s="330">
        <v>5833.007</v>
      </c>
      <c r="P67" s="273">
        <v>0</v>
      </c>
      <c r="Q67" s="273">
        <v>0</v>
      </c>
      <c r="R67" s="279">
        <v>0</v>
      </c>
      <c r="S67" s="288" t="s">
        <v>509</v>
      </c>
      <c r="T67" s="288">
        <v>0</v>
      </c>
      <c r="U67" s="288">
        <v>0</v>
      </c>
      <c r="V67" s="288">
        <v>0</v>
      </c>
      <c r="W67" s="285" t="str">
        <f t="shared" si="1"/>
        <v>-</v>
      </c>
      <c r="Z67" s="282"/>
      <c r="AA67" s="282"/>
      <c r="AB67" s="282"/>
      <c r="AC67" s="282"/>
      <c r="AD67" s="282"/>
      <c r="AE67" s="282"/>
      <c r="AF67" s="282"/>
      <c r="AG67" s="282"/>
      <c r="AH67" s="282"/>
      <c r="AI67" s="282"/>
    </row>
    <row r="68" spans="2:35" ht="18" customHeight="1">
      <c r="B68" s="283" t="s">
        <v>488</v>
      </c>
      <c r="C68" s="284">
        <v>88752.77</v>
      </c>
      <c r="D68" s="284">
        <v>90431.884</v>
      </c>
      <c r="E68" s="284">
        <v>96710.14600000001</v>
      </c>
      <c r="F68" s="284">
        <v>99729.7</v>
      </c>
      <c r="G68" s="284">
        <v>104274.24799999999</v>
      </c>
      <c r="H68" s="284">
        <v>104593.03199999999</v>
      </c>
      <c r="I68" s="284">
        <v>100743.63</v>
      </c>
      <c r="J68" s="284">
        <v>99875.55</v>
      </c>
      <c r="K68" s="284">
        <v>106759.30599999998</v>
      </c>
      <c r="L68" s="284">
        <v>117604.75</v>
      </c>
      <c r="M68" s="284">
        <v>128229.2</v>
      </c>
      <c r="N68" s="284">
        <v>133996.05</v>
      </c>
      <c r="O68" s="284">
        <v>139656.37399999998</v>
      </c>
      <c r="P68" s="284">
        <v>148091.07812002092</v>
      </c>
      <c r="Q68" s="284">
        <v>151287.6084599191</v>
      </c>
      <c r="R68" s="284">
        <v>156923.62092100002</v>
      </c>
      <c r="S68" s="284">
        <v>159030.776</v>
      </c>
      <c r="T68" s="284">
        <v>163767</v>
      </c>
      <c r="U68" s="284">
        <v>165381</v>
      </c>
      <c r="V68" s="284">
        <v>174808</v>
      </c>
      <c r="W68" s="287">
        <f t="shared" si="1"/>
        <v>5.700171120019832</v>
      </c>
      <c r="Z68" s="282"/>
      <c r="AA68" s="282"/>
      <c r="AB68" s="282"/>
      <c r="AC68" s="282"/>
      <c r="AD68" s="282"/>
      <c r="AE68" s="282"/>
      <c r="AF68" s="282"/>
      <c r="AG68" s="282"/>
      <c r="AH68" s="282"/>
      <c r="AI68" s="282"/>
    </row>
    <row r="69" spans="2:35" ht="18" customHeight="1">
      <c r="B69" s="258" t="s">
        <v>751</v>
      </c>
      <c r="C69" s="261"/>
      <c r="D69" s="261"/>
      <c r="E69" s="261"/>
      <c r="F69" s="261"/>
      <c r="G69" s="261"/>
      <c r="H69" s="261"/>
      <c r="I69" s="261"/>
      <c r="J69" s="261"/>
      <c r="K69" s="261"/>
      <c r="L69" s="261"/>
      <c r="M69" s="261"/>
      <c r="N69" s="261"/>
      <c r="O69" s="261"/>
      <c r="P69" s="261"/>
      <c r="Q69" s="261"/>
      <c r="R69" s="261"/>
      <c r="S69" s="261"/>
      <c r="T69" s="261"/>
      <c r="U69" s="261"/>
      <c r="V69" s="261"/>
      <c r="W69" s="262"/>
      <c r="Z69" s="282"/>
      <c r="AA69" s="282"/>
      <c r="AB69" s="282"/>
      <c r="AC69" s="282"/>
      <c r="AD69" s="282"/>
      <c r="AE69" s="282"/>
      <c r="AF69" s="282"/>
      <c r="AG69" s="282"/>
      <c r="AH69" s="282"/>
      <c r="AI69" s="282"/>
    </row>
    <row r="70" spans="2:35" ht="39" customHeight="1">
      <c r="B70" s="457" t="s">
        <v>495</v>
      </c>
      <c r="C70" s="457"/>
      <c r="D70" s="457"/>
      <c r="E70" s="457"/>
      <c r="F70" s="457"/>
      <c r="G70" s="457"/>
      <c r="H70" s="457"/>
      <c r="I70" s="457"/>
      <c r="J70" s="457"/>
      <c r="K70" s="457"/>
      <c r="L70" s="457"/>
      <c r="M70" s="457"/>
      <c r="N70" s="457"/>
      <c r="O70" s="457"/>
      <c r="P70" s="457"/>
      <c r="Q70" s="457"/>
      <c r="R70" s="457"/>
      <c r="S70" s="457"/>
      <c r="T70" s="457"/>
      <c r="U70" s="457"/>
      <c r="V70" s="457"/>
      <c r="W70" s="457"/>
      <c r="Z70" s="282"/>
      <c r="AA70" s="282"/>
      <c r="AB70" s="282"/>
      <c r="AC70" s="282"/>
      <c r="AD70" s="282"/>
      <c r="AE70" s="282"/>
      <c r="AF70" s="282"/>
      <c r="AG70" s="282"/>
      <c r="AH70" s="282"/>
      <c r="AI70" s="282"/>
    </row>
    <row r="71" spans="2:35" ht="15">
      <c r="B71" s="456" t="s">
        <v>494</v>
      </c>
      <c r="C71" s="456"/>
      <c r="D71" s="456"/>
      <c r="E71" s="456"/>
      <c r="F71" s="456"/>
      <c r="G71" s="456"/>
      <c r="H71" s="456"/>
      <c r="I71" s="456"/>
      <c r="J71" s="456"/>
      <c r="K71" s="456"/>
      <c r="L71" s="456"/>
      <c r="M71" s="456"/>
      <c r="N71" s="456"/>
      <c r="O71" s="456"/>
      <c r="P71" s="456"/>
      <c r="Q71" s="456"/>
      <c r="R71" s="456"/>
      <c r="S71" s="456"/>
      <c r="T71" s="456"/>
      <c r="U71" s="456"/>
      <c r="V71" s="456"/>
      <c r="W71" s="456"/>
      <c r="Z71" s="282"/>
      <c r="AA71" s="282"/>
      <c r="AB71" s="282"/>
      <c r="AC71" s="282"/>
      <c r="AD71" s="282"/>
      <c r="AE71" s="282"/>
      <c r="AF71" s="282"/>
      <c r="AG71" s="282"/>
      <c r="AH71" s="282"/>
      <c r="AI71" s="282"/>
    </row>
    <row r="72" spans="2:35" ht="30" customHeight="1">
      <c r="B72" s="457" t="s">
        <v>493</v>
      </c>
      <c r="C72" s="457"/>
      <c r="D72" s="457"/>
      <c r="E72" s="457"/>
      <c r="F72" s="457"/>
      <c r="G72" s="457"/>
      <c r="H72" s="457"/>
      <c r="I72" s="457"/>
      <c r="J72" s="457"/>
      <c r="K72" s="457"/>
      <c r="L72" s="457"/>
      <c r="M72" s="457"/>
      <c r="N72" s="457"/>
      <c r="O72" s="457"/>
      <c r="P72" s="457"/>
      <c r="Q72" s="457"/>
      <c r="R72" s="457"/>
      <c r="S72" s="457"/>
      <c r="T72" s="457"/>
      <c r="U72" s="457"/>
      <c r="V72" s="457"/>
      <c r="W72" s="457"/>
      <c r="Z72" s="282"/>
      <c r="AA72" s="282"/>
      <c r="AB72" s="282"/>
      <c r="AC72" s="282"/>
      <c r="AD72" s="282"/>
      <c r="AE72" s="282"/>
      <c r="AF72" s="282"/>
      <c r="AG72" s="282"/>
      <c r="AH72" s="282"/>
      <c r="AI72" s="282"/>
    </row>
    <row r="73" spans="2:23" ht="30" customHeight="1">
      <c r="B73" s="455" t="s">
        <v>492</v>
      </c>
      <c r="C73" s="455"/>
      <c r="D73" s="455"/>
      <c r="E73" s="455"/>
      <c r="F73" s="455"/>
      <c r="G73" s="455"/>
      <c r="H73" s="455"/>
      <c r="I73" s="455"/>
      <c r="J73" s="455"/>
      <c r="K73" s="455"/>
      <c r="L73" s="455"/>
      <c r="M73" s="455"/>
      <c r="N73" s="455"/>
      <c r="O73" s="455"/>
      <c r="P73" s="455"/>
      <c r="Q73" s="455"/>
      <c r="R73" s="455"/>
      <c r="S73" s="455"/>
      <c r="T73" s="455"/>
      <c r="U73" s="455"/>
      <c r="V73" s="455"/>
      <c r="W73" s="455"/>
    </row>
    <row r="74" spans="2:23" ht="12.75" customHeight="1">
      <c r="B74" s="263"/>
      <c r="C74" s="261"/>
      <c r="D74" s="261"/>
      <c r="E74" s="261"/>
      <c r="F74" s="261"/>
      <c r="G74" s="261"/>
      <c r="H74" s="261"/>
      <c r="I74" s="261"/>
      <c r="J74" s="261"/>
      <c r="K74" s="261"/>
      <c r="L74" s="261"/>
      <c r="M74" s="261"/>
      <c r="N74" s="261"/>
      <c r="O74" s="261"/>
      <c r="P74" s="261"/>
      <c r="Q74" s="261"/>
      <c r="R74" s="261"/>
      <c r="S74" s="261"/>
      <c r="T74" s="261"/>
      <c r="U74" s="261"/>
      <c r="V74" s="261"/>
      <c r="W74" s="262"/>
    </row>
    <row r="75" s="250" customFormat="1" ht="9.75" customHeight="1">
      <c r="O75" s="251"/>
    </row>
    <row r="76" s="250" customFormat="1" ht="12.75">
      <c r="O76" s="251"/>
    </row>
    <row r="77" s="250" customFormat="1" ht="12.75">
      <c r="O77" s="251"/>
    </row>
    <row r="78" s="250" customFormat="1" ht="12.75">
      <c r="O78" s="251"/>
    </row>
    <row r="79" s="250" customFormat="1" ht="12.75">
      <c r="O79" s="251"/>
    </row>
    <row r="80" s="250" customFormat="1" ht="12.75">
      <c r="O80" s="251"/>
    </row>
    <row r="81" s="250" customFormat="1" ht="12.75">
      <c r="O81" s="251"/>
    </row>
    <row r="82" s="250" customFormat="1" ht="12.75">
      <c r="O82" s="251"/>
    </row>
    <row r="83" spans="6:15" s="250" customFormat="1" ht="12.75">
      <c r="F83" s="252"/>
      <c r="G83" s="253"/>
      <c r="O83" s="251"/>
    </row>
    <row r="84" spans="6:15" s="250" customFormat="1" ht="12.75">
      <c r="F84" s="253"/>
      <c r="G84" s="253"/>
      <c r="O84" s="251"/>
    </row>
    <row r="85" spans="6:15" s="250" customFormat="1" ht="12.75">
      <c r="F85" s="254"/>
      <c r="G85" s="253"/>
      <c r="O85" s="251"/>
    </row>
    <row r="86" spans="6:15" s="250" customFormat="1" ht="12.75">
      <c r="F86" s="254"/>
      <c r="G86" s="253"/>
      <c r="O86" s="251"/>
    </row>
    <row r="87" spans="6:15" s="250" customFormat="1" ht="12.75">
      <c r="F87" s="253"/>
      <c r="G87" s="253"/>
      <c r="O87" s="251"/>
    </row>
    <row r="88" spans="2:25" s="250" customFormat="1" ht="12.75">
      <c r="B88" s="255"/>
      <c r="C88" s="255"/>
      <c r="D88" s="255"/>
      <c r="E88" s="255"/>
      <c r="F88" s="255"/>
      <c r="G88" s="255"/>
      <c r="H88" s="255"/>
      <c r="I88" s="255"/>
      <c r="J88" s="255"/>
      <c r="K88" s="255"/>
      <c r="L88" s="255"/>
      <c r="M88" s="255"/>
      <c r="N88" s="256"/>
      <c r="O88" s="257"/>
      <c r="P88" s="255"/>
      <c r="Q88" s="255"/>
      <c r="R88" s="255"/>
      <c r="S88" s="255"/>
      <c r="T88" s="255"/>
      <c r="U88" s="255"/>
      <c r="V88" s="255"/>
      <c r="W88" s="255"/>
      <c r="X88" s="255"/>
      <c r="Y88" s="255"/>
    </row>
    <row r="89" spans="2:25" s="250" customFormat="1" ht="12.75">
      <c r="B89" s="255"/>
      <c r="C89" s="255"/>
      <c r="D89" s="255"/>
      <c r="E89" s="255"/>
      <c r="F89" s="255"/>
      <c r="G89" s="255"/>
      <c r="H89" s="255"/>
      <c r="I89" s="255"/>
      <c r="J89" s="255"/>
      <c r="K89" s="255"/>
      <c r="L89" s="255"/>
      <c r="M89" s="255"/>
      <c r="N89" s="256"/>
      <c r="O89" s="257"/>
      <c r="P89" s="255"/>
      <c r="Q89" s="255"/>
      <c r="R89" s="255"/>
      <c r="S89" s="255"/>
      <c r="T89" s="255"/>
      <c r="U89" s="255"/>
      <c r="V89" s="255"/>
      <c r="W89" s="255"/>
      <c r="X89" s="255"/>
      <c r="Y89" s="255"/>
    </row>
    <row r="90" spans="2:25" s="250" customFormat="1" ht="14.25" customHeight="1">
      <c r="B90" s="255"/>
      <c r="C90" s="255"/>
      <c r="D90" s="255"/>
      <c r="E90" s="255"/>
      <c r="F90" s="255"/>
      <c r="G90" s="255"/>
      <c r="H90" s="255"/>
      <c r="I90" s="255"/>
      <c r="J90" s="255"/>
      <c r="K90" s="255"/>
      <c r="L90" s="255"/>
      <c r="M90" s="255"/>
      <c r="N90" s="256"/>
      <c r="O90" s="257"/>
      <c r="P90" s="255"/>
      <c r="Q90" s="255"/>
      <c r="R90" s="255"/>
      <c r="S90" s="255"/>
      <c r="T90" s="255"/>
      <c r="U90" s="255"/>
      <c r="V90" s="255"/>
      <c r="W90" s="255"/>
      <c r="X90" s="255"/>
      <c r="Y90" s="255"/>
    </row>
    <row r="91" spans="2:25" s="250" customFormat="1" ht="12.75" customHeight="1">
      <c r="B91" s="255"/>
      <c r="C91" s="255"/>
      <c r="D91" s="255"/>
      <c r="E91" s="255"/>
      <c r="F91" s="255"/>
      <c r="G91" s="255"/>
      <c r="H91" s="255"/>
      <c r="I91" s="255"/>
      <c r="J91" s="255"/>
      <c r="K91" s="255"/>
      <c r="L91" s="255"/>
      <c r="M91" s="255"/>
      <c r="N91" s="256"/>
      <c r="O91" s="257"/>
      <c r="P91" s="255"/>
      <c r="Q91" s="255"/>
      <c r="R91" s="255"/>
      <c r="S91" s="255"/>
      <c r="T91" s="255"/>
      <c r="U91" s="255"/>
      <c r="V91" s="255"/>
      <c r="W91" s="255"/>
      <c r="X91" s="255"/>
      <c r="Y91" s="255"/>
    </row>
    <row r="92" spans="2:25" s="250" customFormat="1" ht="12.75">
      <c r="B92" s="255"/>
      <c r="C92" s="255"/>
      <c r="D92" s="255"/>
      <c r="E92" s="255"/>
      <c r="F92" s="255"/>
      <c r="G92" s="255"/>
      <c r="H92" s="255"/>
      <c r="I92" s="255"/>
      <c r="J92" s="255"/>
      <c r="K92" s="255"/>
      <c r="L92" s="255"/>
      <c r="M92" s="255"/>
      <c r="N92" s="256"/>
      <c r="O92" s="257"/>
      <c r="P92" s="255"/>
      <c r="Q92" s="255"/>
      <c r="R92" s="255"/>
      <c r="S92" s="255"/>
      <c r="T92" s="255"/>
      <c r="U92" s="255"/>
      <c r="V92" s="255"/>
      <c r="W92" s="255"/>
      <c r="X92" s="255"/>
      <c r="Y92" s="255"/>
    </row>
  </sheetData>
  <sheetProtection/>
  <mergeCells count="6">
    <mergeCell ref="B73:W73"/>
    <mergeCell ref="B71:W71"/>
    <mergeCell ref="B70:W70"/>
    <mergeCell ref="B34:W34"/>
    <mergeCell ref="B35:W35"/>
    <mergeCell ref="B72:W72"/>
  </mergeCells>
  <printOptions/>
  <pageMargins left="0.5905511811023623" right="0.1968503937007874" top="0.5905511811023623" bottom="0.1968503937007874" header="0" footer="0"/>
  <pageSetup cellComments="atEnd" fitToHeight="1" fitToWidth="1" horizontalDpi="600" verticalDpi="600" orientation="portrait" paperSize="9" scale="42" r:id="rId2"/>
  <rowBreaks count="2" manualBreakCount="2">
    <brk id="36" max="19" man="1"/>
    <brk id="72" max="19" man="1"/>
  </rowBreaks>
  <drawing r:id="rId1"/>
</worksheet>
</file>

<file path=xl/worksheets/sheet13.xml><?xml version="1.0" encoding="utf-8"?>
<worksheet xmlns="http://schemas.openxmlformats.org/spreadsheetml/2006/main" xmlns:r="http://schemas.openxmlformats.org/officeDocument/2006/relationships">
  <sheetPr codeName="Sheet15"/>
  <dimension ref="A1:P77"/>
  <sheetViews>
    <sheetView zoomScale="73" zoomScaleNormal="73" zoomScalePageLayoutView="0" workbookViewId="0" topLeftCell="A1">
      <selection activeCell="M48" sqref="M48"/>
    </sheetView>
  </sheetViews>
  <sheetFormatPr defaultColWidth="8.88671875" defaultRowHeight="15"/>
  <cols>
    <col min="2" max="2" width="10.6640625" style="0" customWidth="1"/>
    <col min="3" max="3" width="10.5546875" style="0" customWidth="1"/>
    <col min="4" max="4" width="10.99609375" style="0" customWidth="1"/>
    <col min="5" max="5" width="9.77734375" style="0" customWidth="1"/>
    <col min="6" max="6" width="8.6640625" style="0" customWidth="1"/>
    <col min="7" max="7" width="9.4453125" style="0" customWidth="1"/>
    <col min="11" max="11" width="9.99609375" style="0" customWidth="1"/>
    <col min="14" max="14" width="9.99609375" style="0" customWidth="1"/>
    <col min="16" max="16" width="10.21484375" style="0" customWidth="1"/>
  </cols>
  <sheetData>
    <row r="1" spans="1:14" ht="23.25">
      <c r="A1" s="30" t="s">
        <v>515</v>
      </c>
      <c r="B1" s="30"/>
      <c r="N1" s="404" t="s">
        <v>406</v>
      </c>
    </row>
    <row r="2" spans="1:2" ht="18.75">
      <c r="A2" s="30" t="s">
        <v>709</v>
      </c>
      <c r="B2" s="30"/>
    </row>
    <row r="4" spans="1:16" ht="15.75">
      <c r="A4" s="298"/>
      <c r="B4" s="298"/>
      <c r="C4" s="298" t="s">
        <v>173</v>
      </c>
      <c r="D4" s="298"/>
      <c r="E4" s="298"/>
      <c r="F4" s="298"/>
      <c r="G4" s="298"/>
      <c r="H4" s="298"/>
      <c r="I4" s="298"/>
      <c r="J4" s="298"/>
      <c r="K4" s="298"/>
      <c r="L4" s="298"/>
      <c r="M4" s="298"/>
      <c r="N4" s="298"/>
      <c r="O4" s="298"/>
      <c r="P4" s="298"/>
    </row>
    <row r="5" spans="1:16" ht="51.75" customHeight="1">
      <c r="A5" s="297" t="s">
        <v>174</v>
      </c>
      <c r="B5" s="297"/>
      <c r="C5" s="299" t="s">
        <v>175</v>
      </c>
      <c r="D5" s="299" t="s">
        <v>176</v>
      </c>
      <c r="E5" s="299" t="s">
        <v>265</v>
      </c>
      <c r="F5" s="299" t="s">
        <v>177</v>
      </c>
      <c r="G5" s="299" t="s">
        <v>52</v>
      </c>
      <c r="H5" s="299" t="s">
        <v>78</v>
      </c>
      <c r="I5" s="299" t="s">
        <v>55</v>
      </c>
      <c r="J5" s="299" t="s">
        <v>48</v>
      </c>
      <c r="K5" s="299" t="s">
        <v>178</v>
      </c>
      <c r="L5" s="299" t="s">
        <v>62</v>
      </c>
      <c r="M5" s="299" t="s">
        <v>179</v>
      </c>
      <c r="N5" s="299" t="s">
        <v>267</v>
      </c>
      <c r="O5" s="299" t="s">
        <v>56</v>
      </c>
      <c r="P5" s="299" t="s">
        <v>57</v>
      </c>
    </row>
    <row r="6" ht="7.5" customHeight="1"/>
    <row r="7" ht="15">
      <c r="P7" s="300" t="s">
        <v>12</v>
      </c>
    </row>
    <row r="8" spans="1:16" ht="15">
      <c r="A8" t="s">
        <v>175</v>
      </c>
      <c r="C8" s="429">
        <v>515</v>
      </c>
      <c r="D8" s="429">
        <v>566</v>
      </c>
      <c r="E8" s="429">
        <v>136</v>
      </c>
      <c r="F8" s="429">
        <v>1</v>
      </c>
      <c r="G8" s="429">
        <v>0</v>
      </c>
      <c r="H8" s="429">
        <v>1</v>
      </c>
      <c r="I8" s="429">
        <v>93</v>
      </c>
      <c r="J8" s="429">
        <v>1</v>
      </c>
      <c r="K8" s="429">
        <v>2</v>
      </c>
      <c r="L8" s="429">
        <v>2</v>
      </c>
      <c r="M8" s="429">
        <v>0</v>
      </c>
      <c r="N8" s="429">
        <v>234</v>
      </c>
      <c r="O8" s="429">
        <v>9</v>
      </c>
      <c r="P8" s="429">
        <v>49</v>
      </c>
    </row>
    <row r="9" spans="1:16" ht="15">
      <c r="A9" t="s">
        <v>45</v>
      </c>
      <c r="C9" s="429">
        <v>566</v>
      </c>
      <c r="D9" s="429">
        <v>30</v>
      </c>
      <c r="E9" s="429">
        <v>17</v>
      </c>
      <c r="F9" s="429">
        <v>0</v>
      </c>
      <c r="G9" s="429">
        <v>0</v>
      </c>
      <c r="H9" s="429">
        <v>0</v>
      </c>
      <c r="I9" s="429">
        <v>15</v>
      </c>
      <c r="J9" s="429">
        <v>0</v>
      </c>
      <c r="K9" s="429">
        <v>0</v>
      </c>
      <c r="L9" s="429">
        <v>0</v>
      </c>
      <c r="M9" s="429">
        <v>0</v>
      </c>
      <c r="N9" s="429">
        <v>34</v>
      </c>
      <c r="O9" s="429">
        <v>1</v>
      </c>
      <c r="P9" s="429">
        <v>5</v>
      </c>
    </row>
    <row r="10" spans="1:16" ht="15">
      <c r="A10" t="s">
        <v>46</v>
      </c>
      <c r="C10" s="429">
        <v>136</v>
      </c>
      <c r="D10" s="429">
        <v>17</v>
      </c>
      <c r="E10" s="429">
        <v>40</v>
      </c>
      <c r="F10" s="429">
        <v>0</v>
      </c>
      <c r="G10" s="429">
        <v>0</v>
      </c>
      <c r="H10" s="429">
        <v>0</v>
      </c>
      <c r="I10" s="429">
        <v>140</v>
      </c>
      <c r="J10" s="429">
        <v>0</v>
      </c>
      <c r="K10" s="429">
        <v>0</v>
      </c>
      <c r="L10" s="429">
        <v>0</v>
      </c>
      <c r="M10" s="429">
        <v>0</v>
      </c>
      <c r="N10" s="429">
        <v>42</v>
      </c>
      <c r="O10" s="429">
        <v>1</v>
      </c>
      <c r="P10" s="429">
        <v>8</v>
      </c>
    </row>
    <row r="11" spans="1:16" ht="15">
      <c r="A11" t="s">
        <v>177</v>
      </c>
      <c r="C11" s="429">
        <v>1</v>
      </c>
      <c r="D11" s="429">
        <v>0</v>
      </c>
      <c r="E11" s="429">
        <v>0</v>
      </c>
      <c r="F11" s="429">
        <v>77</v>
      </c>
      <c r="G11" s="429">
        <v>0</v>
      </c>
      <c r="H11" s="429">
        <v>0</v>
      </c>
      <c r="I11" s="429">
        <v>1</v>
      </c>
      <c r="J11" s="429">
        <v>1</v>
      </c>
      <c r="K11" s="429">
        <v>5</v>
      </c>
      <c r="L11" s="429">
        <v>0</v>
      </c>
      <c r="M11" s="429">
        <v>1</v>
      </c>
      <c r="N11" s="429">
        <v>23</v>
      </c>
      <c r="O11" s="429">
        <v>2</v>
      </c>
      <c r="P11" s="429">
        <v>1</v>
      </c>
    </row>
    <row r="12" spans="1:16" ht="15">
      <c r="A12" t="s">
        <v>52</v>
      </c>
      <c r="C12" s="429">
        <v>0</v>
      </c>
      <c r="D12" s="429">
        <v>0</v>
      </c>
      <c r="E12" s="429">
        <v>0</v>
      </c>
      <c r="F12" s="429">
        <v>0</v>
      </c>
      <c r="G12" s="429">
        <v>0</v>
      </c>
      <c r="H12" s="429">
        <v>0</v>
      </c>
      <c r="I12" s="429">
        <v>1</v>
      </c>
      <c r="J12" s="429">
        <v>0</v>
      </c>
      <c r="K12" s="429">
        <v>2</v>
      </c>
      <c r="L12" s="429">
        <v>0</v>
      </c>
      <c r="M12" s="429">
        <v>0</v>
      </c>
      <c r="N12" s="429">
        <v>27</v>
      </c>
      <c r="O12" s="429">
        <v>8</v>
      </c>
      <c r="P12" s="429">
        <v>0</v>
      </c>
    </row>
    <row r="13" spans="1:16" ht="15">
      <c r="A13" t="s">
        <v>261</v>
      </c>
      <c r="C13" s="429">
        <v>1</v>
      </c>
      <c r="D13" s="429">
        <v>0</v>
      </c>
      <c r="E13" s="429">
        <v>0</v>
      </c>
      <c r="F13" s="429">
        <v>0</v>
      </c>
      <c r="G13" s="429">
        <v>0</v>
      </c>
      <c r="H13" s="429">
        <v>65</v>
      </c>
      <c r="I13" s="429">
        <v>1</v>
      </c>
      <c r="J13" s="429">
        <v>11</v>
      </c>
      <c r="K13" s="429">
        <v>0</v>
      </c>
      <c r="L13" s="429">
        <v>0</v>
      </c>
      <c r="M13" s="429">
        <v>1</v>
      </c>
      <c r="N13" s="429">
        <v>50</v>
      </c>
      <c r="O13" s="429">
        <v>0</v>
      </c>
      <c r="P13" s="429">
        <v>2</v>
      </c>
    </row>
    <row r="14" spans="1:16" ht="15">
      <c r="A14" t="s">
        <v>55</v>
      </c>
      <c r="C14" s="429">
        <v>93</v>
      </c>
      <c r="D14" s="429">
        <v>15</v>
      </c>
      <c r="E14" s="429">
        <v>140</v>
      </c>
      <c r="F14" s="429">
        <v>1</v>
      </c>
      <c r="G14" s="429">
        <v>1</v>
      </c>
      <c r="H14" s="429">
        <v>1</v>
      </c>
      <c r="I14" s="429">
        <v>8</v>
      </c>
      <c r="J14" s="429">
        <v>0</v>
      </c>
      <c r="K14" s="429">
        <v>1</v>
      </c>
      <c r="L14" s="429">
        <v>2</v>
      </c>
      <c r="M14" s="429">
        <v>0</v>
      </c>
      <c r="N14" s="429">
        <v>210</v>
      </c>
      <c r="O14" s="429">
        <v>5</v>
      </c>
      <c r="P14" s="429">
        <v>95</v>
      </c>
    </row>
    <row r="15" spans="1:16" ht="15">
      <c r="A15" t="s">
        <v>48</v>
      </c>
      <c r="C15" s="429">
        <v>1</v>
      </c>
      <c r="D15" s="429">
        <v>0</v>
      </c>
      <c r="E15" s="429">
        <v>0</v>
      </c>
      <c r="F15" s="429">
        <v>1</v>
      </c>
      <c r="G15" s="429">
        <v>0</v>
      </c>
      <c r="H15" s="429">
        <v>11</v>
      </c>
      <c r="I15" s="429">
        <v>0</v>
      </c>
      <c r="J15" s="429">
        <v>96</v>
      </c>
      <c r="K15" s="429">
        <v>2</v>
      </c>
      <c r="L15" s="429">
        <v>0</v>
      </c>
      <c r="M15" s="429">
        <v>15</v>
      </c>
      <c r="N15" s="429">
        <v>10</v>
      </c>
      <c r="O15" s="429">
        <v>1</v>
      </c>
      <c r="P15" s="429">
        <v>0</v>
      </c>
    </row>
    <row r="16" spans="1:16" ht="15">
      <c r="A16" t="s">
        <v>262</v>
      </c>
      <c r="C16" s="429">
        <v>2</v>
      </c>
      <c r="D16" s="429">
        <v>0</v>
      </c>
      <c r="E16" s="429">
        <v>0</v>
      </c>
      <c r="F16" s="429">
        <v>5</v>
      </c>
      <c r="G16" s="429">
        <v>2</v>
      </c>
      <c r="H16" s="429">
        <v>0</v>
      </c>
      <c r="I16" s="429">
        <v>1</v>
      </c>
      <c r="J16" s="429">
        <v>2</v>
      </c>
      <c r="K16" s="429">
        <v>84</v>
      </c>
      <c r="L16" s="429">
        <v>1</v>
      </c>
      <c r="M16" s="429">
        <v>6</v>
      </c>
      <c r="N16" s="429">
        <v>85</v>
      </c>
      <c r="O16" s="429">
        <v>15</v>
      </c>
      <c r="P16" s="429">
        <v>1</v>
      </c>
    </row>
    <row r="17" spans="1:16" ht="15">
      <c r="A17" t="s">
        <v>62</v>
      </c>
      <c r="C17" s="429">
        <v>2</v>
      </c>
      <c r="D17" s="429">
        <v>0</v>
      </c>
      <c r="E17" s="429">
        <v>0</v>
      </c>
      <c r="F17" s="429">
        <v>0</v>
      </c>
      <c r="G17" s="429">
        <v>0</v>
      </c>
      <c r="H17" s="429">
        <v>0</v>
      </c>
      <c r="I17" s="429">
        <v>2</v>
      </c>
      <c r="J17" s="429">
        <v>0</v>
      </c>
      <c r="K17" s="429">
        <v>1</v>
      </c>
      <c r="L17" s="429">
        <v>34</v>
      </c>
      <c r="M17" s="429">
        <v>0</v>
      </c>
      <c r="N17" s="429">
        <v>1013</v>
      </c>
      <c r="O17" s="429">
        <v>6</v>
      </c>
      <c r="P17" s="429">
        <v>12</v>
      </c>
    </row>
    <row r="18" spans="1:16" ht="15">
      <c r="A18" t="s">
        <v>69</v>
      </c>
      <c r="C18" s="429">
        <v>0</v>
      </c>
      <c r="D18" s="429">
        <v>0</v>
      </c>
      <c r="E18" s="429">
        <v>0</v>
      </c>
      <c r="F18" s="429">
        <v>1</v>
      </c>
      <c r="G18" s="429">
        <v>0</v>
      </c>
      <c r="H18" s="429">
        <v>1</v>
      </c>
      <c r="I18" s="429">
        <v>0</v>
      </c>
      <c r="J18" s="429">
        <v>15</v>
      </c>
      <c r="K18" s="429">
        <v>6</v>
      </c>
      <c r="L18" s="429">
        <v>0</v>
      </c>
      <c r="M18" s="429">
        <v>188</v>
      </c>
      <c r="N18" s="429">
        <v>23</v>
      </c>
      <c r="O18" s="429">
        <v>2</v>
      </c>
      <c r="P18" s="429">
        <v>0</v>
      </c>
    </row>
    <row r="19" spans="1:16" ht="15">
      <c r="A19" t="s">
        <v>180</v>
      </c>
      <c r="C19" s="429">
        <v>234</v>
      </c>
      <c r="D19" s="429">
        <v>34</v>
      </c>
      <c r="E19" s="429">
        <v>42</v>
      </c>
      <c r="F19" s="429">
        <v>23</v>
      </c>
      <c r="G19" s="429">
        <v>27</v>
      </c>
      <c r="H19" s="429">
        <v>50</v>
      </c>
      <c r="I19" s="429">
        <v>210</v>
      </c>
      <c r="J19" s="429">
        <v>10</v>
      </c>
      <c r="K19" s="429">
        <v>85</v>
      </c>
      <c r="L19" s="429">
        <v>1013</v>
      </c>
      <c r="M19" s="429">
        <v>23</v>
      </c>
      <c r="N19" s="429">
        <v>1340</v>
      </c>
      <c r="O19" s="429">
        <v>685</v>
      </c>
      <c r="P19" s="429">
        <v>1973</v>
      </c>
    </row>
    <row r="20" spans="1:16" ht="15">
      <c r="A20" t="s">
        <v>56</v>
      </c>
      <c r="C20" s="429">
        <v>9</v>
      </c>
      <c r="D20" s="429">
        <v>1</v>
      </c>
      <c r="E20" s="429">
        <v>1</v>
      </c>
      <c r="F20" s="429">
        <v>2</v>
      </c>
      <c r="G20" s="429">
        <v>8</v>
      </c>
      <c r="H20" s="429">
        <v>0</v>
      </c>
      <c r="I20" s="429">
        <v>5</v>
      </c>
      <c r="J20" s="429">
        <v>1</v>
      </c>
      <c r="K20" s="429">
        <v>15</v>
      </c>
      <c r="L20" s="429">
        <v>6</v>
      </c>
      <c r="M20" s="429">
        <v>2</v>
      </c>
      <c r="N20" s="429">
        <v>685</v>
      </c>
      <c r="O20" s="429">
        <v>74</v>
      </c>
      <c r="P20" s="429">
        <v>6</v>
      </c>
    </row>
    <row r="21" spans="1:16" ht="15">
      <c r="A21" t="s">
        <v>57</v>
      </c>
      <c r="C21" s="429">
        <v>49</v>
      </c>
      <c r="D21" s="429">
        <v>5</v>
      </c>
      <c r="E21" s="429">
        <v>8</v>
      </c>
      <c r="F21" s="429">
        <v>1</v>
      </c>
      <c r="G21" s="429">
        <v>0</v>
      </c>
      <c r="H21" s="429">
        <v>2</v>
      </c>
      <c r="I21" s="429">
        <v>95</v>
      </c>
      <c r="J21" s="429">
        <v>0</v>
      </c>
      <c r="K21" s="429">
        <v>1</v>
      </c>
      <c r="L21" s="429">
        <v>12</v>
      </c>
      <c r="M21" s="429">
        <v>0</v>
      </c>
      <c r="N21" s="429">
        <v>1973</v>
      </c>
      <c r="O21" s="429">
        <v>6</v>
      </c>
      <c r="P21" s="429">
        <v>535</v>
      </c>
    </row>
    <row r="22" spans="1:16" ht="15">
      <c r="A22" t="s">
        <v>181</v>
      </c>
      <c r="C22" s="429">
        <v>203</v>
      </c>
      <c r="D22" s="429">
        <v>21</v>
      </c>
      <c r="E22" s="429">
        <v>25</v>
      </c>
      <c r="F22" s="429">
        <v>431</v>
      </c>
      <c r="G22" s="429">
        <v>84</v>
      </c>
      <c r="H22" s="429">
        <v>78</v>
      </c>
      <c r="I22" s="429">
        <v>112</v>
      </c>
      <c r="J22" s="429">
        <v>412</v>
      </c>
      <c r="K22" s="429">
        <v>1776</v>
      </c>
      <c r="L22" s="429">
        <v>34</v>
      </c>
      <c r="M22" s="429">
        <v>1298</v>
      </c>
      <c r="N22" s="429">
        <v>2065</v>
      </c>
      <c r="O22" s="429">
        <v>563</v>
      </c>
      <c r="P22" s="429">
        <v>77</v>
      </c>
    </row>
    <row r="23" spans="1:16" ht="15">
      <c r="A23" t="s">
        <v>58</v>
      </c>
      <c r="C23" s="429">
        <v>116</v>
      </c>
      <c r="D23" s="429">
        <v>13</v>
      </c>
      <c r="E23" s="429">
        <v>3</v>
      </c>
      <c r="F23" s="429">
        <v>4</v>
      </c>
      <c r="G23" s="429">
        <v>0</v>
      </c>
      <c r="H23" s="429">
        <v>1</v>
      </c>
      <c r="I23" s="429">
        <v>10</v>
      </c>
      <c r="J23" s="429">
        <v>0</v>
      </c>
      <c r="K23" s="429">
        <v>2</v>
      </c>
      <c r="L23" s="429">
        <v>1</v>
      </c>
      <c r="M23" s="429">
        <v>0</v>
      </c>
      <c r="N23" s="429">
        <v>124</v>
      </c>
      <c r="O23" s="429">
        <v>3</v>
      </c>
      <c r="P23" s="429">
        <v>11</v>
      </c>
    </row>
    <row r="24" spans="1:16" ht="15">
      <c r="A24" t="s">
        <v>59</v>
      </c>
      <c r="C24" s="429">
        <v>2</v>
      </c>
      <c r="D24" s="429">
        <v>0</v>
      </c>
      <c r="E24" s="429">
        <v>0</v>
      </c>
      <c r="F24" s="429">
        <v>3</v>
      </c>
      <c r="G24" s="429">
        <v>0</v>
      </c>
      <c r="H24" s="429">
        <v>0</v>
      </c>
      <c r="I24" s="429">
        <v>0</v>
      </c>
      <c r="J24" s="429">
        <v>2</v>
      </c>
      <c r="K24" s="429">
        <v>5</v>
      </c>
      <c r="L24" s="429">
        <v>0</v>
      </c>
      <c r="M24" s="429">
        <v>5</v>
      </c>
      <c r="N24" s="429">
        <v>17</v>
      </c>
      <c r="O24" s="429">
        <v>2</v>
      </c>
      <c r="P24" s="429">
        <v>1</v>
      </c>
    </row>
    <row r="25" spans="1:16" ht="15">
      <c r="A25" t="s">
        <v>65</v>
      </c>
      <c r="C25" s="429">
        <v>115</v>
      </c>
      <c r="D25" s="429">
        <v>9</v>
      </c>
      <c r="E25" s="429">
        <v>1</v>
      </c>
      <c r="F25" s="429">
        <v>0</v>
      </c>
      <c r="G25" s="429">
        <v>0</v>
      </c>
      <c r="H25" s="429">
        <v>0</v>
      </c>
      <c r="I25" s="429">
        <v>3</v>
      </c>
      <c r="J25" s="429">
        <v>0</v>
      </c>
      <c r="K25" s="429">
        <v>0</v>
      </c>
      <c r="L25" s="429">
        <v>0</v>
      </c>
      <c r="M25" s="429">
        <v>0</v>
      </c>
      <c r="N25" s="429">
        <v>15</v>
      </c>
      <c r="O25" s="429">
        <v>0</v>
      </c>
      <c r="P25" s="429">
        <v>3</v>
      </c>
    </row>
    <row r="26" spans="1:16" ht="15">
      <c r="A26" t="s">
        <v>49</v>
      </c>
      <c r="C26" s="429">
        <v>3</v>
      </c>
      <c r="D26" s="429">
        <v>0</v>
      </c>
      <c r="E26" s="429">
        <v>0</v>
      </c>
      <c r="F26" s="429">
        <v>1</v>
      </c>
      <c r="G26" s="429">
        <v>0</v>
      </c>
      <c r="H26" s="429">
        <v>1</v>
      </c>
      <c r="I26" s="429">
        <v>1</v>
      </c>
      <c r="J26" s="429">
        <v>1</v>
      </c>
      <c r="K26" s="429">
        <v>6</v>
      </c>
      <c r="L26" s="429">
        <v>0</v>
      </c>
      <c r="M26" s="429">
        <v>6</v>
      </c>
      <c r="N26" s="429">
        <v>27</v>
      </c>
      <c r="O26" s="429">
        <v>3</v>
      </c>
      <c r="P26" s="429">
        <v>1</v>
      </c>
    </row>
    <row r="27" spans="1:16" ht="15">
      <c r="A27" t="s">
        <v>60</v>
      </c>
      <c r="C27" s="429">
        <v>4</v>
      </c>
      <c r="D27" s="429">
        <v>0</v>
      </c>
      <c r="E27" s="429">
        <v>1</v>
      </c>
      <c r="F27" s="429">
        <v>8</v>
      </c>
      <c r="G27" s="429">
        <v>2</v>
      </c>
      <c r="H27" s="429">
        <v>1</v>
      </c>
      <c r="I27" s="429">
        <v>2</v>
      </c>
      <c r="J27" s="429">
        <v>4</v>
      </c>
      <c r="K27" s="429">
        <v>37</v>
      </c>
      <c r="L27" s="429">
        <v>3</v>
      </c>
      <c r="M27" s="429">
        <v>12</v>
      </c>
      <c r="N27" s="429">
        <v>434</v>
      </c>
      <c r="O27" s="429">
        <v>23</v>
      </c>
      <c r="P27" s="429">
        <v>5</v>
      </c>
    </row>
    <row r="28" spans="1:16" ht="15">
      <c r="A28" t="s">
        <v>67</v>
      </c>
      <c r="C28" s="429">
        <v>26</v>
      </c>
      <c r="D28" s="429">
        <v>4</v>
      </c>
      <c r="E28" s="429">
        <v>17</v>
      </c>
      <c r="F28" s="429">
        <v>1</v>
      </c>
      <c r="G28" s="429">
        <v>1</v>
      </c>
      <c r="H28" s="429">
        <v>1</v>
      </c>
      <c r="I28" s="429">
        <v>119</v>
      </c>
      <c r="J28" s="429">
        <v>0</v>
      </c>
      <c r="K28" s="429">
        <v>2</v>
      </c>
      <c r="L28" s="429">
        <v>1</v>
      </c>
      <c r="M28" s="429">
        <v>0</v>
      </c>
      <c r="N28" s="429">
        <v>119</v>
      </c>
      <c r="O28" s="429">
        <v>5</v>
      </c>
      <c r="P28" s="429">
        <v>28</v>
      </c>
    </row>
    <row r="29" spans="1:16" ht="15">
      <c r="A29" t="s">
        <v>68</v>
      </c>
      <c r="C29" s="429">
        <v>2</v>
      </c>
      <c r="D29" s="429">
        <v>0</v>
      </c>
      <c r="E29" s="429">
        <v>0</v>
      </c>
      <c r="F29" s="429">
        <v>4</v>
      </c>
      <c r="G29" s="429">
        <v>1</v>
      </c>
      <c r="H29" s="429">
        <v>3</v>
      </c>
      <c r="I29" s="429">
        <v>1</v>
      </c>
      <c r="J29" s="429">
        <v>10</v>
      </c>
      <c r="K29" s="429">
        <v>21</v>
      </c>
      <c r="L29" s="429">
        <v>0</v>
      </c>
      <c r="M29" s="429">
        <v>20</v>
      </c>
      <c r="N29" s="429">
        <v>32</v>
      </c>
      <c r="O29" s="429">
        <v>7</v>
      </c>
      <c r="P29" s="429">
        <v>1</v>
      </c>
    </row>
    <row r="30" spans="1:16" ht="15">
      <c r="A30" t="s">
        <v>50</v>
      </c>
      <c r="C30" s="429">
        <v>3</v>
      </c>
      <c r="D30" s="429">
        <v>0</v>
      </c>
      <c r="E30" s="429">
        <v>1</v>
      </c>
      <c r="F30" s="429">
        <v>2</v>
      </c>
      <c r="G30" s="429">
        <v>1</v>
      </c>
      <c r="H30" s="429">
        <v>11</v>
      </c>
      <c r="I30" s="429">
        <v>2</v>
      </c>
      <c r="J30" s="429">
        <v>28</v>
      </c>
      <c r="K30" s="429">
        <v>7</v>
      </c>
      <c r="L30" s="429">
        <v>1</v>
      </c>
      <c r="M30" s="429">
        <v>7</v>
      </c>
      <c r="N30" s="429">
        <v>46</v>
      </c>
      <c r="O30" s="429">
        <v>3</v>
      </c>
      <c r="P30" s="429">
        <v>2</v>
      </c>
    </row>
    <row r="31" spans="1:16" ht="15">
      <c r="A31" t="s">
        <v>61</v>
      </c>
      <c r="C31" s="429">
        <v>1</v>
      </c>
      <c r="D31" s="429">
        <v>0</v>
      </c>
      <c r="E31" s="429">
        <v>0</v>
      </c>
      <c r="F31" s="429">
        <v>5</v>
      </c>
      <c r="G31" s="429">
        <v>1</v>
      </c>
      <c r="H31" s="429">
        <v>0</v>
      </c>
      <c r="I31" s="429">
        <v>1</v>
      </c>
      <c r="J31" s="429">
        <v>7</v>
      </c>
      <c r="K31" s="429">
        <v>33</v>
      </c>
      <c r="L31" s="429">
        <v>1</v>
      </c>
      <c r="M31" s="429">
        <v>52</v>
      </c>
      <c r="N31" s="429">
        <v>92</v>
      </c>
      <c r="O31" s="429">
        <v>5</v>
      </c>
      <c r="P31" s="429">
        <v>1</v>
      </c>
    </row>
    <row r="32" spans="1:16" ht="15">
      <c r="A32" t="s">
        <v>71</v>
      </c>
      <c r="C32" s="429">
        <v>26</v>
      </c>
      <c r="D32" s="429">
        <v>2</v>
      </c>
      <c r="E32" s="429">
        <v>4</v>
      </c>
      <c r="F32" s="429">
        <v>6</v>
      </c>
      <c r="G32" s="429">
        <v>70</v>
      </c>
      <c r="H32" s="429">
        <v>1</v>
      </c>
      <c r="I32" s="429">
        <v>25</v>
      </c>
      <c r="J32" s="429">
        <v>1</v>
      </c>
      <c r="K32" s="429">
        <v>26</v>
      </c>
      <c r="L32" s="429">
        <v>3</v>
      </c>
      <c r="M32" s="429">
        <v>3</v>
      </c>
      <c r="N32" s="429">
        <v>421</v>
      </c>
      <c r="O32" s="429">
        <v>158</v>
      </c>
      <c r="P32" s="429">
        <v>5</v>
      </c>
    </row>
    <row r="33" spans="1:16" ht="15">
      <c r="A33" t="s">
        <v>263</v>
      </c>
      <c r="C33" s="429">
        <v>1</v>
      </c>
      <c r="D33" s="429">
        <v>0</v>
      </c>
      <c r="E33" s="429">
        <v>0</v>
      </c>
      <c r="F33" s="429">
        <v>133</v>
      </c>
      <c r="G33" s="429">
        <v>1</v>
      </c>
      <c r="H33" s="429">
        <v>0</v>
      </c>
      <c r="I33" s="429">
        <v>0</v>
      </c>
      <c r="J33" s="429">
        <v>3</v>
      </c>
      <c r="K33" s="429">
        <v>51</v>
      </c>
      <c r="L33" s="429">
        <v>0</v>
      </c>
      <c r="M33" s="429">
        <v>8</v>
      </c>
      <c r="N33" s="429">
        <v>26</v>
      </c>
      <c r="O33" s="429">
        <v>4</v>
      </c>
      <c r="P33" s="429">
        <v>1</v>
      </c>
    </row>
    <row r="34" spans="1:16" ht="15">
      <c r="A34" t="s">
        <v>63</v>
      </c>
      <c r="C34" s="429">
        <v>5</v>
      </c>
      <c r="D34" s="429">
        <v>0</v>
      </c>
      <c r="E34" s="429">
        <v>0</v>
      </c>
      <c r="F34" s="429">
        <v>2</v>
      </c>
      <c r="G34" s="429">
        <v>1</v>
      </c>
      <c r="H34" s="429">
        <v>0</v>
      </c>
      <c r="I34" s="429">
        <v>4</v>
      </c>
      <c r="J34" s="429">
        <v>0</v>
      </c>
      <c r="K34" s="429">
        <v>4</v>
      </c>
      <c r="L34" s="429">
        <v>11</v>
      </c>
      <c r="M34" s="429">
        <v>2</v>
      </c>
      <c r="N34" s="429">
        <v>1792</v>
      </c>
      <c r="O34" s="429">
        <v>28</v>
      </c>
      <c r="P34" s="429">
        <v>9</v>
      </c>
    </row>
    <row r="35" spans="1:16" ht="15.75">
      <c r="A35" s="185" t="s">
        <v>73</v>
      </c>
      <c r="B35" s="185"/>
      <c r="C35" s="430">
        <v>2115</v>
      </c>
      <c r="D35" s="430">
        <v>721</v>
      </c>
      <c r="E35" s="430">
        <v>439</v>
      </c>
      <c r="F35" s="430">
        <v>713</v>
      </c>
      <c r="G35" s="430">
        <v>199</v>
      </c>
      <c r="H35" s="430">
        <v>230</v>
      </c>
      <c r="I35" s="430">
        <v>853</v>
      </c>
      <c r="J35" s="430">
        <v>608</v>
      </c>
      <c r="K35" s="430">
        <v>2174</v>
      </c>
      <c r="L35" s="430">
        <v>1128</v>
      </c>
      <c r="M35" s="430">
        <v>1650</v>
      </c>
      <c r="N35" s="430">
        <v>10959</v>
      </c>
      <c r="O35" s="430">
        <v>1620</v>
      </c>
      <c r="P35" s="430">
        <v>2835</v>
      </c>
    </row>
    <row r="36" spans="3:16" ht="15">
      <c r="C36" s="53"/>
      <c r="D36" s="53"/>
      <c r="E36" s="53"/>
      <c r="F36" s="53"/>
      <c r="G36" s="53"/>
      <c r="H36" s="53"/>
      <c r="I36" s="53"/>
      <c r="J36" s="53"/>
      <c r="K36" s="53"/>
      <c r="L36" s="53"/>
      <c r="M36" s="53"/>
      <c r="N36" s="53"/>
      <c r="O36" s="53"/>
      <c r="P36" s="53"/>
    </row>
    <row r="37" spans="1:16" ht="15.75">
      <c r="A37" s="298"/>
      <c r="B37" s="298"/>
      <c r="C37" s="431" t="s">
        <v>173</v>
      </c>
      <c r="D37" s="431"/>
      <c r="E37" s="431"/>
      <c r="F37" s="431"/>
      <c r="G37" s="431"/>
      <c r="H37" s="431"/>
      <c r="I37" s="431"/>
      <c r="J37" s="431"/>
      <c r="K37" s="431"/>
      <c r="L37" s="431"/>
      <c r="M37" s="431"/>
      <c r="N37" s="431"/>
      <c r="O37" s="431"/>
      <c r="P37" s="431"/>
    </row>
    <row r="38" spans="1:16" ht="48.75" customHeight="1">
      <c r="A38" s="297"/>
      <c r="B38" s="297"/>
      <c r="C38" s="432" t="s">
        <v>181</v>
      </c>
      <c r="D38" s="432" t="s">
        <v>58</v>
      </c>
      <c r="E38" s="432" t="s">
        <v>264</v>
      </c>
      <c r="F38" s="432" t="s">
        <v>65</v>
      </c>
      <c r="G38" s="432" t="s">
        <v>49</v>
      </c>
      <c r="H38" s="432" t="s">
        <v>182</v>
      </c>
      <c r="I38" s="432" t="s">
        <v>67</v>
      </c>
      <c r="J38" s="432" t="s">
        <v>266</v>
      </c>
      <c r="K38" s="432" t="s">
        <v>50</v>
      </c>
      <c r="L38" s="432" t="s">
        <v>183</v>
      </c>
      <c r="M38" s="432" t="s">
        <v>71</v>
      </c>
      <c r="N38" s="432" t="s">
        <v>184</v>
      </c>
      <c r="O38" s="432" t="s">
        <v>63</v>
      </c>
      <c r="P38" s="432" t="s">
        <v>73</v>
      </c>
    </row>
    <row r="39" spans="3:16" ht="7.5" customHeight="1">
      <c r="C39" s="53"/>
      <c r="D39" s="53"/>
      <c r="E39" s="53"/>
      <c r="F39" s="53"/>
      <c r="G39" s="53"/>
      <c r="H39" s="53"/>
      <c r="I39" s="53"/>
      <c r="J39" s="53"/>
      <c r="K39" s="53"/>
      <c r="L39" s="53"/>
      <c r="M39" s="53"/>
      <c r="N39" s="53"/>
      <c r="O39" s="53"/>
      <c r="P39" s="53"/>
    </row>
    <row r="40" spans="3:16" ht="15">
      <c r="C40" s="53"/>
      <c r="D40" s="53"/>
      <c r="E40" s="53"/>
      <c r="F40" s="53"/>
      <c r="G40" s="53"/>
      <c r="H40" s="53"/>
      <c r="I40" s="53"/>
      <c r="J40" s="53"/>
      <c r="K40" s="53"/>
      <c r="L40" s="53"/>
      <c r="M40" s="53"/>
      <c r="N40" s="53"/>
      <c r="O40" s="53"/>
      <c r="P40" s="433" t="s">
        <v>12</v>
      </c>
    </row>
    <row r="41" spans="1:16" ht="15">
      <c r="A41" t="s">
        <v>175</v>
      </c>
      <c r="C41" s="429">
        <v>203</v>
      </c>
      <c r="D41" s="429">
        <v>116</v>
      </c>
      <c r="E41" s="429">
        <v>2</v>
      </c>
      <c r="F41" s="429">
        <v>115</v>
      </c>
      <c r="G41" s="429">
        <v>3</v>
      </c>
      <c r="H41" s="429">
        <v>4</v>
      </c>
      <c r="I41" s="429">
        <v>26</v>
      </c>
      <c r="J41" s="429">
        <v>2</v>
      </c>
      <c r="K41" s="429">
        <v>3</v>
      </c>
      <c r="L41" s="429">
        <v>1</v>
      </c>
      <c r="M41" s="429">
        <v>26</v>
      </c>
      <c r="N41" s="429">
        <v>1</v>
      </c>
      <c r="O41" s="429">
        <v>5</v>
      </c>
      <c r="P41" s="429">
        <v>2115</v>
      </c>
    </row>
    <row r="42" spans="1:16" ht="15">
      <c r="A42" t="s">
        <v>45</v>
      </c>
      <c r="C42" s="429">
        <v>21</v>
      </c>
      <c r="D42" s="429">
        <v>13</v>
      </c>
      <c r="E42" s="429">
        <v>0</v>
      </c>
      <c r="F42" s="429">
        <v>9</v>
      </c>
      <c r="G42" s="429">
        <v>0</v>
      </c>
      <c r="H42" s="429">
        <v>0</v>
      </c>
      <c r="I42" s="429">
        <v>4</v>
      </c>
      <c r="J42" s="429">
        <v>0</v>
      </c>
      <c r="K42" s="429">
        <v>0</v>
      </c>
      <c r="L42" s="429">
        <v>0</v>
      </c>
      <c r="M42" s="429">
        <v>2</v>
      </c>
      <c r="N42" s="429">
        <v>0</v>
      </c>
      <c r="O42" s="429">
        <v>0</v>
      </c>
      <c r="P42" s="429">
        <v>721</v>
      </c>
    </row>
    <row r="43" spans="1:16" ht="15">
      <c r="A43" t="s">
        <v>46</v>
      </c>
      <c r="C43" s="429">
        <v>25</v>
      </c>
      <c r="D43" s="429">
        <v>3</v>
      </c>
      <c r="E43" s="429">
        <v>0</v>
      </c>
      <c r="F43" s="429">
        <v>1</v>
      </c>
      <c r="G43" s="429">
        <v>0</v>
      </c>
      <c r="H43" s="429">
        <v>1</v>
      </c>
      <c r="I43" s="429">
        <v>17</v>
      </c>
      <c r="J43" s="429">
        <v>0</v>
      </c>
      <c r="K43" s="429">
        <v>1</v>
      </c>
      <c r="L43" s="429">
        <v>0</v>
      </c>
      <c r="M43" s="429">
        <v>4</v>
      </c>
      <c r="N43" s="429">
        <v>0</v>
      </c>
      <c r="O43" s="429">
        <v>0</v>
      </c>
      <c r="P43" s="429">
        <v>439</v>
      </c>
    </row>
    <row r="44" spans="1:16" ht="15">
      <c r="A44" t="s">
        <v>177</v>
      </c>
      <c r="C44" s="429">
        <v>431</v>
      </c>
      <c r="D44" s="429">
        <v>4</v>
      </c>
      <c r="E44" s="429">
        <v>3</v>
      </c>
      <c r="F44" s="429">
        <v>0</v>
      </c>
      <c r="G44" s="429">
        <v>1</v>
      </c>
      <c r="H44" s="429">
        <v>8</v>
      </c>
      <c r="I44" s="429">
        <v>1</v>
      </c>
      <c r="J44" s="429">
        <v>4</v>
      </c>
      <c r="K44" s="429">
        <v>2</v>
      </c>
      <c r="L44" s="429">
        <v>5</v>
      </c>
      <c r="M44" s="429">
        <v>6</v>
      </c>
      <c r="N44" s="429">
        <v>133</v>
      </c>
      <c r="O44" s="429">
        <v>2</v>
      </c>
      <c r="P44" s="429">
        <v>713</v>
      </c>
    </row>
    <row r="45" spans="1:16" ht="15">
      <c r="A45" t="s">
        <v>52</v>
      </c>
      <c r="C45" s="429">
        <v>84</v>
      </c>
      <c r="D45" s="429">
        <v>0</v>
      </c>
      <c r="E45" s="429">
        <v>0</v>
      </c>
      <c r="F45" s="429">
        <v>0</v>
      </c>
      <c r="G45" s="429">
        <v>0</v>
      </c>
      <c r="H45" s="429">
        <v>2</v>
      </c>
      <c r="I45" s="429">
        <v>1</v>
      </c>
      <c r="J45" s="429">
        <v>1</v>
      </c>
      <c r="K45" s="429">
        <v>1</v>
      </c>
      <c r="L45" s="429">
        <v>1</v>
      </c>
      <c r="M45" s="429">
        <v>70</v>
      </c>
      <c r="N45" s="429">
        <v>1</v>
      </c>
      <c r="O45" s="429">
        <v>1</v>
      </c>
      <c r="P45" s="429">
        <v>199</v>
      </c>
    </row>
    <row r="46" spans="1:16" ht="15">
      <c r="A46" t="s">
        <v>261</v>
      </c>
      <c r="C46" s="429">
        <v>78</v>
      </c>
      <c r="D46" s="429">
        <v>1</v>
      </c>
      <c r="E46" s="429">
        <v>0</v>
      </c>
      <c r="F46" s="429">
        <v>0</v>
      </c>
      <c r="G46" s="429">
        <v>1</v>
      </c>
      <c r="H46" s="429">
        <v>1</v>
      </c>
      <c r="I46" s="429">
        <v>1</v>
      </c>
      <c r="J46" s="429">
        <v>3</v>
      </c>
      <c r="K46" s="429">
        <v>11</v>
      </c>
      <c r="L46" s="429">
        <v>0</v>
      </c>
      <c r="M46" s="429">
        <v>1</v>
      </c>
      <c r="N46" s="429">
        <v>0</v>
      </c>
      <c r="O46" s="429">
        <v>0</v>
      </c>
      <c r="P46" s="429">
        <v>230</v>
      </c>
    </row>
    <row r="47" spans="1:16" ht="15">
      <c r="A47" t="s">
        <v>55</v>
      </c>
      <c r="C47" s="429">
        <v>112</v>
      </c>
      <c r="D47" s="429">
        <v>10</v>
      </c>
      <c r="E47" s="429">
        <v>0</v>
      </c>
      <c r="F47" s="429">
        <v>3</v>
      </c>
      <c r="G47" s="429">
        <v>1</v>
      </c>
      <c r="H47" s="429">
        <v>2</v>
      </c>
      <c r="I47" s="429">
        <v>119</v>
      </c>
      <c r="J47" s="429">
        <v>1</v>
      </c>
      <c r="K47" s="429">
        <v>2</v>
      </c>
      <c r="L47" s="429">
        <v>1</v>
      </c>
      <c r="M47" s="429">
        <v>25</v>
      </c>
      <c r="N47" s="429">
        <v>0</v>
      </c>
      <c r="O47" s="429">
        <v>4</v>
      </c>
      <c r="P47" s="429">
        <v>853</v>
      </c>
    </row>
    <row r="48" spans="1:16" ht="15">
      <c r="A48" t="s">
        <v>48</v>
      </c>
      <c r="C48" s="429">
        <v>412</v>
      </c>
      <c r="D48" s="429">
        <v>0</v>
      </c>
      <c r="E48" s="429">
        <v>2</v>
      </c>
      <c r="F48" s="429">
        <v>0</v>
      </c>
      <c r="G48" s="429">
        <v>1</v>
      </c>
      <c r="H48" s="429">
        <v>4</v>
      </c>
      <c r="I48" s="429">
        <v>0</v>
      </c>
      <c r="J48" s="429">
        <v>10</v>
      </c>
      <c r="K48" s="429">
        <v>28</v>
      </c>
      <c r="L48" s="429">
        <v>7</v>
      </c>
      <c r="M48" s="429">
        <v>1</v>
      </c>
      <c r="N48" s="429">
        <v>3</v>
      </c>
      <c r="O48" s="429">
        <v>0</v>
      </c>
      <c r="P48" s="429">
        <v>608</v>
      </c>
    </row>
    <row r="49" spans="1:16" ht="15">
      <c r="A49" t="s">
        <v>262</v>
      </c>
      <c r="C49" s="429">
        <v>1776</v>
      </c>
      <c r="D49" s="429">
        <v>2</v>
      </c>
      <c r="E49" s="429">
        <v>5</v>
      </c>
      <c r="F49" s="429">
        <v>0</v>
      </c>
      <c r="G49" s="429">
        <v>6</v>
      </c>
      <c r="H49" s="429">
        <v>37</v>
      </c>
      <c r="I49" s="429">
        <v>2</v>
      </c>
      <c r="J49" s="429">
        <v>21</v>
      </c>
      <c r="K49" s="429">
        <v>7</v>
      </c>
      <c r="L49" s="429">
        <v>33</v>
      </c>
      <c r="M49" s="429">
        <v>26</v>
      </c>
      <c r="N49" s="429">
        <v>51</v>
      </c>
      <c r="O49" s="429">
        <v>4</v>
      </c>
      <c r="P49" s="429">
        <v>2174</v>
      </c>
    </row>
    <row r="50" spans="1:16" ht="15">
      <c r="A50" t="s">
        <v>62</v>
      </c>
      <c r="C50" s="429">
        <v>34</v>
      </c>
      <c r="D50" s="429">
        <v>1</v>
      </c>
      <c r="E50" s="429">
        <v>0</v>
      </c>
      <c r="F50" s="429">
        <v>0</v>
      </c>
      <c r="G50" s="429">
        <v>0</v>
      </c>
      <c r="H50" s="429">
        <v>3</v>
      </c>
      <c r="I50" s="429">
        <v>1</v>
      </c>
      <c r="J50" s="429">
        <v>0</v>
      </c>
      <c r="K50" s="429">
        <v>1</v>
      </c>
      <c r="L50" s="429">
        <v>1</v>
      </c>
      <c r="M50" s="429">
        <v>3</v>
      </c>
      <c r="N50" s="429">
        <v>0</v>
      </c>
      <c r="O50" s="429">
        <v>11</v>
      </c>
      <c r="P50" s="429">
        <v>1128</v>
      </c>
    </row>
    <row r="51" spans="1:16" ht="15">
      <c r="A51" t="s">
        <v>69</v>
      </c>
      <c r="C51" s="429">
        <v>1298</v>
      </c>
      <c r="D51" s="429">
        <v>0</v>
      </c>
      <c r="E51" s="429">
        <v>5</v>
      </c>
      <c r="F51" s="429">
        <v>0</v>
      </c>
      <c r="G51" s="429">
        <v>6</v>
      </c>
      <c r="H51" s="429">
        <v>12</v>
      </c>
      <c r="I51" s="429">
        <v>0</v>
      </c>
      <c r="J51" s="429">
        <v>20</v>
      </c>
      <c r="K51" s="429">
        <v>7</v>
      </c>
      <c r="L51" s="429">
        <v>52</v>
      </c>
      <c r="M51" s="429">
        <v>3</v>
      </c>
      <c r="N51" s="429">
        <v>8</v>
      </c>
      <c r="O51" s="429">
        <v>2</v>
      </c>
      <c r="P51" s="429">
        <v>1650</v>
      </c>
    </row>
    <row r="52" spans="1:16" ht="15">
      <c r="A52" t="s">
        <v>180</v>
      </c>
      <c r="C52" s="429">
        <v>2065</v>
      </c>
      <c r="D52" s="429">
        <v>124</v>
      </c>
      <c r="E52" s="429">
        <v>17</v>
      </c>
      <c r="F52" s="429">
        <v>15</v>
      </c>
      <c r="G52" s="429">
        <v>27</v>
      </c>
      <c r="H52" s="429">
        <v>434</v>
      </c>
      <c r="I52" s="429">
        <v>119</v>
      </c>
      <c r="J52" s="429">
        <v>32</v>
      </c>
      <c r="K52" s="429">
        <v>46</v>
      </c>
      <c r="L52" s="429">
        <v>92</v>
      </c>
      <c r="M52" s="429">
        <v>421</v>
      </c>
      <c r="N52" s="429">
        <v>26</v>
      </c>
      <c r="O52" s="429">
        <v>1792</v>
      </c>
      <c r="P52" s="429">
        <v>10959</v>
      </c>
    </row>
    <row r="53" spans="1:16" ht="15">
      <c r="A53" t="s">
        <v>56</v>
      </c>
      <c r="C53" s="429">
        <v>563</v>
      </c>
      <c r="D53" s="429">
        <v>3</v>
      </c>
      <c r="E53" s="429">
        <v>2</v>
      </c>
      <c r="F53" s="429">
        <v>0</v>
      </c>
      <c r="G53" s="429">
        <v>3</v>
      </c>
      <c r="H53" s="429">
        <v>23</v>
      </c>
      <c r="I53" s="429">
        <v>5</v>
      </c>
      <c r="J53" s="429">
        <v>7</v>
      </c>
      <c r="K53" s="429">
        <v>3</v>
      </c>
      <c r="L53" s="429">
        <v>5</v>
      </c>
      <c r="M53" s="429">
        <v>158</v>
      </c>
      <c r="N53" s="429">
        <v>4</v>
      </c>
      <c r="O53" s="429">
        <v>28</v>
      </c>
      <c r="P53" s="429">
        <v>1620</v>
      </c>
    </row>
    <row r="54" spans="1:16" ht="15">
      <c r="A54" t="s">
        <v>57</v>
      </c>
      <c r="C54" s="429">
        <v>77</v>
      </c>
      <c r="D54" s="429">
        <v>11</v>
      </c>
      <c r="E54" s="429">
        <v>1</v>
      </c>
      <c r="F54" s="429">
        <v>3</v>
      </c>
      <c r="G54" s="429">
        <v>1</v>
      </c>
      <c r="H54" s="429">
        <v>5</v>
      </c>
      <c r="I54" s="429">
        <v>28</v>
      </c>
      <c r="J54" s="429">
        <v>1</v>
      </c>
      <c r="K54" s="429">
        <v>2</v>
      </c>
      <c r="L54" s="429">
        <v>1</v>
      </c>
      <c r="M54" s="429">
        <v>5</v>
      </c>
      <c r="N54" s="429">
        <v>1</v>
      </c>
      <c r="O54" s="429">
        <v>9</v>
      </c>
      <c r="P54" s="429">
        <v>2835</v>
      </c>
    </row>
    <row r="55" spans="1:16" ht="15">
      <c r="A55" t="s">
        <v>181</v>
      </c>
      <c r="C55" s="429">
        <v>13097</v>
      </c>
      <c r="D55" s="429">
        <v>125</v>
      </c>
      <c r="E55" s="429">
        <v>780</v>
      </c>
      <c r="F55" s="429">
        <v>13</v>
      </c>
      <c r="G55" s="429">
        <v>1033</v>
      </c>
      <c r="H55" s="429">
        <v>3227</v>
      </c>
      <c r="I55" s="429">
        <v>165</v>
      </c>
      <c r="J55" s="429">
        <v>2266</v>
      </c>
      <c r="K55" s="429">
        <v>643</v>
      </c>
      <c r="L55" s="429">
        <v>3697</v>
      </c>
      <c r="M55" s="429">
        <v>496</v>
      </c>
      <c r="N55" s="429">
        <v>1562</v>
      </c>
      <c r="O55" s="429">
        <v>410</v>
      </c>
      <c r="P55" s="429">
        <v>34694</v>
      </c>
    </row>
    <row r="56" spans="1:16" ht="15">
      <c r="A56" t="s">
        <v>58</v>
      </c>
      <c r="C56" s="429">
        <v>125</v>
      </c>
      <c r="D56" s="429">
        <v>602</v>
      </c>
      <c r="E56" s="429">
        <v>1</v>
      </c>
      <c r="F56" s="429">
        <v>78</v>
      </c>
      <c r="G56" s="429">
        <v>1</v>
      </c>
      <c r="H56" s="429">
        <v>2</v>
      </c>
      <c r="I56" s="429">
        <v>40</v>
      </c>
      <c r="J56" s="429">
        <v>1</v>
      </c>
      <c r="K56" s="429">
        <v>2</v>
      </c>
      <c r="L56" s="429">
        <v>1</v>
      </c>
      <c r="M56" s="429">
        <v>16</v>
      </c>
      <c r="N56" s="429">
        <v>2</v>
      </c>
      <c r="O56" s="429">
        <v>2</v>
      </c>
      <c r="P56" s="429">
        <v>1161</v>
      </c>
    </row>
    <row r="57" spans="1:16" ht="15">
      <c r="A57" t="s">
        <v>59</v>
      </c>
      <c r="C57" s="429">
        <v>780</v>
      </c>
      <c r="D57" s="429">
        <v>1</v>
      </c>
      <c r="E57" s="429">
        <v>281</v>
      </c>
      <c r="F57" s="429">
        <v>0</v>
      </c>
      <c r="G57" s="429">
        <v>9</v>
      </c>
      <c r="H57" s="429">
        <v>9</v>
      </c>
      <c r="I57" s="429">
        <v>1</v>
      </c>
      <c r="J57" s="429">
        <v>292</v>
      </c>
      <c r="K57" s="429">
        <v>10</v>
      </c>
      <c r="L57" s="429">
        <v>14</v>
      </c>
      <c r="M57" s="429">
        <v>2</v>
      </c>
      <c r="N57" s="429">
        <v>7</v>
      </c>
      <c r="O57" s="429">
        <v>1</v>
      </c>
      <c r="P57" s="429">
        <v>1445</v>
      </c>
    </row>
    <row r="58" spans="1:16" ht="15">
      <c r="A58" t="s">
        <v>65</v>
      </c>
      <c r="C58" s="429">
        <v>13</v>
      </c>
      <c r="D58" s="429">
        <v>78</v>
      </c>
      <c r="E58" s="429">
        <v>0</v>
      </c>
      <c r="F58" s="429">
        <v>36</v>
      </c>
      <c r="G58" s="429">
        <v>0</v>
      </c>
      <c r="H58" s="429">
        <v>0</v>
      </c>
      <c r="I58" s="429">
        <v>2</v>
      </c>
      <c r="J58" s="429">
        <v>0</v>
      </c>
      <c r="K58" s="429">
        <v>0</v>
      </c>
      <c r="L58" s="429">
        <v>0</v>
      </c>
      <c r="M58" s="429">
        <v>1</v>
      </c>
      <c r="N58" s="429">
        <v>0</v>
      </c>
      <c r="O58" s="429">
        <v>0</v>
      </c>
      <c r="P58" s="429">
        <v>279</v>
      </c>
    </row>
    <row r="59" spans="1:16" ht="15">
      <c r="A59" t="s">
        <v>49</v>
      </c>
      <c r="C59" s="429">
        <v>1033</v>
      </c>
      <c r="D59" s="429">
        <v>1</v>
      </c>
      <c r="E59" s="429">
        <v>9</v>
      </c>
      <c r="F59" s="429">
        <v>0</v>
      </c>
      <c r="G59" s="429">
        <v>365</v>
      </c>
      <c r="H59" s="429">
        <v>12</v>
      </c>
      <c r="I59" s="429">
        <v>1</v>
      </c>
      <c r="J59" s="429">
        <v>221</v>
      </c>
      <c r="K59" s="429">
        <v>251</v>
      </c>
      <c r="L59" s="429">
        <v>22</v>
      </c>
      <c r="M59" s="429">
        <v>3</v>
      </c>
      <c r="N59" s="429">
        <v>10</v>
      </c>
      <c r="O59" s="429">
        <v>2</v>
      </c>
      <c r="P59" s="429">
        <v>1981</v>
      </c>
    </row>
    <row r="60" spans="1:16" ht="15">
      <c r="A60" t="s">
        <v>60</v>
      </c>
      <c r="C60" s="429">
        <v>3227</v>
      </c>
      <c r="D60" s="429">
        <v>2</v>
      </c>
      <c r="E60" s="429">
        <v>9</v>
      </c>
      <c r="F60" s="429">
        <v>0</v>
      </c>
      <c r="G60" s="429">
        <v>12</v>
      </c>
      <c r="H60" s="429">
        <v>321</v>
      </c>
      <c r="I60" s="429">
        <v>2</v>
      </c>
      <c r="J60" s="429">
        <v>39</v>
      </c>
      <c r="K60" s="429">
        <v>16</v>
      </c>
      <c r="L60" s="429">
        <v>187</v>
      </c>
      <c r="M60" s="429">
        <v>21</v>
      </c>
      <c r="N60" s="429">
        <v>40</v>
      </c>
      <c r="O60" s="429">
        <v>38</v>
      </c>
      <c r="P60" s="429">
        <v>4451</v>
      </c>
    </row>
    <row r="61" spans="1:16" ht="15">
      <c r="A61" t="s">
        <v>67</v>
      </c>
      <c r="C61" s="429">
        <v>165</v>
      </c>
      <c r="D61" s="429">
        <v>40</v>
      </c>
      <c r="E61" s="429">
        <v>1</v>
      </c>
      <c r="F61" s="429">
        <v>2</v>
      </c>
      <c r="G61" s="429">
        <v>1</v>
      </c>
      <c r="H61" s="429">
        <v>2</v>
      </c>
      <c r="I61" s="429">
        <v>33</v>
      </c>
      <c r="J61" s="429">
        <v>1</v>
      </c>
      <c r="K61" s="429">
        <v>2</v>
      </c>
      <c r="L61" s="429">
        <v>1</v>
      </c>
      <c r="M61" s="429">
        <v>39</v>
      </c>
      <c r="N61" s="429">
        <v>1</v>
      </c>
      <c r="O61" s="429">
        <v>2</v>
      </c>
      <c r="P61" s="429">
        <v>616</v>
      </c>
    </row>
    <row r="62" spans="1:16" ht="15">
      <c r="A62" t="s">
        <v>68</v>
      </c>
      <c r="C62" s="429">
        <v>2266</v>
      </c>
      <c r="D62" s="429">
        <v>1</v>
      </c>
      <c r="E62" s="429">
        <v>292</v>
      </c>
      <c r="F62" s="429">
        <v>0</v>
      </c>
      <c r="G62" s="429">
        <v>221</v>
      </c>
      <c r="H62" s="429">
        <v>39</v>
      </c>
      <c r="I62" s="429">
        <v>1</v>
      </c>
      <c r="J62" s="429">
        <v>470</v>
      </c>
      <c r="K62" s="429">
        <v>116</v>
      </c>
      <c r="L62" s="429">
        <v>56</v>
      </c>
      <c r="M62" s="429">
        <v>7</v>
      </c>
      <c r="N62" s="429">
        <v>23</v>
      </c>
      <c r="O62" s="429">
        <v>4</v>
      </c>
      <c r="P62" s="429">
        <v>3601</v>
      </c>
    </row>
    <row r="63" spans="1:16" ht="15">
      <c r="A63" t="s">
        <v>50</v>
      </c>
      <c r="C63" s="429">
        <v>643</v>
      </c>
      <c r="D63" s="429">
        <v>2</v>
      </c>
      <c r="E63" s="429">
        <v>10</v>
      </c>
      <c r="F63" s="429">
        <v>0</v>
      </c>
      <c r="G63" s="429">
        <v>251</v>
      </c>
      <c r="H63" s="429">
        <v>16</v>
      </c>
      <c r="I63" s="429">
        <v>2</v>
      </c>
      <c r="J63" s="429">
        <v>116</v>
      </c>
      <c r="K63" s="429">
        <v>486</v>
      </c>
      <c r="L63" s="429">
        <v>21</v>
      </c>
      <c r="M63" s="429">
        <v>5</v>
      </c>
      <c r="N63" s="429">
        <v>7</v>
      </c>
      <c r="O63" s="429">
        <v>3</v>
      </c>
      <c r="P63" s="429">
        <v>1676</v>
      </c>
    </row>
    <row r="64" spans="1:16" ht="15">
      <c r="A64" t="s">
        <v>61</v>
      </c>
      <c r="C64" s="429">
        <v>3697</v>
      </c>
      <c r="D64" s="429">
        <v>1</v>
      </c>
      <c r="E64" s="429">
        <v>14</v>
      </c>
      <c r="F64" s="429">
        <v>0</v>
      </c>
      <c r="G64" s="429">
        <v>22</v>
      </c>
      <c r="H64" s="429">
        <v>187</v>
      </c>
      <c r="I64" s="429">
        <v>1</v>
      </c>
      <c r="J64" s="429">
        <v>56</v>
      </c>
      <c r="K64" s="429">
        <v>21</v>
      </c>
      <c r="L64" s="429">
        <v>457</v>
      </c>
      <c r="M64" s="429">
        <v>5</v>
      </c>
      <c r="N64" s="429">
        <v>47</v>
      </c>
      <c r="O64" s="429">
        <v>6</v>
      </c>
      <c r="P64" s="429">
        <v>4715</v>
      </c>
    </row>
    <row r="65" spans="1:16" ht="15">
      <c r="A65" t="s">
        <v>71</v>
      </c>
      <c r="C65" s="429">
        <v>496</v>
      </c>
      <c r="D65" s="429">
        <v>16</v>
      </c>
      <c r="E65" s="429">
        <v>2</v>
      </c>
      <c r="F65" s="429">
        <v>1</v>
      </c>
      <c r="G65" s="429">
        <v>3</v>
      </c>
      <c r="H65" s="429">
        <v>21</v>
      </c>
      <c r="I65" s="429">
        <v>39</v>
      </c>
      <c r="J65" s="429">
        <v>7</v>
      </c>
      <c r="K65" s="429">
        <v>5</v>
      </c>
      <c r="L65" s="429">
        <v>5</v>
      </c>
      <c r="M65" s="429">
        <v>203</v>
      </c>
      <c r="N65" s="429">
        <v>4</v>
      </c>
      <c r="O65" s="429">
        <v>19</v>
      </c>
      <c r="P65" s="429">
        <v>1574</v>
      </c>
    </row>
    <row r="66" spans="1:16" ht="15">
      <c r="A66" t="s">
        <v>263</v>
      </c>
      <c r="C66" s="429">
        <v>1562</v>
      </c>
      <c r="D66" s="429">
        <v>2</v>
      </c>
      <c r="E66" s="429">
        <v>7</v>
      </c>
      <c r="F66" s="429">
        <v>0</v>
      </c>
      <c r="G66" s="429">
        <v>10</v>
      </c>
      <c r="H66" s="429">
        <v>40</v>
      </c>
      <c r="I66" s="429">
        <v>1</v>
      </c>
      <c r="J66" s="429">
        <v>23</v>
      </c>
      <c r="K66" s="429">
        <v>7</v>
      </c>
      <c r="L66" s="429">
        <v>47</v>
      </c>
      <c r="M66" s="429">
        <v>4</v>
      </c>
      <c r="N66" s="429">
        <v>632</v>
      </c>
      <c r="O66" s="429">
        <v>4</v>
      </c>
      <c r="P66" s="429">
        <v>2570</v>
      </c>
    </row>
    <row r="67" spans="1:16" ht="15">
      <c r="A67" t="s">
        <v>63</v>
      </c>
      <c r="C67" s="429">
        <v>410</v>
      </c>
      <c r="D67" s="429">
        <v>2</v>
      </c>
      <c r="E67" s="429">
        <v>1</v>
      </c>
      <c r="F67" s="429">
        <v>0</v>
      </c>
      <c r="G67" s="429">
        <v>2</v>
      </c>
      <c r="H67" s="429">
        <v>38</v>
      </c>
      <c r="I67" s="429">
        <v>2</v>
      </c>
      <c r="J67" s="429">
        <v>4</v>
      </c>
      <c r="K67" s="429">
        <v>3</v>
      </c>
      <c r="L67" s="429">
        <v>6</v>
      </c>
      <c r="M67" s="429">
        <v>19</v>
      </c>
      <c r="N67" s="429">
        <v>4</v>
      </c>
      <c r="O67" s="429">
        <v>47</v>
      </c>
      <c r="P67" s="429">
        <v>2396</v>
      </c>
    </row>
    <row r="68" spans="1:16" ht="15.75">
      <c r="A68" s="185" t="s">
        <v>73</v>
      </c>
      <c r="B68" s="185"/>
      <c r="C68" s="430">
        <v>34694</v>
      </c>
      <c r="D68" s="430">
        <v>1161</v>
      </c>
      <c r="E68" s="430">
        <v>1445</v>
      </c>
      <c r="F68" s="430">
        <v>279</v>
      </c>
      <c r="G68" s="430">
        <v>1981</v>
      </c>
      <c r="H68" s="430">
        <v>4451</v>
      </c>
      <c r="I68" s="430">
        <v>616</v>
      </c>
      <c r="J68" s="430">
        <v>3601</v>
      </c>
      <c r="K68" s="430">
        <v>1676</v>
      </c>
      <c r="L68" s="430">
        <v>4715</v>
      </c>
      <c r="M68" s="430">
        <v>1574</v>
      </c>
      <c r="N68" s="430">
        <v>2570</v>
      </c>
      <c r="O68" s="430">
        <v>2396</v>
      </c>
      <c r="P68" s="430">
        <v>87404</v>
      </c>
    </row>
    <row r="70" ht="15">
      <c r="A70" t="s">
        <v>361</v>
      </c>
    </row>
    <row r="72" ht="15">
      <c r="A72" t="s">
        <v>448</v>
      </c>
    </row>
    <row r="73" ht="15">
      <c r="A73" t="s">
        <v>516</v>
      </c>
    </row>
    <row r="74" ht="15">
      <c r="A74" t="s">
        <v>517</v>
      </c>
    </row>
    <row r="75" ht="15">
      <c r="A75" t="s">
        <v>518</v>
      </c>
    </row>
    <row r="76" ht="15">
      <c r="A76" t="s">
        <v>687</v>
      </c>
    </row>
    <row r="77" ht="15">
      <c r="A77" s="302" t="s">
        <v>527</v>
      </c>
    </row>
  </sheetData>
  <sheetProtection/>
  <hyperlinks>
    <hyperlink ref="A77" r:id="rId1" display="http://www.transportscotland.gov.uk/analysis/statistics/publications/scottish-transport-statistics-previous-editions"/>
  </hyperlinks>
  <printOptions/>
  <pageMargins left="0.7086614173228347" right="0.7086614173228347" top="0.7480314960629921" bottom="0.7480314960629921" header="0.31496062992125984" footer="0.31496062992125984"/>
  <pageSetup horizontalDpi="600" verticalDpi="600" orientation="portrait" paperSize="9" scale="47" r:id="rId2"/>
</worksheet>
</file>

<file path=xl/worksheets/sheet14.xml><?xml version="1.0" encoding="utf-8"?>
<worksheet xmlns="http://schemas.openxmlformats.org/spreadsheetml/2006/main" xmlns:r="http://schemas.openxmlformats.org/officeDocument/2006/relationships">
  <sheetPr codeName="Sheet18"/>
  <dimension ref="A1:I55"/>
  <sheetViews>
    <sheetView zoomScale="75" zoomScaleNormal="75" zoomScalePageLayoutView="0" workbookViewId="0" topLeftCell="A1">
      <selection activeCell="L19" sqref="L19"/>
    </sheetView>
  </sheetViews>
  <sheetFormatPr defaultColWidth="8.88671875" defaultRowHeight="15"/>
  <cols>
    <col min="1" max="1" width="5.77734375" style="0" customWidth="1"/>
    <col min="2" max="2" width="3.21484375" style="0" customWidth="1"/>
    <col min="3" max="3" width="28.4453125" style="0" customWidth="1"/>
    <col min="4" max="4" width="10.3359375" style="0" bestFit="1" customWidth="1"/>
    <col min="5" max="5" width="4.99609375" style="0" customWidth="1"/>
    <col min="6" max="6" width="5.21484375" style="0" customWidth="1"/>
    <col min="7" max="7" width="2.99609375" style="0" customWidth="1"/>
    <col min="8" max="8" width="28.21484375" style="0" customWidth="1"/>
  </cols>
  <sheetData>
    <row r="1" spans="1:9" ht="18.75">
      <c r="A1" s="131" t="s">
        <v>710</v>
      </c>
      <c r="B1" s="132"/>
      <c r="C1" s="146"/>
      <c r="D1" s="146"/>
      <c r="E1" s="146"/>
      <c r="F1" s="146"/>
      <c r="G1" s="146"/>
      <c r="H1" s="146"/>
      <c r="I1" s="66"/>
    </row>
    <row r="2" spans="1:9" ht="15.75">
      <c r="A2" s="158"/>
      <c r="B2" s="158"/>
      <c r="C2" s="158"/>
      <c r="D2" s="158"/>
      <c r="E2" s="158"/>
      <c r="F2" s="158"/>
      <c r="G2" s="158"/>
      <c r="H2" s="158"/>
      <c r="I2" s="158"/>
    </row>
    <row r="3" spans="1:9" ht="5.25" customHeight="1">
      <c r="A3" s="8"/>
      <c r="B3" s="8"/>
      <c r="C3" s="8"/>
      <c r="D3" s="3"/>
      <c r="E3" s="3"/>
      <c r="F3" s="3"/>
      <c r="G3" s="3"/>
      <c r="H3" s="3"/>
      <c r="I3" s="55"/>
    </row>
    <row r="4" spans="1:9" ht="15">
      <c r="A4" s="7" t="s">
        <v>185</v>
      </c>
      <c r="B4" s="47"/>
      <c r="C4" s="8"/>
      <c r="D4" s="56" t="s">
        <v>12</v>
      </c>
      <c r="E4" s="3"/>
      <c r="F4" s="7" t="s">
        <v>185</v>
      </c>
      <c r="G4" s="3"/>
      <c r="H4" s="3"/>
      <c r="I4" s="56" t="s">
        <v>12</v>
      </c>
    </row>
    <row r="5" spans="1:9" ht="3" customHeight="1">
      <c r="A5" s="47"/>
      <c r="B5" s="47"/>
      <c r="C5" s="8"/>
      <c r="D5" s="3"/>
      <c r="E5" s="3"/>
      <c r="F5" s="3"/>
      <c r="G5" s="3"/>
      <c r="H5" s="3"/>
      <c r="I5" s="56"/>
    </row>
    <row r="6" spans="1:9" ht="15">
      <c r="A6" s="6">
        <v>1</v>
      </c>
      <c r="B6" s="6"/>
      <c r="C6" s="53" t="s">
        <v>280</v>
      </c>
      <c r="D6" s="230">
        <v>30000.582</v>
      </c>
      <c r="E6" s="191"/>
      <c r="F6" s="64">
        <v>51</v>
      </c>
      <c r="G6" s="64"/>
      <c r="H6" s="53" t="s">
        <v>312</v>
      </c>
      <c r="I6" s="230">
        <v>714.812</v>
      </c>
    </row>
    <row r="7" spans="1:9" ht="15">
      <c r="A7" s="6">
        <v>2</v>
      </c>
      <c r="B7" s="6"/>
      <c r="C7" s="53" t="s">
        <v>149</v>
      </c>
      <c r="D7" s="230">
        <v>21723.96</v>
      </c>
      <c r="E7" s="191"/>
      <c r="F7" s="64">
        <v>52</v>
      </c>
      <c r="G7" s="64"/>
      <c r="H7" s="53" t="s">
        <v>348</v>
      </c>
      <c r="I7" s="230">
        <v>692.426</v>
      </c>
    </row>
    <row r="8" spans="1:9" ht="15">
      <c r="A8" s="6">
        <v>3</v>
      </c>
      <c r="B8" s="6"/>
      <c r="C8" s="53" t="s">
        <v>281</v>
      </c>
      <c r="D8" s="230">
        <v>16424.064</v>
      </c>
      <c r="E8" s="191"/>
      <c r="F8" s="64">
        <v>53</v>
      </c>
      <c r="G8" s="64"/>
      <c r="H8" s="53" t="s">
        <v>324</v>
      </c>
      <c r="I8" s="230">
        <v>688.976</v>
      </c>
    </row>
    <row r="9" spans="1:9" ht="15">
      <c r="A9" s="6">
        <v>4</v>
      </c>
      <c r="B9" s="6"/>
      <c r="C9" s="53" t="s">
        <v>282</v>
      </c>
      <c r="D9" s="230">
        <v>4157.808</v>
      </c>
      <c r="E9" s="191"/>
      <c r="F9" s="64">
        <v>54</v>
      </c>
      <c r="G9" s="64"/>
      <c r="H9" s="53" t="s">
        <v>292</v>
      </c>
      <c r="I9" s="230">
        <v>688.0789412</v>
      </c>
    </row>
    <row r="10" spans="1:9" ht="15">
      <c r="A10" s="6">
        <v>5</v>
      </c>
      <c r="B10" s="6"/>
      <c r="C10" s="53" t="s">
        <v>148</v>
      </c>
      <c r="D10" s="230">
        <v>3459.944</v>
      </c>
      <c r="E10" s="191"/>
      <c r="F10" s="64">
        <v>55</v>
      </c>
      <c r="G10" s="64"/>
      <c r="H10" s="53" t="s">
        <v>462</v>
      </c>
      <c r="I10" s="230">
        <v>686.606</v>
      </c>
    </row>
    <row r="11" spans="1:9" ht="15">
      <c r="A11" s="6">
        <v>6</v>
      </c>
      <c r="B11" s="6"/>
      <c r="C11" s="53" t="s">
        <v>286</v>
      </c>
      <c r="D11" s="230">
        <v>2857.994</v>
      </c>
      <c r="E11" s="191"/>
      <c r="F11" s="64">
        <v>56</v>
      </c>
      <c r="G11" s="64"/>
      <c r="H11" s="53" t="s">
        <v>372</v>
      </c>
      <c r="I11" s="230">
        <v>674.688</v>
      </c>
    </row>
    <row r="12" spans="1:9" ht="15">
      <c r="A12" s="6">
        <v>7</v>
      </c>
      <c r="B12" s="6"/>
      <c r="C12" s="53" t="s">
        <v>283</v>
      </c>
      <c r="D12" s="230">
        <v>2649.894</v>
      </c>
      <c r="E12" s="191"/>
      <c r="F12" s="64">
        <v>57</v>
      </c>
      <c r="G12" s="64"/>
      <c r="H12" s="53" t="s">
        <v>319</v>
      </c>
      <c r="I12" s="230">
        <v>671.31</v>
      </c>
    </row>
    <row r="13" spans="1:9" ht="15">
      <c r="A13" s="6">
        <v>8</v>
      </c>
      <c r="B13" s="6"/>
      <c r="C13" s="53" t="s">
        <v>71</v>
      </c>
      <c r="D13" s="230">
        <v>2441.644</v>
      </c>
      <c r="E13" s="191"/>
      <c r="F13" s="64">
        <v>58</v>
      </c>
      <c r="G13" s="64"/>
      <c r="H13" s="53" t="s">
        <v>350</v>
      </c>
      <c r="I13" s="230">
        <v>664.396</v>
      </c>
    </row>
    <row r="14" spans="1:9" ht="15">
      <c r="A14" s="6">
        <v>9</v>
      </c>
      <c r="B14" s="6"/>
      <c r="C14" s="53" t="s">
        <v>285</v>
      </c>
      <c r="D14" s="230">
        <v>2038.954</v>
      </c>
      <c r="E14" s="191"/>
      <c r="F14" s="64">
        <v>59</v>
      </c>
      <c r="G14" s="64"/>
      <c r="H14" s="53" t="s">
        <v>330</v>
      </c>
      <c r="I14" s="230">
        <v>660.922</v>
      </c>
    </row>
    <row r="15" spans="1:9" ht="15">
      <c r="A15" s="6">
        <v>10</v>
      </c>
      <c r="B15" s="6"/>
      <c r="C15" s="53" t="s">
        <v>284</v>
      </c>
      <c r="D15" s="230">
        <v>1890.134</v>
      </c>
      <c r="E15" s="191"/>
      <c r="F15" s="64">
        <v>60</v>
      </c>
      <c r="G15" s="64"/>
      <c r="H15" s="53" t="s">
        <v>325</v>
      </c>
      <c r="I15" s="230">
        <v>654.25</v>
      </c>
    </row>
    <row r="16" spans="1:9" ht="15">
      <c r="A16" s="6">
        <v>11</v>
      </c>
      <c r="B16" s="6"/>
      <c r="C16" s="53" t="s">
        <v>294</v>
      </c>
      <c r="D16" s="230">
        <v>1743.602</v>
      </c>
      <c r="E16" s="191"/>
      <c r="F16" s="64">
        <v>61</v>
      </c>
      <c r="G16" s="64"/>
      <c r="H16" s="53" t="s">
        <v>313</v>
      </c>
      <c r="I16" s="230">
        <v>646.864</v>
      </c>
    </row>
    <row r="17" spans="1:9" ht="15">
      <c r="A17" s="6">
        <v>12</v>
      </c>
      <c r="B17" s="6"/>
      <c r="C17" s="53" t="s">
        <v>459</v>
      </c>
      <c r="D17" s="230">
        <v>1742.528</v>
      </c>
      <c r="E17" s="191"/>
      <c r="F17" s="64">
        <v>62</v>
      </c>
      <c r="G17" s="64"/>
      <c r="H17" s="53" t="s">
        <v>374</v>
      </c>
      <c r="I17" s="230">
        <v>631.798</v>
      </c>
    </row>
    <row r="18" spans="1:9" ht="15">
      <c r="A18" s="6">
        <v>13</v>
      </c>
      <c r="B18" s="6"/>
      <c r="C18" s="53" t="s">
        <v>287</v>
      </c>
      <c r="D18" s="230">
        <v>1555.702</v>
      </c>
      <c r="E18" s="191"/>
      <c r="F18" s="64">
        <v>63</v>
      </c>
      <c r="G18" s="64"/>
      <c r="H18" s="53" t="s">
        <v>352</v>
      </c>
      <c r="I18" s="230">
        <v>624.644</v>
      </c>
    </row>
    <row r="19" spans="1:9" ht="15">
      <c r="A19" s="6">
        <v>14</v>
      </c>
      <c r="B19" s="6"/>
      <c r="C19" s="53" t="s">
        <v>327</v>
      </c>
      <c r="D19" s="230">
        <v>1382.948</v>
      </c>
      <c r="E19" s="191"/>
      <c r="F19" s="64">
        <v>64</v>
      </c>
      <c r="G19" s="64"/>
      <c r="H19" s="53" t="s">
        <v>349</v>
      </c>
      <c r="I19" s="230">
        <v>610.73</v>
      </c>
    </row>
    <row r="20" spans="1:9" ht="15">
      <c r="A20" s="6">
        <v>15</v>
      </c>
      <c r="B20" s="6"/>
      <c r="C20" s="53" t="s">
        <v>290</v>
      </c>
      <c r="D20" s="230">
        <v>1380.844</v>
      </c>
      <c r="E20" s="191"/>
      <c r="F20" s="64">
        <v>65</v>
      </c>
      <c r="G20" s="64"/>
      <c r="H20" s="53" t="s">
        <v>328</v>
      </c>
      <c r="I20" s="230">
        <v>593.41</v>
      </c>
    </row>
    <row r="21" spans="1:9" ht="15">
      <c r="A21" s="6">
        <v>16</v>
      </c>
      <c r="B21" s="6"/>
      <c r="C21" s="53" t="s">
        <v>293</v>
      </c>
      <c r="D21" s="230">
        <v>1314.878</v>
      </c>
      <c r="E21" s="191"/>
      <c r="F21" s="64">
        <v>66</v>
      </c>
      <c r="G21" s="64"/>
      <c r="H21" s="53" t="s">
        <v>334</v>
      </c>
      <c r="I21" s="230">
        <v>587.432</v>
      </c>
    </row>
    <row r="22" spans="1:9" ht="15">
      <c r="A22" s="6">
        <v>17</v>
      </c>
      <c r="B22" s="6"/>
      <c r="C22" s="53" t="s">
        <v>298</v>
      </c>
      <c r="D22" s="230">
        <v>1306.556</v>
      </c>
      <c r="E22" s="191"/>
      <c r="F22" s="64">
        <v>67</v>
      </c>
      <c r="G22" s="64"/>
      <c r="H22" s="53" t="s">
        <v>341</v>
      </c>
      <c r="I22" s="230">
        <v>586.512</v>
      </c>
    </row>
    <row r="23" spans="1:9" ht="15">
      <c r="A23" s="6">
        <v>18</v>
      </c>
      <c r="B23" s="6"/>
      <c r="C23" s="53" t="s">
        <v>300</v>
      </c>
      <c r="D23" s="230">
        <v>1302.488</v>
      </c>
      <c r="E23" s="191"/>
      <c r="F23" s="64">
        <v>68</v>
      </c>
      <c r="G23" s="64"/>
      <c r="H23" s="53" t="s">
        <v>461</v>
      </c>
      <c r="I23" s="230">
        <v>584.522</v>
      </c>
    </row>
    <row r="24" spans="1:9" ht="15">
      <c r="A24" s="6">
        <v>19</v>
      </c>
      <c r="B24" s="6"/>
      <c r="C24" s="53" t="s">
        <v>291</v>
      </c>
      <c r="D24" s="230">
        <v>1258.13</v>
      </c>
      <c r="E24" s="191"/>
      <c r="F24" s="64">
        <v>69</v>
      </c>
      <c r="G24" s="64"/>
      <c r="H24" s="53" t="s">
        <v>541</v>
      </c>
      <c r="I24" s="230">
        <v>581.59</v>
      </c>
    </row>
    <row r="25" spans="1:9" ht="15">
      <c r="A25" s="6">
        <v>20</v>
      </c>
      <c r="B25" s="6"/>
      <c r="C25" s="53" t="s">
        <v>305</v>
      </c>
      <c r="D25" s="230">
        <v>1223.126</v>
      </c>
      <c r="E25" s="191"/>
      <c r="F25" s="64">
        <v>70</v>
      </c>
      <c r="G25" s="64"/>
      <c r="H25" s="53" t="s">
        <v>340</v>
      </c>
      <c r="I25" s="230">
        <v>571.702</v>
      </c>
    </row>
    <row r="26" spans="1:9" ht="15">
      <c r="A26" s="6">
        <v>21</v>
      </c>
      <c r="B26" s="6"/>
      <c r="C26" s="53" t="s">
        <v>306</v>
      </c>
      <c r="D26" s="230">
        <v>1194.096</v>
      </c>
      <c r="E26" s="191"/>
      <c r="F26" s="64">
        <v>71</v>
      </c>
      <c r="G26" s="64"/>
      <c r="H26" s="53" t="s">
        <v>333</v>
      </c>
      <c r="I26" s="230">
        <v>569.62</v>
      </c>
    </row>
    <row r="27" spans="1:9" ht="15">
      <c r="A27" s="6">
        <v>22</v>
      </c>
      <c r="B27" s="6"/>
      <c r="C27" s="53" t="s">
        <v>289</v>
      </c>
      <c r="D27" s="230">
        <v>1157.65</v>
      </c>
      <c r="E27" s="191"/>
      <c r="F27" s="64">
        <v>72</v>
      </c>
      <c r="G27" s="64"/>
      <c r="H27" s="53" t="s">
        <v>344</v>
      </c>
      <c r="I27" s="230">
        <v>565.354</v>
      </c>
    </row>
    <row r="28" spans="1:9" ht="15">
      <c r="A28" s="6">
        <v>23</v>
      </c>
      <c r="B28" s="6"/>
      <c r="C28" s="53" t="s">
        <v>309</v>
      </c>
      <c r="D28" s="230">
        <v>1155.046</v>
      </c>
      <c r="E28" s="191"/>
      <c r="F28" s="64">
        <v>73</v>
      </c>
      <c r="G28" s="64"/>
      <c r="H28" s="53" t="s">
        <v>336</v>
      </c>
      <c r="I28" s="230">
        <v>563.26</v>
      </c>
    </row>
    <row r="29" spans="1:9" ht="15">
      <c r="A29" s="6">
        <v>24</v>
      </c>
      <c r="B29" s="6"/>
      <c r="C29" s="53" t="s">
        <v>303</v>
      </c>
      <c r="D29" s="230">
        <v>1154.43</v>
      </c>
      <c r="E29" s="191"/>
      <c r="F29" s="64">
        <v>74</v>
      </c>
      <c r="G29" s="64"/>
      <c r="H29" s="53" t="s">
        <v>463</v>
      </c>
      <c r="I29" s="230">
        <v>561.348</v>
      </c>
    </row>
    <row r="30" spans="1:9" ht="15">
      <c r="A30" s="6">
        <v>25</v>
      </c>
      <c r="B30" s="6"/>
      <c r="C30" s="53" t="s">
        <v>304</v>
      </c>
      <c r="D30" s="230">
        <v>1146.382</v>
      </c>
      <c r="E30" s="191"/>
      <c r="F30" s="64">
        <v>75</v>
      </c>
      <c r="G30" s="64"/>
      <c r="H30" s="53" t="s">
        <v>370</v>
      </c>
      <c r="I30" s="230">
        <v>553.288</v>
      </c>
    </row>
    <row r="31" spans="1:9" ht="15">
      <c r="A31" s="6">
        <v>26</v>
      </c>
      <c r="B31" s="6"/>
      <c r="C31" s="53" t="s">
        <v>302</v>
      </c>
      <c r="D31" s="230">
        <v>1136.98</v>
      </c>
      <c r="E31" s="191"/>
      <c r="F31" s="64">
        <v>76</v>
      </c>
      <c r="G31" s="64"/>
      <c r="H31" s="53" t="s">
        <v>322</v>
      </c>
      <c r="I31" s="230">
        <v>546.584</v>
      </c>
    </row>
    <row r="32" spans="1:9" ht="15">
      <c r="A32" s="6">
        <v>27</v>
      </c>
      <c r="B32" s="6"/>
      <c r="C32" s="53" t="s">
        <v>288</v>
      </c>
      <c r="D32" s="230">
        <v>1133.07</v>
      </c>
      <c r="E32" s="191"/>
      <c r="F32" s="64">
        <v>77</v>
      </c>
      <c r="G32" s="64"/>
      <c r="H32" s="53" t="s">
        <v>335</v>
      </c>
      <c r="I32" s="230">
        <v>539.412</v>
      </c>
    </row>
    <row r="33" spans="1:9" ht="15">
      <c r="A33" s="6">
        <v>28</v>
      </c>
      <c r="B33" s="6"/>
      <c r="C33" s="53" t="s">
        <v>332</v>
      </c>
      <c r="D33" s="230">
        <v>1110.088</v>
      </c>
      <c r="E33" s="191"/>
      <c r="F33" s="64">
        <v>78</v>
      </c>
      <c r="G33" s="64"/>
      <c r="H33" s="53" t="s">
        <v>337</v>
      </c>
      <c r="I33" s="230">
        <v>537.852</v>
      </c>
    </row>
    <row r="34" spans="1:9" ht="15">
      <c r="A34" s="6">
        <v>29</v>
      </c>
      <c r="B34" s="6"/>
      <c r="C34" s="53" t="s">
        <v>295</v>
      </c>
      <c r="D34" s="230">
        <v>1074.866</v>
      </c>
      <c r="E34" s="51"/>
      <c r="F34" s="64">
        <v>79</v>
      </c>
      <c r="G34" s="64"/>
      <c r="H34" s="53" t="s">
        <v>339</v>
      </c>
      <c r="I34" s="230">
        <v>535.698</v>
      </c>
    </row>
    <row r="35" spans="1:9" ht="15">
      <c r="A35" s="6">
        <v>30</v>
      </c>
      <c r="B35" s="6"/>
      <c r="C35" s="53" t="s">
        <v>297</v>
      </c>
      <c r="D35" s="230">
        <v>1009.258</v>
      </c>
      <c r="E35" s="191"/>
      <c r="F35" s="64">
        <v>80</v>
      </c>
      <c r="G35" s="64"/>
      <c r="H35" s="53" t="s">
        <v>540</v>
      </c>
      <c r="I35" s="230">
        <v>533.972</v>
      </c>
    </row>
    <row r="36" spans="1:9" ht="15">
      <c r="A36" s="6">
        <v>31</v>
      </c>
      <c r="B36" s="6"/>
      <c r="C36" s="53" t="s">
        <v>307</v>
      </c>
      <c r="D36" s="230">
        <v>992.202</v>
      </c>
      <c r="E36" s="191"/>
      <c r="F36" s="64">
        <v>81</v>
      </c>
      <c r="G36" s="64"/>
      <c r="H36" s="53" t="s">
        <v>343</v>
      </c>
      <c r="I36" s="230">
        <v>499.492</v>
      </c>
    </row>
    <row r="37" spans="1:9" ht="15">
      <c r="A37" s="6">
        <v>32</v>
      </c>
      <c r="B37" s="6"/>
      <c r="C37" s="53" t="s">
        <v>301</v>
      </c>
      <c r="D37" s="230">
        <v>974.826</v>
      </c>
      <c r="E37" s="191"/>
      <c r="F37" s="64">
        <v>82</v>
      </c>
      <c r="G37" s="64"/>
      <c r="H37" s="53" t="s">
        <v>404</v>
      </c>
      <c r="I37" s="230">
        <v>478.1</v>
      </c>
    </row>
    <row r="38" spans="1:9" ht="15">
      <c r="A38" s="6">
        <v>33</v>
      </c>
      <c r="B38" s="6"/>
      <c r="C38" s="53" t="s">
        <v>321</v>
      </c>
      <c r="D38" s="230">
        <v>935</v>
      </c>
      <c r="E38" s="51"/>
      <c r="F38" s="64">
        <v>83</v>
      </c>
      <c r="G38" s="64"/>
      <c r="H38" s="53" t="s">
        <v>542</v>
      </c>
      <c r="I38" s="230">
        <v>464.828</v>
      </c>
    </row>
    <row r="39" spans="1:9" ht="15">
      <c r="A39" s="6">
        <v>34</v>
      </c>
      <c r="B39" s="6"/>
      <c r="C39" s="53" t="s">
        <v>314</v>
      </c>
      <c r="D39" s="230">
        <v>907.038</v>
      </c>
      <c r="E39" s="191"/>
      <c r="F39" s="64">
        <v>84</v>
      </c>
      <c r="G39" s="64"/>
      <c r="H39" s="53" t="s">
        <v>342</v>
      </c>
      <c r="I39" s="230">
        <v>463.228</v>
      </c>
    </row>
    <row r="40" spans="1:9" ht="15">
      <c r="A40" s="6">
        <v>35</v>
      </c>
      <c r="B40" s="6"/>
      <c r="C40" s="53" t="s">
        <v>346</v>
      </c>
      <c r="D40" s="230">
        <v>889.46</v>
      </c>
      <c r="E40" s="191"/>
      <c r="F40" s="64">
        <v>85</v>
      </c>
      <c r="G40" s="64"/>
      <c r="H40" s="53" t="s">
        <v>315</v>
      </c>
      <c r="I40" s="230">
        <v>462.604</v>
      </c>
    </row>
    <row r="41" spans="1:9" ht="15">
      <c r="A41" s="6">
        <v>36</v>
      </c>
      <c r="B41" s="6"/>
      <c r="C41" s="53" t="s">
        <v>326</v>
      </c>
      <c r="D41" s="230">
        <v>879.462</v>
      </c>
      <c r="E41" s="51"/>
      <c r="F41" s="64">
        <v>86</v>
      </c>
      <c r="G41" s="64"/>
      <c r="H41" s="53" t="s">
        <v>373</v>
      </c>
      <c r="I41" s="230">
        <v>459.366</v>
      </c>
    </row>
    <row r="42" spans="1:9" ht="15">
      <c r="A42" s="6">
        <v>37</v>
      </c>
      <c r="B42" s="6"/>
      <c r="C42" s="53" t="s">
        <v>318</v>
      </c>
      <c r="D42" s="230">
        <v>869.5190588</v>
      </c>
      <c r="E42" s="191"/>
      <c r="F42" s="64">
        <v>87</v>
      </c>
      <c r="G42" s="64"/>
      <c r="H42" s="53" t="s">
        <v>543</v>
      </c>
      <c r="I42" s="230">
        <v>452.848</v>
      </c>
    </row>
    <row r="43" spans="1:9" ht="15">
      <c r="A43" s="6">
        <v>38</v>
      </c>
      <c r="B43" s="6"/>
      <c r="C43" s="53" t="s">
        <v>331</v>
      </c>
      <c r="D43" s="230">
        <v>850.028</v>
      </c>
      <c r="E43" s="191"/>
      <c r="F43" s="64">
        <v>88</v>
      </c>
      <c r="G43" s="64"/>
      <c r="H43" s="53" t="s">
        <v>371</v>
      </c>
      <c r="I43" s="230">
        <v>439.29</v>
      </c>
    </row>
    <row r="44" spans="1:9" ht="15">
      <c r="A44" s="6">
        <v>39</v>
      </c>
      <c r="B44" s="6"/>
      <c r="C44" s="53" t="s">
        <v>299</v>
      </c>
      <c r="D44" s="230">
        <v>837.48</v>
      </c>
      <c r="E44" s="191"/>
      <c r="F44" s="64">
        <v>89</v>
      </c>
      <c r="G44" s="64"/>
      <c r="H44" s="53" t="s">
        <v>347</v>
      </c>
      <c r="I44" s="230">
        <v>431.306</v>
      </c>
    </row>
    <row r="45" spans="1:9" ht="15">
      <c r="A45" s="6">
        <v>40</v>
      </c>
      <c r="B45" s="6"/>
      <c r="C45" s="53" t="s">
        <v>317</v>
      </c>
      <c r="D45" s="230">
        <v>826.694</v>
      </c>
      <c r="E45" s="191"/>
      <c r="F45" s="64">
        <v>90</v>
      </c>
      <c r="G45" s="64"/>
      <c r="H45" s="53" t="s">
        <v>338</v>
      </c>
      <c r="I45" s="230">
        <v>429.74</v>
      </c>
    </row>
    <row r="46" spans="1:9" ht="15">
      <c r="A46" s="6">
        <v>41</v>
      </c>
      <c r="B46" s="6"/>
      <c r="C46" s="53" t="s">
        <v>311</v>
      </c>
      <c r="D46" s="230">
        <v>825.176</v>
      </c>
      <c r="E46" s="51"/>
      <c r="F46" s="64">
        <v>91</v>
      </c>
      <c r="G46" s="64"/>
      <c r="H46" s="53" t="s">
        <v>557</v>
      </c>
      <c r="I46" s="230">
        <v>420.366</v>
      </c>
    </row>
    <row r="47" spans="1:9" ht="15">
      <c r="A47" s="6">
        <v>42</v>
      </c>
      <c r="B47" s="6"/>
      <c r="C47" s="53" t="s">
        <v>296</v>
      </c>
      <c r="D47" s="230">
        <v>810.9650262</v>
      </c>
      <c r="E47" s="191"/>
      <c r="F47" s="64">
        <v>92</v>
      </c>
      <c r="G47" s="64"/>
      <c r="H47" s="53" t="s">
        <v>558</v>
      </c>
      <c r="I47" s="230">
        <v>418.648</v>
      </c>
    </row>
    <row r="48" spans="1:9" ht="15">
      <c r="A48" s="6">
        <v>43</v>
      </c>
      <c r="B48" s="6"/>
      <c r="C48" s="53" t="s">
        <v>316</v>
      </c>
      <c r="D48" s="230">
        <v>794.6</v>
      </c>
      <c r="E48" s="191"/>
      <c r="F48" s="64">
        <v>93</v>
      </c>
      <c r="G48" s="64"/>
      <c r="H48" s="53" t="s">
        <v>329</v>
      </c>
      <c r="I48" s="230">
        <v>407.772</v>
      </c>
    </row>
    <row r="49" spans="1:9" ht="15">
      <c r="A49" s="6">
        <v>44</v>
      </c>
      <c r="B49" s="6"/>
      <c r="C49" s="53" t="s">
        <v>320</v>
      </c>
      <c r="D49" s="230">
        <v>783.884</v>
      </c>
      <c r="E49" s="57"/>
      <c r="F49" s="64">
        <v>94</v>
      </c>
      <c r="G49" s="64"/>
      <c r="H49" s="53" t="s">
        <v>752</v>
      </c>
      <c r="I49" s="230">
        <v>403.546</v>
      </c>
    </row>
    <row r="50" spans="1:9" ht="15">
      <c r="A50" s="6">
        <v>45</v>
      </c>
      <c r="B50" s="6"/>
      <c r="C50" s="53" t="s">
        <v>323</v>
      </c>
      <c r="D50" s="230">
        <v>774.352</v>
      </c>
      <c r="E50" s="191"/>
      <c r="F50" s="64">
        <v>95</v>
      </c>
      <c r="G50" s="64"/>
      <c r="H50" s="53" t="s">
        <v>753</v>
      </c>
      <c r="I50" s="230">
        <v>397.382</v>
      </c>
    </row>
    <row r="51" spans="1:9" ht="15">
      <c r="A51" s="6">
        <v>46</v>
      </c>
      <c r="B51" s="6"/>
      <c r="C51" s="53" t="s">
        <v>310</v>
      </c>
      <c r="D51" s="230">
        <v>751.334</v>
      </c>
      <c r="E51" s="191"/>
      <c r="F51" s="64">
        <v>96</v>
      </c>
      <c r="G51" s="64"/>
      <c r="H51" s="53" t="s">
        <v>754</v>
      </c>
      <c r="I51" s="230">
        <v>397.112</v>
      </c>
    </row>
    <row r="52" spans="1:9" ht="15">
      <c r="A52" s="6">
        <v>47</v>
      </c>
      <c r="B52" s="6"/>
      <c r="C52" s="53" t="s">
        <v>464</v>
      </c>
      <c r="D52" s="230">
        <v>735.128</v>
      </c>
      <c r="E52" s="191"/>
      <c r="F52" s="64">
        <v>97</v>
      </c>
      <c r="G52" s="64"/>
      <c r="H52" s="53" t="s">
        <v>688</v>
      </c>
      <c r="I52" s="230">
        <v>396.046</v>
      </c>
    </row>
    <row r="53" spans="1:9" ht="15">
      <c r="A53" s="6">
        <v>48</v>
      </c>
      <c r="B53" s="6"/>
      <c r="C53" s="53" t="s">
        <v>308</v>
      </c>
      <c r="D53" s="230">
        <v>732.716</v>
      </c>
      <c r="E53" s="191"/>
      <c r="F53" s="64">
        <v>98</v>
      </c>
      <c r="G53" s="64"/>
      <c r="H53" s="191" t="s">
        <v>755</v>
      </c>
      <c r="I53" s="230">
        <v>392.858</v>
      </c>
    </row>
    <row r="54" spans="1:9" ht="15">
      <c r="A54" s="6">
        <v>49</v>
      </c>
      <c r="B54" s="64"/>
      <c r="C54" s="53" t="s">
        <v>460</v>
      </c>
      <c r="D54" s="230">
        <v>727.012</v>
      </c>
      <c r="E54" s="191"/>
      <c r="F54" s="64">
        <v>99</v>
      </c>
      <c r="G54" s="64"/>
      <c r="H54" s="53" t="s">
        <v>351</v>
      </c>
      <c r="I54" s="230">
        <v>392.61</v>
      </c>
    </row>
    <row r="55" spans="1:9" ht="15">
      <c r="A55" s="6">
        <v>50</v>
      </c>
      <c r="B55" s="64"/>
      <c r="C55" s="53" t="s">
        <v>345</v>
      </c>
      <c r="D55" s="230">
        <v>719.26</v>
      </c>
      <c r="E55" s="191"/>
      <c r="F55" s="64">
        <v>100</v>
      </c>
      <c r="G55" s="64"/>
      <c r="H55" s="191" t="s">
        <v>756</v>
      </c>
      <c r="I55" s="230">
        <v>392.312</v>
      </c>
    </row>
  </sheetData>
  <sheetProtection/>
  <printOptions/>
  <pageMargins left="0.7086614173228347" right="0.7086614173228347" top="0.7480314960629921" bottom="0.7480314960629921" header="0.31496062992125984" footer="0.31496062992125984"/>
  <pageSetup horizontalDpi="600" verticalDpi="600" orientation="portrait" paperSize="9" scale="74" r:id="rId1"/>
  <headerFooter>
    <oddHeader>&amp;R&amp;"Arial MT,Bold"RAIL SERVICES</oddHeader>
  </headerFooter>
</worksheet>
</file>

<file path=xl/worksheets/sheet15.xml><?xml version="1.0" encoding="utf-8"?>
<worksheet xmlns="http://schemas.openxmlformats.org/spreadsheetml/2006/main" xmlns:r="http://schemas.openxmlformats.org/officeDocument/2006/relationships">
  <sheetPr codeName="Sheet19">
    <pageSetUpPr fitToPage="1"/>
  </sheetPr>
  <dimension ref="A1:Y69"/>
  <sheetViews>
    <sheetView zoomScale="75" zoomScaleNormal="75" zoomScalePageLayoutView="0" workbookViewId="0" topLeftCell="A1">
      <selection activeCell="V14" sqref="V14"/>
    </sheetView>
  </sheetViews>
  <sheetFormatPr defaultColWidth="8.88671875" defaultRowHeight="15"/>
  <cols>
    <col min="1" max="1" width="35.21484375" style="1" customWidth="1"/>
    <col min="2" max="5" width="7.77734375" style="1" hidden="1" customWidth="1"/>
    <col min="6" max="11" width="8.21484375" style="1" hidden="1" customWidth="1"/>
    <col min="12" max="14" width="8.21484375" style="1" customWidth="1"/>
    <col min="15" max="16" width="8.21484375" style="54" customWidth="1"/>
    <col min="17" max="17" width="8.10546875" style="1" customWidth="1"/>
    <col min="18" max="16384" width="8.88671875" style="1" customWidth="1"/>
  </cols>
  <sheetData>
    <row r="1" spans="1:25" s="6" customFormat="1" ht="21">
      <c r="A1" s="162" t="s">
        <v>455</v>
      </c>
      <c r="O1" s="227"/>
      <c r="P1" s="227"/>
      <c r="U1" s="227"/>
      <c r="V1" s="227"/>
      <c r="W1" s="227"/>
      <c r="X1" s="227"/>
      <c r="Y1" s="227"/>
    </row>
    <row r="2" spans="1:16" s="6" customFormat="1" ht="5.25" customHeight="1">
      <c r="A2" s="132" t="s">
        <v>378</v>
      </c>
      <c r="B2" s="13"/>
      <c r="C2" s="13"/>
      <c r="D2" s="13"/>
      <c r="E2" s="13"/>
      <c r="F2" s="13"/>
      <c r="G2" s="13"/>
      <c r="H2" s="13"/>
      <c r="I2" s="13"/>
      <c r="J2" s="13"/>
      <c r="K2" s="7"/>
      <c r="L2" s="7"/>
      <c r="M2" s="7"/>
      <c r="N2" s="7"/>
      <c r="O2" s="51"/>
      <c r="P2" s="51"/>
    </row>
    <row r="3" spans="1:22" ht="15.75">
      <c r="A3" s="136"/>
      <c r="B3" s="157" t="s">
        <v>470</v>
      </c>
      <c r="C3" s="157" t="s">
        <v>471</v>
      </c>
      <c r="D3" s="157" t="s">
        <v>472</v>
      </c>
      <c r="E3" s="134" t="s">
        <v>473</v>
      </c>
      <c r="F3" s="134" t="s">
        <v>42</v>
      </c>
      <c r="G3" s="134" t="s">
        <v>75</v>
      </c>
      <c r="H3" s="134" t="s">
        <v>100</v>
      </c>
      <c r="I3" s="160" t="s">
        <v>104</v>
      </c>
      <c r="J3" s="160" t="s">
        <v>106</v>
      </c>
      <c r="K3" s="160" t="s">
        <v>168</v>
      </c>
      <c r="L3" s="160" t="s">
        <v>260</v>
      </c>
      <c r="M3" s="160" t="s">
        <v>357</v>
      </c>
      <c r="N3" s="160" t="s">
        <v>360</v>
      </c>
      <c r="O3" s="160" t="s">
        <v>393</v>
      </c>
      <c r="P3" s="160" t="s">
        <v>418</v>
      </c>
      <c r="Q3" s="160" t="s">
        <v>456</v>
      </c>
      <c r="R3" s="160" t="s">
        <v>475</v>
      </c>
      <c r="S3" s="160" t="s">
        <v>505</v>
      </c>
      <c r="T3" s="160" t="s">
        <v>529</v>
      </c>
      <c r="U3" s="160" t="s">
        <v>629</v>
      </c>
      <c r="V3" s="160" t="s">
        <v>706</v>
      </c>
    </row>
    <row r="4" spans="1:16" ht="3" customHeight="1">
      <c r="A4" s="8"/>
      <c r="B4" s="8"/>
      <c r="C4" s="8"/>
      <c r="D4" s="8"/>
      <c r="E4" s="8"/>
      <c r="F4" s="9"/>
      <c r="G4" s="81"/>
      <c r="H4" s="81"/>
      <c r="I4" s="81"/>
      <c r="J4" s="81"/>
      <c r="K4" s="82"/>
      <c r="O4" s="1"/>
      <c r="P4" s="1"/>
    </row>
    <row r="5" spans="1:22" ht="12.75">
      <c r="A5" s="47"/>
      <c r="B5" s="8"/>
      <c r="C5" s="8"/>
      <c r="D5" s="8"/>
      <c r="E5" s="8"/>
      <c r="F5" s="9"/>
      <c r="G5" s="9"/>
      <c r="H5" s="81"/>
      <c r="I5" s="81"/>
      <c r="J5" s="9"/>
      <c r="L5" s="54"/>
      <c r="M5" s="56"/>
      <c r="N5" s="56"/>
      <c r="O5" s="56"/>
      <c r="P5" s="56"/>
      <c r="Q5" s="56"/>
      <c r="V5" s="56" t="s">
        <v>12</v>
      </c>
    </row>
    <row r="6" spans="1:16" ht="3" customHeight="1">
      <c r="A6" s="47"/>
      <c r="B6" s="8"/>
      <c r="C6" s="8"/>
      <c r="D6" s="8"/>
      <c r="E6" s="8"/>
      <c r="F6" s="9"/>
      <c r="G6" s="9"/>
      <c r="H6" s="81"/>
      <c r="I6" s="81"/>
      <c r="J6" s="9"/>
      <c r="K6" s="56"/>
      <c r="O6" s="1"/>
      <c r="P6" s="1"/>
    </row>
    <row r="7" spans="1:22" ht="15">
      <c r="A7" s="7" t="s">
        <v>188</v>
      </c>
      <c r="B7" s="32">
        <v>0.4</v>
      </c>
      <c r="C7" s="32">
        <v>0.4</v>
      </c>
      <c r="D7" s="32">
        <v>0.3</v>
      </c>
      <c r="E7" s="32">
        <v>0.5</v>
      </c>
      <c r="F7" s="32">
        <v>0.7</v>
      </c>
      <c r="G7" s="32">
        <v>0.6</v>
      </c>
      <c r="H7" s="32">
        <v>0.4</v>
      </c>
      <c r="I7" s="32">
        <v>0.3</v>
      </c>
      <c r="J7" s="32">
        <v>0.2</v>
      </c>
      <c r="K7" s="34">
        <v>0.5</v>
      </c>
      <c r="L7" s="34">
        <v>0.4</v>
      </c>
      <c r="M7" s="119">
        <v>0.3</v>
      </c>
      <c r="N7" s="119">
        <v>0.485</v>
      </c>
      <c r="O7" s="119">
        <v>0.388</v>
      </c>
      <c r="P7" s="119">
        <v>0.394</v>
      </c>
      <c r="Q7" s="119">
        <v>0.594</v>
      </c>
      <c r="R7" s="119">
        <v>0.722</v>
      </c>
      <c r="S7" s="119">
        <v>0.784</v>
      </c>
      <c r="T7" s="119">
        <v>0.5</v>
      </c>
      <c r="U7" s="119">
        <v>0.4</v>
      </c>
      <c r="V7" s="119">
        <v>0.5</v>
      </c>
    </row>
    <row r="8" spans="1:22" ht="15">
      <c r="A8" s="7" t="s">
        <v>208</v>
      </c>
      <c r="B8" s="32">
        <v>22.7</v>
      </c>
      <c r="C8" s="32">
        <v>19.9</v>
      </c>
      <c r="D8" s="32">
        <v>25.5</v>
      </c>
      <c r="E8" s="32">
        <v>29.8</v>
      </c>
      <c r="F8" s="32">
        <v>24.5</v>
      </c>
      <c r="G8" s="32">
        <v>22</v>
      </c>
      <c r="H8" s="32">
        <v>19</v>
      </c>
      <c r="I8" s="32">
        <v>14.1</v>
      </c>
      <c r="J8" s="32">
        <v>15.8</v>
      </c>
      <c r="K8" s="34">
        <v>18.4</v>
      </c>
      <c r="L8" s="34">
        <v>18.5</v>
      </c>
      <c r="M8" s="119">
        <v>19.9</v>
      </c>
      <c r="N8" s="119">
        <v>19.307</v>
      </c>
      <c r="O8" s="119">
        <v>20.314</v>
      </c>
      <c r="P8" s="119">
        <v>19.71</v>
      </c>
      <c r="Q8" s="119">
        <v>15.83</v>
      </c>
      <c r="R8" s="119">
        <v>17.472</v>
      </c>
      <c r="S8" s="119">
        <v>25.342</v>
      </c>
      <c r="T8" s="119">
        <v>24.7</v>
      </c>
      <c r="U8" s="119">
        <v>21.2</v>
      </c>
      <c r="V8" s="119">
        <v>20.2</v>
      </c>
    </row>
    <row r="9" spans="1:22" ht="6.75" customHeight="1">
      <c r="A9" s="7"/>
      <c r="B9" s="32"/>
      <c r="C9" s="32"/>
      <c r="D9" s="32"/>
      <c r="E9" s="32"/>
      <c r="F9" s="32"/>
      <c r="G9" s="32"/>
      <c r="H9" s="32"/>
      <c r="I9" s="32"/>
      <c r="J9" s="32"/>
      <c r="K9" s="34"/>
      <c r="L9" s="34"/>
      <c r="M9" s="119"/>
      <c r="N9" s="119"/>
      <c r="O9" s="119"/>
      <c r="P9" s="119"/>
      <c r="Q9" s="119"/>
      <c r="R9" s="119"/>
      <c r="S9" s="119"/>
      <c r="T9" s="119"/>
      <c r="U9" s="119"/>
      <c r="V9" s="119"/>
    </row>
    <row r="10" spans="1:22" ht="15">
      <c r="A10" s="7" t="s">
        <v>187</v>
      </c>
      <c r="B10" s="32">
        <v>2.7</v>
      </c>
      <c r="C10" s="32">
        <v>2.3</v>
      </c>
      <c r="D10" s="32">
        <v>2.2</v>
      </c>
      <c r="E10" s="32">
        <v>2.3</v>
      </c>
      <c r="F10" s="32">
        <v>1.9</v>
      </c>
      <c r="G10" s="32">
        <v>2.8</v>
      </c>
      <c r="H10" s="32">
        <v>2.5</v>
      </c>
      <c r="I10" s="32">
        <v>3.7</v>
      </c>
      <c r="J10" s="32">
        <v>5.5</v>
      </c>
      <c r="K10" s="107">
        <v>7</v>
      </c>
      <c r="L10" s="107">
        <v>7.6</v>
      </c>
      <c r="M10" s="125">
        <v>9.8</v>
      </c>
      <c r="N10" s="125">
        <v>11.55</v>
      </c>
      <c r="O10" s="119">
        <v>13.721</v>
      </c>
      <c r="P10" s="119">
        <v>14.306</v>
      </c>
      <c r="Q10" s="119">
        <v>17.662</v>
      </c>
      <c r="R10" s="119">
        <v>25.496</v>
      </c>
      <c r="S10" s="119">
        <v>28.384</v>
      </c>
      <c r="T10" s="119">
        <v>27.8</v>
      </c>
      <c r="U10" s="119">
        <v>25.9</v>
      </c>
      <c r="V10" s="119">
        <v>23.6</v>
      </c>
    </row>
    <row r="11" spans="1:22" ht="6.75" customHeight="1">
      <c r="A11" s="7"/>
      <c r="B11" s="32"/>
      <c r="C11" s="32"/>
      <c r="D11" s="32"/>
      <c r="E11" s="32"/>
      <c r="F11" s="32"/>
      <c r="G11" s="32"/>
      <c r="H11" s="32"/>
      <c r="I11" s="32"/>
      <c r="J11" s="32"/>
      <c r="K11" s="107"/>
      <c r="L11" s="107"/>
      <c r="M11" s="125"/>
      <c r="N11" s="125"/>
      <c r="O11" s="119"/>
      <c r="P11" s="119"/>
      <c r="Q11" s="119"/>
      <c r="R11" s="119"/>
      <c r="S11" s="119"/>
      <c r="T11" s="119"/>
      <c r="U11" s="119"/>
      <c r="V11" s="119"/>
    </row>
    <row r="12" spans="1:22" ht="15">
      <c r="A12" s="7" t="s">
        <v>189</v>
      </c>
      <c r="B12" s="32">
        <v>9.4</v>
      </c>
      <c r="C12" s="32">
        <v>10.6</v>
      </c>
      <c r="D12" s="32">
        <v>12.4</v>
      </c>
      <c r="E12" s="32">
        <v>16.7</v>
      </c>
      <c r="F12" s="32">
        <v>20</v>
      </c>
      <c r="G12" s="32">
        <v>18.8</v>
      </c>
      <c r="H12" s="32">
        <v>16.8</v>
      </c>
      <c r="I12" s="32">
        <v>22.1</v>
      </c>
      <c r="J12" s="32">
        <v>24.6</v>
      </c>
      <c r="K12" s="34">
        <v>24.4</v>
      </c>
      <c r="L12" s="34">
        <v>24.7</v>
      </c>
      <c r="M12" s="119">
        <v>32.6</v>
      </c>
      <c r="N12" s="119">
        <v>39.2</v>
      </c>
      <c r="O12" s="119">
        <v>51.101</v>
      </c>
      <c r="P12" s="119">
        <v>57.396</v>
      </c>
      <c r="Q12" s="119">
        <v>62.369</v>
      </c>
      <c r="R12" s="119">
        <v>74.462</v>
      </c>
      <c r="S12" s="119">
        <v>74.064</v>
      </c>
      <c r="T12" s="119">
        <v>72.8</v>
      </c>
      <c r="U12" s="119">
        <v>66.6</v>
      </c>
      <c r="V12" s="119">
        <v>66.5</v>
      </c>
    </row>
    <row r="13" spans="1:22" ht="6" customHeight="1">
      <c r="A13" s="7"/>
      <c r="B13" s="32"/>
      <c r="C13" s="32"/>
      <c r="D13" s="32"/>
      <c r="E13" s="32"/>
      <c r="F13" s="32"/>
      <c r="G13" s="32"/>
      <c r="H13" s="32"/>
      <c r="I13" s="32"/>
      <c r="J13" s="32"/>
      <c r="K13" s="34"/>
      <c r="L13" s="34"/>
      <c r="M13" s="119"/>
      <c r="N13" s="119"/>
      <c r="O13" s="119"/>
      <c r="P13" s="119"/>
      <c r="Q13" s="119"/>
      <c r="R13" s="119"/>
      <c r="S13" s="119"/>
      <c r="T13" s="119"/>
      <c r="U13" s="119"/>
      <c r="V13" s="119"/>
    </row>
    <row r="14" spans="1:22" ht="15">
      <c r="A14" s="7" t="s">
        <v>234</v>
      </c>
      <c r="B14" s="32">
        <v>33.3</v>
      </c>
      <c r="C14" s="32">
        <v>42.6</v>
      </c>
      <c r="D14" s="32">
        <v>42.7</v>
      </c>
      <c r="E14" s="32">
        <v>64.9</v>
      </c>
      <c r="F14" s="32">
        <v>123.6</v>
      </c>
      <c r="G14" s="32">
        <v>123.7</v>
      </c>
      <c r="H14" s="32">
        <v>105.9</v>
      </c>
      <c r="I14" s="32">
        <v>94.5</v>
      </c>
      <c r="J14" s="32">
        <v>104.9</v>
      </c>
      <c r="K14" s="34">
        <v>128.8</v>
      </c>
      <c r="L14" s="34">
        <v>117.3</v>
      </c>
      <c r="M14" s="119">
        <v>94</v>
      </c>
      <c r="N14" s="119">
        <v>93.531</v>
      </c>
      <c r="O14" s="119">
        <v>205.74699998000006</v>
      </c>
      <c r="P14" s="119">
        <v>145.664</v>
      </c>
      <c r="Q14" s="119">
        <v>136.37177000000005</v>
      </c>
      <c r="R14" s="119">
        <v>127.826</v>
      </c>
      <c r="S14" s="119">
        <v>122.59</v>
      </c>
      <c r="T14" s="119">
        <v>71.1</v>
      </c>
      <c r="U14" s="119">
        <v>47.4</v>
      </c>
      <c r="V14" s="119">
        <v>22</v>
      </c>
    </row>
    <row r="15" spans="1:22" ht="6.75" customHeight="1">
      <c r="A15" s="7"/>
      <c r="B15" s="32"/>
      <c r="C15" s="32"/>
      <c r="D15" s="32"/>
      <c r="E15" s="32"/>
      <c r="F15" s="32"/>
      <c r="G15" s="32"/>
      <c r="H15" s="32"/>
      <c r="I15" s="32"/>
      <c r="J15" s="32"/>
      <c r="K15" s="34"/>
      <c r="L15" s="34"/>
      <c r="M15" s="119"/>
      <c r="N15" s="119"/>
      <c r="O15" s="119"/>
      <c r="P15" s="119"/>
      <c r="Q15" s="119"/>
      <c r="R15" s="119"/>
      <c r="S15" s="119"/>
      <c r="T15" s="119"/>
      <c r="U15" s="119"/>
      <c r="V15" s="119"/>
    </row>
    <row r="16" spans="1:22" ht="15" customHeight="1">
      <c r="A16" s="7" t="s">
        <v>222</v>
      </c>
      <c r="B16" s="32">
        <v>60</v>
      </c>
      <c r="C16" s="32">
        <v>120.7</v>
      </c>
      <c r="D16" s="32">
        <v>146.8</v>
      </c>
      <c r="E16" s="32">
        <v>163</v>
      </c>
      <c r="F16" s="32">
        <v>171.6</v>
      </c>
      <c r="G16" s="32">
        <v>196.2</v>
      </c>
      <c r="H16" s="32">
        <v>184.7</v>
      </c>
      <c r="I16" s="32">
        <v>163.9</v>
      </c>
      <c r="J16" s="32">
        <v>192.3</v>
      </c>
      <c r="K16" s="34">
        <v>240.5</v>
      </c>
      <c r="L16" s="34">
        <v>340.7</v>
      </c>
      <c r="M16" s="119">
        <v>381.9</v>
      </c>
      <c r="N16" s="119">
        <v>428.601</v>
      </c>
      <c r="O16" s="119">
        <v>651.3479999799996</v>
      </c>
      <c r="P16" s="119">
        <v>551.894</v>
      </c>
      <c r="Q16" s="119">
        <v>576.8012100000002</v>
      </c>
      <c r="R16" s="119">
        <v>647.18</v>
      </c>
      <c r="S16" s="119">
        <v>630.822</v>
      </c>
      <c r="T16" s="119">
        <v>602.8</v>
      </c>
      <c r="U16" s="119">
        <v>633.7</v>
      </c>
      <c r="V16" s="119">
        <v>624.6</v>
      </c>
    </row>
    <row r="17" spans="1:22" ht="15" customHeight="1">
      <c r="A17" s="7" t="s">
        <v>223</v>
      </c>
      <c r="B17" s="32">
        <v>232.2</v>
      </c>
      <c r="C17" s="32">
        <v>445.4</v>
      </c>
      <c r="D17" s="32">
        <v>515.5</v>
      </c>
      <c r="E17" s="32">
        <v>485.4</v>
      </c>
      <c r="F17" s="32">
        <v>458.5</v>
      </c>
      <c r="G17" s="32">
        <v>449.5</v>
      </c>
      <c r="H17" s="32">
        <v>414.3</v>
      </c>
      <c r="I17" s="32">
        <v>363.2</v>
      </c>
      <c r="J17" s="32">
        <v>409.2</v>
      </c>
      <c r="K17" s="34">
        <v>467.3</v>
      </c>
      <c r="L17" s="34">
        <v>574.3</v>
      </c>
      <c r="M17" s="119">
        <v>616.7</v>
      </c>
      <c r="N17" s="119">
        <v>606.391</v>
      </c>
      <c r="O17" s="119">
        <v>911.781</v>
      </c>
      <c r="P17" s="119">
        <v>734.756</v>
      </c>
      <c r="Q17" s="119">
        <v>783.5769999999994</v>
      </c>
      <c r="R17" s="119">
        <v>1196.472</v>
      </c>
      <c r="S17" s="119">
        <v>1336.662</v>
      </c>
      <c r="T17" s="119">
        <v>1369.9</v>
      </c>
      <c r="U17" s="119">
        <v>1438.4</v>
      </c>
      <c r="V17" s="119">
        <v>1382.9</v>
      </c>
    </row>
    <row r="18" spans="1:22" ht="15" customHeight="1">
      <c r="A18" s="7" t="s">
        <v>224</v>
      </c>
      <c r="B18" s="32">
        <v>120</v>
      </c>
      <c r="C18" s="32">
        <v>165.9</v>
      </c>
      <c r="D18" s="32">
        <v>187.9</v>
      </c>
      <c r="E18" s="32">
        <v>197.8</v>
      </c>
      <c r="F18" s="32">
        <v>194.8</v>
      </c>
      <c r="G18" s="32">
        <v>194.9</v>
      </c>
      <c r="H18" s="32">
        <v>171.4</v>
      </c>
      <c r="I18" s="32">
        <v>139.6</v>
      </c>
      <c r="J18" s="32">
        <v>173.2</v>
      </c>
      <c r="K18" s="34">
        <v>206.7</v>
      </c>
      <c r="L18" s="119">
        <v>240</v>
      </c>
      <c r="M18" s="119">
        <v>286.2</v>
      </c>
      <c r="N18" s="119">
        <v>308.713</v>
      </c>
      <c r="O18" s="119">
        <v>466.86100002000023</v>
      </c>
      <c r="P18" s="119">
        <v>393.962</v>
      </c>
      <c r="Q18" s="119">
        <v>409.14005000000014</v>
      </c>
      <c r="R18" s="119">
        <v>489.332</v>
      </c>
      <c r="S18" s="119">
        <v>617.186</v>
      </c>
      <c r="T18" s="119">
        <v>647</v>
      </c>
      <c r="U18" s="119">
        <v>647</v>
      </c>
      <c r="V18" s="119">
        <v>631.8</v>
      </c>
    </row>
    <row r="19" spans="1:22" ht="15" customHeight="1">
      <c r="A19" s="7" t="s">
        <v>225</v>
      </c>
      <c r="B19" s="32">
        <v>32.2</v>
      </c>
      <c r="C19" s="32">
        <v>60.6</v>
      </c>
      <c r="D19" s="32">
        <v>65.5</v>
      </c>
      <c r="E19" s="32">
        <v>64.7</v>
      </c>
      <c r="F19" s="32">
        <v>60.7</v>
      </c>
      <c r="G19" s="32">
        <v>63.5</v>
      </c>
      <c r="H19" s="32">
        <v>54.5</v>
      </c>
      <c r="I19" s="32">
        <v>42.2</v>
      </c>
      <c r="J19" s="32">
        <v>45.2</v>
      </c>
      <c r="K19" s="34">
        <v>48.6</v>
      </c>
      <c r="L19" s="34">
        <v>58.1</v>
      </c>
      <c r="M19" s="119">
        <v>61.1</v>
      </c>
      <c r="N19" s="119">
        <v>61.209</v>
      </c>
      <c r="O19" s="119">
        <v>79.838</v>
      </c>
      <c r="P19" s="119">
        <v>77.29</v>
      </c>
      <c r="Q19" s="119">
        <v>76.84421000000007</v>
      </c>
      <c r="R19" s="119">
        <v>79.56</v>
      </c>
      <c r="S19" s="119">
        <v>21.506</v>
      </c>
      <c r="T19" s="119">
        <v>100.4</v>
      </c>
      <c r="U19" s="119">
        <v>217.1</v>
      </c>
      <c r="V19" s="119">
        <v>283.2</v>
      </c>
    </row>
    <row r="20" spans="1:22" ht="15" customHeight="1">
      <c r="A20" s="7" t="s">
        <v>221</v>
      </c>
      <c r="B20" s="32">
        <v>157.4</v>
      </c>
      <c r="C20" s="32">
        <v>275</v>
      </c>
      <c r="D20" s="32">
        <v>316.7</v>
      </c>
      <c r="E20" s="32">
        <v>315.2</v>
      </c>
      <c r="F20" s="32">
        <v>387.3</v>
      </c>
      <c r="G20" s="32">
        <v>381</v>
      </c>
      <c r="H20" s="32">
        <v>373</v>
      </c>
      <c r="I20" s="32">
        <v>371.8</v>
      </c>
      <c r="J20" s="32">
        <v>396.2</v>
      </c>
      <c r="K20" s="34">
        <v>499.2</v>
      </c>
      <c r="L20" s="34">
        <v>632.9</v>
      </c>
      <c r="M20" s="119">
        <v>762.8</v>
      </c>
      <c r="N20" s="119">
        <v>866.463</v>
      </c>
      <c r="O20" s="119">
        <v>1153.0720000199997</v>
      </c>
      <c r="P20" s="119">
        <v>1054.236</v>
      </c>
      <c r="Q20" s="119">
        <v>1169.9909897599998</v>
      </c>
      <c r="R20" s="119">
        <v>1317.766</v>
      </c>
      <c r="S20" s="119">
        <v>1369.444</v>
      </c>
      <c r="T20" s="119">
        <v>1375.5</v>
      </c>
      <c r="U20" s="119">
        <v>1639.9</v>
      </c>
      <c r="V20" s="119">
        <v>1742.5</v>
      </c>
    </row>
    <row r="21" spans="1:22" ht="3.75" customHeight="1">
      <c r="A21" s="7"/>
      <c r="B21" s="32"/>
      <c r="C21" s="32"/>
      <c r="D21" s="32"/>
      <c r="E21" s="32"/>
      <c r="F21" s="32"/>
      <c r="G21" s="32"/>
      <c r="H21" s="32"/>
      <c r="I21" s="32"/>
      <c r="J21" s="32"/>
      <c r="K21" s="34"/>
      <c r="L21" s="34"/>
      <c r="M21" s="119"/>
      <c r="N21" s="119"/>
      <c r="O21" s="119"/>
      <c r="P21" s="119"/>
      <c r="Q21" s="119"/>
      <c r="R21" s="119"/>
      <c r="S21" s="119"/>
      <c r="T21" s="119"/>
      <c r="U21" s="119"/>
      <c r="V21" s="119"/>
    </row>
    <row r="22" spans="1:22" ht="15">
      <c r="A22" s="7" t="s">
        <v>194</v>
      </c>
      <c r="B22" s="32">
        <v>190</v>
      </c>
      <c r="C22" s="32">
        <v>201.8</v>
      </c>
      <c r="D22" s="32">
        <v>228.2</v>
      </c>
      <c r="E22" s="32">
        <v>256</v>
      </c>
      <c r="F22" s="32">
        <v>256.1</v>
      </c>
      <c r="G22" s="32">
        <v>278.4</v>
      </c>
      <c r="H22" s="32">
        <v>285.8</v>
      </c>
      <c r="I22" s="32">
        <v>239</v>
      </c>
      <c r="J22" s="32">
        <v>239.2</v>
      </c>
      <c r="K22" s="34">
        <v>269.3</v>
      </c>
      <c r="L22" s="34">
        <v>334.7</v>
      </c>
      <c r="M22" s="119">
        <v>401</v>
      </c>
      <c r="N22" s="119">
        <v>453.629</v>
      </c>
      <c r="O22" s="119">
        <v>487.9700000400006</v>
      </c>
      <c r="P22" s="119">
        <v>515.524</v>
      </c>
      <c r="Q22" s="119">
        <v>542.547</v>
      </c>
      <c r="R22" s="119">
        <v>677.876</v>
      </c>
      <c r="S22" s="119">
        <v>759.898</v>
      </c>
      <c r="T22" s="119">
        <v>810.7</v>
      </c>
      <c r="U22" s="119">
        <v>823.9</v>
      </c>
      <c r="V22" s="119">
        <v>664.4</v>
      </c>
    </row>
    <row r="23" spans="1:22" ht="15">
      <c r="A23" s="7" t="s">
        <v>211</v>
      </c>
      <c r="B23" s="32">
        <v>110</v>
      </c>
      <c r="C23" s="32">
        <v>100.8</v>
      </c>
      <c r="D23" s="32">
        <v>124.9</v>
      </c>
      <c r="E23" s="32">
        <v>144.6</v>
      </c>
      <c r="F23" s="32">
        <v>161</v>
      </c>
      <c r="G23" s="32">
        <v>169.1</v>
      </c>
      <c r="H23" s="32">
        <v>167.8</v>
      </c>
      <c r="I23" s="32">
        <v>163.8</v>
      </c>
      <c r="J23" s="32">
        <v>191.5</v>
      </c>
      <c r="K23" s="34">
        <v>217.9</v>
      </c>
      <c r="L23" s="34">
        <v>227.4</v>
      </c>
      <c r="M23" s="119">
        <v>225.6</v>
      </c>
      <c r="N23" s="119">
        <v>231.394</v>
      </c>
      <c r="O23" s="119">
        <v>245.575</v>
      </c>
      <c r="P23" s="119">
        <v>250.226</v>
      </c>
      <c r="Q23" s="119">
        <v>295.81</v>
      </c>
      <c r="R23" s="119">
        <v>285.392</v>
      </c>
      <c r="S23" s="119">
        <v>287.704</v>
      </c>
      <c r="T23" s="119">
        <v>296.3</v>
      </c>
      <c r="U23" s="119">
        <v>317.2</v>
      </c>
      <c r="V23" s="119">
        <v>342.8</v>
      </c>
    </row>
    <row r="24" spans="1:22" ht="15">
      <c r="A24" s="7" t="s">
        <v>247</v>
      </c>
      <c r="B24" s="32">
        <v>38.3</v>
      </c>
      <c r="C24" s="32">
        <v>38</v>
      </c>
      <c r="D24" s="32">
        <v>42.7</v>
      </c>
      <c r="E24" s="32">
        <v>48.9</v>
      </c>
      <c r="F24" s="32">
        <v>52.9</v>
      </c>
      <c r="G24" s="32">
        <v>61.1</v>
      </c>
      <c r="H24" s="32">
        <v>65.5</v>
      </c>
      <c r="I24" s="32">
        <v>68</v>
      </c>
      <c r="J24" s="32">
        <v>65.5</v>
      </c>
      <c r="K24" s="34">
        <v>68.3</v>
      </c>
      <c r="L24" s="34">
        <v>69.4</v>
      </c>
      <c r="M24" s="119">
        <v>72.5</v>
      </c>
      <c r="N24" s="119">
        <v>73.436</v>
      </c>
      <c r="O24" s="119">
        <v>84.43799998000003</v>
      </c>
      <c r="P24" s="119">
        <v>81.032</v>
      </c>
      <c r="Q24" s="119">
        <v>95.49678999999999</v>
      </c>
      <c r="R24" s="119">
        <v>102.148</v>
      </c>
      <c r="S24" s="119">
        <v>107.264</v>
      </c>
      <c r="T24" s="119">
        <v>105.8</v>
      </c>
      <c r="U24" s="119">
        <v>109.8</v>
      </c>
      <c r="V24" s="119">
        <v>103.5</v>
      </c>
    </row>
    <row r="25" spans="1:22" ht="15">
      <c r="A25" s="7" t="s">
        <v>248</v>
      </c>
      <c r="B25" s="32">
        <v>20.8</v>
      </c>
      <c r="C25" s="32">
        <v>17.5</v>
      </c>
      <c r="D25" s="32">
        <v>17</v>
      </c>
      <c r="E25" s="32">
        <v>21.9</v>
      </c>
      <c r="F25" s="32">
        <v>25.8</v>
      </c>
      <c r="G25" s="32">
        <v>28.4</v>
      </c>
      <c r="H25" s="32">
        <v>29.5</v>
      </c>
      <c r="I25" s="32">
        <v>28.9</v>
      </c>
      <c r="J25" s="32">
        <v>31</v>
      </c>
      <c r="K25" s="34">
        <v>35.9</v>
      </c>
      <c r="L25" s="34">
        <v>37.8</v>
      </c>
      <c r="M25" s="119">
        <v>39</v>
      </c>
      <c r="N25" s="119">
        <v>35.728</v>
      </c>
      <c r="O25" s="119">
        <v>38.464999980000016</v>
      </c>
      <c r="P25" s="119">
        <v>37.818</v>
      </c>
      <c r="Q25" s="119">
        <v>43.27304000000003</v>
      </c>
      <c r="R25" s="119">
        <v>55.668</v>
      </c>
      <c r="S25" s="119">
        <v>57.124</v>
      </c>
      <c r="T25" s="119">
        <v>56</v>
      </c>
      <c r="U25" s="119">
        <v>62.7</v>
      </c>
      <c r="V25" s="119">
        <v>62</v>
      </c>
    </row>
    <row r="26" spans="1:22" ht="6.75" customHeight="1">
      <c r="A26" s="7"/>
      <c r="B26" s="32"/>
      <c r="C26" s="32"/>
      <c r="D26" s="32"/>
      <c r="E26" s="32"/>
      <c r="F26" s="32"/>
      <c r="G26" s="32"/>
      <c r="H26" s="32"/>
      <c r="I26" s="32"/>
      <c r="J26" s="32"/>
      <c r="K26" s="34"/>
      <c r="L26" s="34"/>
      <c r="M26" s="119"/>
      <c r="N26" s="119"/>
      <c r="O26" s="119"/>
      <c r="P26" s="119"/>
      <c r="Q26" s="119"/>
      <c r="R26" s="119"/>
      <c r="S26" s="119"/>
      <c r="T26" s="119"/>
      <c r="U26" s="119"/>
      <c r="V26" s="119"/>
    </row>
    <row r="27" spans="1:22" ht="15">
      <c r="A27" s="7" t="s">
        <v>186</v>
      </c>
      <c r="B27" s="32">
        <v>0.3</v>
      </c>
      <c r="C27" s="32">
        <v>0.8</v>
      </c>
      <c r="D27" s="32">
        <v>0.4</v>
      </c>
      <c r="E27" s="32">
        <v>1.3</v>
      </c>
      <c r="F27" s="32">
        <v>0.4</v>
      </c>
      <c r="G27" s="32">
        <v>0.2</v>
      </c>
      <c r="H27" s="106">
        <v>0.2</v>
      </c>
      <c r="I27" s="32">
        <v>0.2</v>
      </c>
      <c r="J27" s="32">
        <v>0.2</v>
      </c>
      <c r="K27" s="107">
        <v>0.3</v>
      </c>
      <c r="L27" s="34">
        <v>0.4</v>
      </c>
      <c r="M27" s="119">
        <v>0.4</v>
      </c>
      <c r="N27" s="119">
        <v>0.423</v>
      </c>
      <c r="O27" s="119">
        <v>0.57</v>
      </c>
      <c r="P27" s="119">
        <v>0.488</v>
      </c>
      <c r="Q27" s="119">
        <v>0.594</v>
      </c>
      <c r="R27" s="119">
        <v>0.626</v>
      </c>
      <c r="S27" s="119">
        <v>0.628</v>
      </c>
      <c r="T27" s="119">
        <v>0.9</v>
      </c>
      <c r="U27" s="119">
        <v>0.8</v>
      </c>
      <c r="V27" s="119">
        <v>0.8</v>
      </c>
    </row>
    <row r="28" spans="1:22" ht="15">
      <c r="A28" s="7" t="s">
        <v>191</v>
      </c>
      <c r="B28" s="32">
        <v>1.8</v>
      </c>
      <c r="C28" s="32">
        <v>2.1</v>
      </c>
      <c r="D28" s="32">
        <v>1.6</v>
      </c>
      <c r="E28" s="32">
        <v>1.6</v>
      </c>
      <c r="F28" s="32">
        <v>1.5</v>
      </c>
      <c r="G28" s="32">
        <v>1.1</v>
      </c>
      <c r="H28" s="32">
        <v>1.1</v>
      </c>
      <c r="I28" s="32">
        <v>0.6</v>
      </c>
      <c r="J28" s="32">
        <v>0.7</v>
      </c>
      <c r="K28" s="34">
        <v>0.5</v>
      </c>
      <c r="L28" s="34">
        <v>0.5</v>
      </c>
      <c r="M28" s="119">
        <v>0.6</v>
      </c>
      <c r="N28" s="119">
        <v>0.913</v>
      </c>
      <c r="O28" s="119">
        <v>0.858</v>
      </c>
      <c r="P28" s="119">
        <v>0.548</v>
      </c>
      <c r="Q28" s="119">
        <v>0.794</v>
      </c>
      <c r="R28" s="119">
        <v>0.722</v>
      </c>
      <c r="S28" s="119">
        <v>0.578</v>
      </c>
      <c r="T28" s="119">
        <v>0.5</v>
      </c>
      <c r="U28" s="119">
        <v>0.6</v>
      </c>
      <c r="V28" s="119">
        <v>0.5</v>
      </c>
    </row>
    <row r="29" spans="1:22" ht="15" customHeight="1">
      <c r="A29" s="7" t="s">
        <v>199</v>
      </c>
      <c r="B29" s="32">
        <v>229.5</v>
      </c>
      <c r="C29" s="32">
        <v>253</v>
      </c>
      <c r="D29" s="32">
        <v>305.3</v>
      </c>
      <c r="E29" s="32">
        <v>344.2</v>
      </c>
      <c r="F29" s="32">
        <v>393.9</v>
      </c>
      <c r="G29" s="32">
        <v>427.3</v>
      </c>
      <c r="H29" s="32">
        <v>408.5</v>
      </c>
      <c r="I29" s="32">
        <v>365.7</v>
      </c>
      <c r="J29" s="32">
        <v>355.7</v>
      </c>
      <c r="K29" s="34">
        <v>405.3</v>
      </c>
      <c r="L29" s="34">
        <v>424.3</v>
      </c>
      <c r="M29" s="119">
        <v>410.3</v>
      </c>
      <c r="N29" s="119">
        <v>464.003</v>
      </c>
      <c r="O29" s="119">
        <v>496.9270000199998</v>
      </c>
      <c r="P29" s="119">
        <v>475.824</v>
      </c>
      <c r="Q29" s="119">
        <v>473.658</v>
      </c>
      <c r="R29" s="119">
        <v>513.788</v>
      </c>
      <c r="S29" s="119">
        <v>555.096</v>
      </c>
      <c r="T29" s="119">
        <v>574.6</v>
      </c>
      <c r="U29" s="119">
        <v>558.1</v>
      </c>
      <c r="V29" s="119">
        <v>587.4</v>
      </c>
    </row>
    <row r="30" spans="1:22" ht="15">
      <c r="A30" s="7" t="s">
        <v>193</v>
      </c>
      <c r="B30" s="32">
        <v>1.6</v>
      </c>
      <c r="C30" s="32">
        <v>1.7</v>
      </c>
      <c r="D30" s="32">
        <v>1.8</v>
      </c>
      <c r="E30" s="32">
        <v>1.5</v>
      </c>
      <c r="F30" s="32">
        <v>1.8</v>
      </c>
      <c r="G30" s="32">
        <v>1.6</v>
      </c>
      <c r="H30" s="32">
        <v>1.6</v>
      </c>
      <c r="I30" s="32">
        <v>2.1</v>
      </c>
      <c r="J30" s="32">
        <v>2.5</v>
      </c>
      <c r="K30" s="34">
        <v>2.4</v>
      </c>
      <c r="L30" s="34">
        <v>2.8</v>
      </c>
      <c r="M30" s="119">
        <v>2.2</v>
      </c>
      <c r="N30" s="119">
        <v>2.32</v>
      </c>
      <c r="O30" s="119">
        <v>2.524</v>
      </c>
      <c r="P30" s="119">
        <v>2.926</v>
      </c>
      <c r="Q30" s="119">
        <v>3.086</v>
      </c>
      <c r="R30" s="119">
        <v>2.544</v>
      </c>
      <c r="S30" s="119">
        <v>2.726</v>
      </c>
      <c r="T30" s="119">
        <v>3</v>
      </c>
      <c r="U30" s="119">
        <v>4.8</v>
      </c>
      <c r="V30" s="119">
        <v>4.8</v>
      </c>
    </row>
    <row r="31" spans="1:22" ht="15">
      <c r="A31" s="7" t="s">
        <v>195</v>
      </c>
      <c r="B31" s="32">
        <v>4.6</v>
      </c>
      <c r="C31" s="32">
        <v>6.4</v>
      </c>
      <c r="D31" s="32">
        <v>7.7</v>
      </c>
      <c r="E31" s="32">
        <v>7.7</v>
      </c>
      <c r="F31" s="32">
        <v>8.8</v>
      </c>
      <c r="G31" s="32">
        <v>8.4</v>
      </c>
      <c r="H31" s="32">
        <v>9.6</v>
      </c>
      <c r="I31" s="32">
        <v>7.1</v>
      </c>
      <c r="J31" s="32">
        <v>9.5</v>
      </c>
      <c r="K31" s="34">
        <v>10.7</v>
      </c>
      <c r="L31" s="34">
        <v>14.9</v>
      </c>
      <c r="M31" s="119">
        <v>21.1</v>
      </c>
      <c r="N31" s="119">
        <v>22.053</v>
      </c>
      <c r="O31" s="119">
        <v>19.904</v>
      </c>
      <c r="P31" s="119">
        <v>15.186</v>
      </c>
      <c r="Q31" s="119">
        <v>18.313</v>
      </c>
      <c r="R31" s="119">
        <v>19.078</v>
      </c>
      <c r="S31" s="119">
        <v>28</v>
      </c>
      <c r="T31" s="119">
        <v>48.2</v>
      </c>
      <c r="U31" s="119">
        <v>57.2</v>
      </c>
      <c r="V31" s="119">
        <v>56.3</v>
      </c>
    </row>
    <row r="32" spans="1:22" ht="15" customHeight="1">
      <c r="A32" s="7" t="s">
        <v>212</v>
      </c>
      <c r="B32" s="32">
        <v>99.3</v>
      </c>
      <c r="C32" s="32">
        <v>91.7</v>
      </c>
      <c r="D32" s="32">
        <v>108.7</v>
      </c>
      <c r="E32" s="32">
        <v>112.9</v>
      </c>
      <c r="F32" s="32">
        <v>118.7</v>
      </c>
      <c r="G32" s="32">
        <v>117.2</v>
      </c>
      <c r="H32" s="32">
        <v>115.1</v>
      </c>
      <c r="I32" s="32">
        <v>106.7</v>
      </c>
      <c r="J32" s="32">
        <v>120.5</v>
      </c>
      <c r="K32" s="34">
        <v>130.9</v>
      </c>
      <c r="L32" s="34">
        <v>167.1</v>
      </c>
      <c r="M32" s="119">
        <v>191.8</v>
      </c>
      <c r="N32" s="119">
        <v>224.138</v>
      </c>
      <c r="O32" s="119">
        <v>224.59700002000002</v>
      </c>
      <c r="P32" s="119">
        <v>235.238</v>
      </c>
      <c r="Q32" s="119">
        <v>227.345</v>
      </c>
      <c r="R32" s="119">
        <v>243.456</v>
      </c>
      <c r="S32" s="119">
        <v>248.216</v>
      </c>
      <c r="T32" s="119">
        <v>258.7</v>
      </c>
      <c r="U32" s="119">
        <v>275</v>
      </c>
      <c r="V32" s="119">
        <v>278.9</v>
      </c>
    </row>
    <row r="33" spans="1:22" ht="5.25" customHeight="1">
      <c r="A33" s="7"/>
      <c r="B33" s="32"/>
      <c r="C33" s="32"/>
      <c r="D33" s="32"/>
      <c r="E33" s="32"/>
      <c r="F33" s="32"/>
      <c r="G33" s="32"/>
      <c r="H33" s="32"/>
      <c r="I33" s="32"/>
      <c r="J33" s="32"/>
      <c r="K33" s="34"/>
      <c r="L33" s="34"/>
      <c r="M33" s="119"/>
      <c r="N33" s="119"/>
      <c r="O33" s="119"/>
      <c r="P33" s="119"/>
      <c r="Q33" s="119"/>
      <c r="R33" s="119"/>
      <c r="S33" s="119"/>
      <c r="T33" s="119"/>
      <c r="U33" s="119"/>
      <c r="V33" s="119"/>
    </row>
    <row r="34" spans="1:22" ht="15">
      <c r="A34" s="7" t="s">
        <v>206</v>
      </c>
      <c r="B34" s="32">
        <v>326.4</v>
      </c>
      <c r="C34" s="32">
        <v>327.7</v>
      </c>
      <c r="D34" s="32">
        <v>365.2</v>
      </c>
      <c r="E34" s="32">
        <v>424.7</v>
      </c>
      <c r="F34" s="32">
        <v>481.9</v>
      </c>
      <c r="G34" s="32">
        <v>515.5</v>
      </c>
      <c r="H34" s="32">
        <v>516.7</v>
      </c>
      <c r="I34" s="32">
        <v>542.8</v>
      </c>
      <c r="J34" s="32">
        <v>567.8</v>
      </c>
      <c r="K34" s="34">
        <v>584.2</v>
      </c>
      <c r="L34" s="34">
        <v>621.6</v>
      </c>
      <c r="M34" s="119">
        <v>624.2</v>
      </c>
      <c r="N34" s="119">
        <v>602.367</v>
      </c>
      <c r="O34" s="119">
        <v>566</v>
      </c>
      <c r="P34" s="119">
        <v>552.702</v>
      </c>
      <c r="Q34" s="119">
        <v>630.972</v>
      </c>
      <c r="R34" s="119">
        <v>825.516</v>
      </c>
      <c r="S34" s="119">
        <v>924.29</v>
      </c>
      <c r="T34" s="119">
        <v>1030.6</v>
      </c>
      <c r="U34" s="119">
        <v>1125.3</v>
      </c>
      <c r="V34" s="119">
        <v>1155</v>
      </c>
    </row>
    <row r="35" spans="1:22" ht="15">
      <c r="A35" s="7" t="s">
        <v>207</v>
      </c>
      <c r="B35" s="32">
        <v>440.4</v>
      </c>
      <c r="C35" s="32">
        <v>396.5</v>
      </c>
      <c r="D35" s="32">
        <v>420.9</v>
      </c>
      <c r="E35" s="32">
        <v>502.5</v>
      </c>
      <c r="F35" s="32">
        <v>598</v>
      </c>
      <c r="G35" s="32">
        <v>581.9</v>
      </c>
      <c r="H35" s="32">
        <v>581.1</v>
      </c>
      <c r="I35" s="32">
        <v>599.1</v>
      </c>
      <c r="J35" s="32">
        <v>585.3</v>
      </c>
      <c r="K35" s="34">
        <v>627.1</v>
      </c>
      <c r="L35" s="34">
        <v>645.4</v>
      </c>
      <c r="M35" s="119">
        <v>650.6</v>
      </c>
      <c r="N35" s="119">
        <v>650.028</v>
      </c>
      <c r="O35" s="119">
        <v>645.8030000599995</v>
      </c>
      <c r="P35" s="119">
        <v>607.25</v>
      </c>
      <c r="Q35" s="119">
        <v>694.944</v>
      </c>
      <c r="R35" s="119">
        <v>871.012</v>
      </c>
      <c r="S35" s="119">
        <v>973.872</v>
      </c>
      <c r="T35" s="119">
        <v>1060.7</v>
      </c>
      <c r="U35" s="119">
        <v>1176.5</v>
      </c>
      <c r="V35" s="119">
        <v>1223.1</v>
      </c>
    </row>
    <row r="36" spans="1:22" ht="15">
      <c r="A36" s="7" t="s">
        <v>205</v>
      </c>
      <c r="B36" s="32">
        <v>145.2</v>
      </c>
      <c r="C36" s="32">
        <v>131.5</v>
      </c>
      <c r="D36" s="32">
        <v>156.9</v>
      </c>
      <c r="E36" s="32">
        <v>188.8</v>
      </c>
      <c r="F36" s="32">
        <v>213.7</v>
      </c>
      <c r="G36" s="32">
        <v>216.6</v>
      </c>
      <c r="H36" s="32">
        <v>209.1</v>
      </c>
      <c r="I36" s="32">
        <v>214.9</v>
      </c>
      <c r="J36" s="32">
        <v>225.6</v>
      </c>
      <c r="K36" s="34">
        <v>227.7</v>
      </c>
      <c r="L36" s="34">
        <v>248.7</v>
      </c>
      <c r="M36" s="119">
        <v>250.7</v>
      </c>
      <c r="N36" s="119">
        <v>255.195</v>
      </c>
      <c r="O36" s="119">
        <v>254.0800000200002</v>
      </c>
      <c r="P36" s="119">
        <v>226.664</v>
      </c>
      <c r="Q36" s="119">
        <v>220.918</v>
      </c>
      <c r="R36" s="119">
        <v>325.148</v>
      </c>
      <c r="S36" s="119">
        <v>431.242</v>
      </c>
      <c r="T36" s="119">
        <v>511</v>
      </c>
      <c r="U36" s="119">
        <v>557.6</v>
      </c>
      <c r="V36" s="119">
        <v>581.6</v>
      </c>
    </row>
    <row r="37" ht="6" customHeight="1"/>
    <row r="38" spans="1:22" ht="15">
      <c r="A38" s="7" t="s">
        <v>209</v>
      </c>
      <c r="B38" s="32">
        <v>18.8</v>
      </c>
      <c r="C38" s="32">
        <v>16.8</v>
      </c>
      <c r="D38" s="32">
        <v>22.4</v>
      </c>
      <c r="E38" s="32">
        <v>29.2</v>
      </c>
      <c r="F38" s="32">
        <v>30.5</v>
      </c>
      <c r="G38" s="32">
        <v>24.9</v>
      </c>
      <c r="H38" s="32">
        <v>17.5</v>
      </c>
      <c r="I38" s="32">
        <v>15.1</v>
      </c>
      <c r="J38" s="32">
        <v>17.5</v>
      </c>
      <c r="K38" s="34">
        <v>19.3</v>
      </c>
      <c r="L38" s="34">
        <v>20.9</v>
      </c>
      <c r="M38" s="119">
        <v>18.9</v>
      </c>
      <c r="N38" s="119">
        <v>18.899</v>
      </c>
      <c r="O38" s="119">
        <v>20.427</v>
      </c>
      <c r="P38" s="119">
        <v>22.71</v>
      </c>
      <c r="Q38" s="119">
        <v>23.112</v>
      </c>
      <c r="R38" s="119">
        <v>29.82</v>
      </c>
      <c r="S38" s="119">
        <v>35.766</v>
      </c>
      <c r="T38" s="119">
        <v>36.2</v>
      </c>
      <c r="U38" s="119">
        <v>37.5</v>
      </c>
      <c r="V38" s="119">
        <v>38.6</v>
      </c>
    </row>
    <row r="39" spans="1:22" ht="15">
      <c r="A39" s="7" t="s">
        <v>210</v>
      </c>
      <c r="B39" s="32">
        <v>41.1</v>
      </c>
      <c r="C39" s="32">
        <v>32.1</v>
      </c>
      <c r="D39" s="32">
        <v>39.4</v>
      </c>
      <c r="E39" s="32">
        <v>47.6</v>
      </c>
      <c r="F39" s="32">
        <v>44.7</v>
      </c>
      <c r="G39" s="32">
        <v>36</v>
      </c>
      <c r="H39" s="32">
        <v>30.8</v>
      </c>
      <c r="I39" s="32">
        <v>28.3</v>
      </c>
      <c r="J39" s="32">
        <v>38.2</v>
      </c>
      <c r="K39" s="34">
        <v>40.1</v>
      </c>
      <c r="L39" s="34">
        <v>43.6</v>
      </c>
      <c r="M39" s="119">
        <v>41</v>
      </c>
      <c r="N39" s="119">
        <v>43.321</v>
      </c>
      <c r="O39" s="119">
        <v>47.12</v>
      </c>
      <c r="P39" s="119">
        <v>46.888</v>
      </c>
      <c r="Q39" s="119">
        <v>48.539</v>
      </c>
      <c r="R39" s="119">
        <v>52.902</v>
      </c>
      <c r="S39" s="119">
        <v>63.912</v>
      </c>
      <c r="T39" s="119">
        <v>65.8</v>
      </c>
      <c r="U39" s="119">
        <v>67.2</v>
      </c>
      <c r="V39" s="119">
        <v>67</v>
      </c>
    </row>
    <row r="40" spans="1:22" ht="15">
      <c r="A40" s="7" t="s">
        <v>244</v>
      </c>
      <c r="B40" s="32">
        <v>14.2</v>
      </c>
      <c r="C40" s="32">
        <v>12</v>
      </c>
      <c r="D40" s="32">
        <v>10.1</v>
      </c>
      <c r="E40" s="32">
        <v>10.6</v>
      </c>
      <c r="F40" s="32">
        <v>9.4</v>
      </c>
      <c r="G40" s="32">
        <v>9</v>
      </c>
      <c r="H40" s="32">
        <v>7.9</v>
      </c>
      <c r="I40" s="32">
        <v>7.1</v>
      </c>
      <c r="J40" s="32">
        <v>9.3</v>
      </c>
      <c r="K40" s="34">
        <v>13.5</v>
      </c>
      <c r="L40" s="34">
        <v>16.5</v>
      </c>
      <c r="M40" s="119">
        <v>16.5</v>
      </c>
      <c r="N40" s="119">
        <v>15.15</v>
      </c>
      <c r="O40" s="119">
        <v>22.933000019999994</v>
      </c>
      <c r="P40" s="119">
        <v>18.568</v>
      </c>
      <c r="Q40" s="119">
        <v>18.69203999999999</v>
      </c>
      <c r="R40" s="119">
        <v>20.588</v>
      </c>
      <c r="S40" s="119">
        <v>21.048</v>
      </c>
      <c r="T40" s="119">
        <v>21.2</v>
      </c>
      <c r="U40" s="119">
        <v>21.9</v>
      </c>
      <c r="V40" s="119">
        <v>20.1</v>
      </c>
    </row>
    <row r="41" spans="1:22" ht="5.25" customHeight="1">
      <c r="A41" s="7"/>
      <c r="B41" s="32"/>
      <c r="C41" s="32"/>
      <c r="D41" s="32"/>
      <c r="E41" s="32"/>
      <c r="F41" s="32"/>
      <c r="G41" s="32"/>
      <c r="H41" s="32"/>
      <c r="I41" s="32"/>
      <c r="J41" s="32"/>
      <c r="K41" s="34"/>
      <c r="L41" s="34"/>
      <c r="M41" s="119"/>
      <c r="N41" s="119"/>
      <c r="O41" s="119"/>
      <c r="P41" s="119"/>
      <c r="Q41" s="119"/>
      <c r="R41" s="119"/>
      <c r="S41" s="119"/>
      <c r="T41" s="119"/>
      <c r="U41" s="119"/>
      <c r="V41" s="119"/>
    </row>
    <row r="42" spans="1:22" ht="15">
      <c r="A42" s="7" t="s">
        <v>192</v>
      </c>
      <c r="B42" s="32">
        <v>0.1</v>
      </c>
      <c r="C42" s="32">
        <v>0.1</v>
      </c>
      <c r="D42" s="32">
        <v>0.1</v>
      </c>
      <c r="E42" s="32">
        <v>0.1</v>
      </c>
      <c r="F42" s="32">
        <v>0.1</v>
      </c>
      <c r="G42" s="32">
        <v>0</v>
      </c>
      <c r="H42" s="32">
        <v>0.1</v>
      </c>
      <c r="I42" s="32">
        <v>0.1</v>
      </c>
      <c r="J42" s="32">
        <v>0.1</v>
      </c>
      <c r="K42" s="34">
        <v>0.1</v>
      </c>
      <c r="L42" s="34">
        <v>0.1</v>
      </c>
      <c r="M42" s="119">
        <v>0.2</v>
      </c>
      <c r="N42" s="119">
        <v>0.162</v>
      </c>
      <c r="O42" s="119">
        <v>0.216</v>
      </c>
      <c r="P42" s="119">
        <v>0.204</v>
      </c>
      <c r="Q42" s="119">
        <v>0.199</v>
      </c>
      <c r="R42" s="119">
        <v>0.26</v>
      </c>
      <c r="S42" s="119">
        <v>0.244</v>
      </c>
      <c r="T42" s="119">
        <v>0.5</v>
      </c>
      <c r="U42" s="119">
        <v>0.7</v>
      </c>
      <c r="V42" s="119">
        <v>0.7</v>
      </c>
    </row>
    <row r="43" spans="1:22" ht="15">
      <c r="A43" s="7" t="s">
        <v>200</v>
      </c>
      <c r="B43" s="32">
        <v>145.4</v>
      </c>
      <c r="C43" s="32">
        <v>148.5</v>
      </c>
      <c r="D43" s="32">
        <v>166.2</v>
      </c>
      <c r="E43" s="32">
        <v>169.9</v>
      </c>
      <c r="F43" s="32">
        <v>176.7</v>
      </c>
      <c r="G43" s="32">
        <v>181.9</v>
      </c>
      <c r="H43" s="32">
        <v>158.3</v>
      </c>
      <c r="I43" s="32">
        <v>160.8</v>
      </c>
      <c r="J43" s="32">
        <v>167.5</v>
      </c>
      <c r="K43" s="34">
        <v>170.9</v>
      </c>
      <c r="L43" s="34">
        <v>193.4</v>
      </c>
      <c r="M43" s="119">
        <v>202.9</v>
      </c>
      <c r="N43" s="119">
        <v>306.185</v>
      </c>
      <c r="O43" s="119">
        <v>385.27300001999964</v>
      </c>
      <c r="P43" s="119">
        <v>389.24</v>
      </c>
      <c r="Q43" s="119">
        <v>362.945</v>
      </c>
      <c r="R43" s="119">
        <v>386.74</v>
      </c>
      <c r="S43" s="119">
        <v>420.834</v>
      </c>
      <c r="T43" s="119">
        <v>438.7</v>
      </c>
      <c r="U43" s="119">
        <v>456.7</v>
      </c>
      <c r="V43" s="119">
        <v>478.1</v>
      </c>
    </row>
    <row r="44" spans="1:22" ht="6" customHeight="1">
      <c r="A44" s="7"/>
      <c r="B44" s="32"/>
      <c r="C44" s="32"/>
      <c r="D44" s="32"/>
      <c r="E44" s="32"/>
      <c r="F44" s="32"/>
      <c r="G44" s="32"/>
      <c r="H44" s="32"/>
      <c r="I44" s="32"/>
      <c r="J44" s="32"/>
      <c r="K44" s="34"/>
      <c r="L44" s="34"/>
      <c r="M44" s="119"/>
      <c r="N44" s="119"/>
      <c r="O44" s="119"/>
      <c r="P44" s="119"/>
      <c r="Q44" s="119"/>
      <c r="R44" s="119"/>
      <c r="S44" s="119"/>
      <c r="T44" s="119"/>
      <c r="U44" s="119"/>
      <c r="V44" s="119"/>
    </row>
    <row r="45" spans="1:22" ht="15" customHeight="1">
      <c r="A45" s="7" t="s">
        <v>215</v>
      </c>
      <c r="B45" s="32">
        <v>68.1</v>
      </c>
      <c r="C45" s="32">
        <v>67.5</v>
      </c>
      <c r="D45" s="32">
        <v>53</v>
      </c>
      <c r="E45" s="32">
        <v>45.2</v>
      </c>
      <c r="F45" s="32">
        <v>49.4</v>
      </c>
      <c r="G45" s="32">
        <v>49</v>
      </c>
      <c r="H45" s="32">
        <v>50.4</v>
      </c>
      <c r="I45" s="32">
        <v>43.2</v>
      </c>
      <c r="J45" s="32">
        <v>62.3</v>
      </c>
      <c r="K45" s="34">
        <v>72.8</v>
      </c>
      <c r="L45" s="34">
        <v>83</v>
      </c>
      <c r="M45" s="119">
        <v>93.7</v>
      </c>
      <c r="N45" s="119">
        <v>107.002</v>
      </c>
      <c r="O45" s="119">
        <v>121.40699998000001</v>
      </c>
      <c r="P45" s="119">
        <v>131.314</v>
      </c>
      <c r="Q45" s="119">
        <v>136.083</v>
      </c>
      <c r="R45" s="119">
        <v>132.602</v>
      </c>
      <c r="S45" s="119">
        <v>122.948</v>
      </c>
      <c r="T45" s="119">
        <v>130.5</v>
      </c>
      <c r="U45" s="119">
        <v>136.5</v>
      </c>
      <c r="V45" s="119">
        <v>130.9</v>
      </c>
    </row>
    <row r="46" spans="1:22" ht="15" customHeight="1">
      <c r="A46" s="7" t="s">
        <v>531</v>
      </c>
      <c r="B46" s="32">
        <v>85.3</v>
      </c>
      <c r="C46" s="32">
        <v>92.8</v>
      </c>
      <c r="D46" s="32">
        <v>110.8</v>
      </c>
      <c r="E46" s="32">
        <v>116</v>
      </c>
      <c r="F46" s="32">
        <v>115.6</v>
      </c>
      <c r="G46" s="32">
        <v>126.9</v>
      </c>
      <c r="H46" s="32">
        <v>133.9</v>
      </c>
      <c r="I46" s="32">
        <v>112.9</v>
      </c>
      <c r="J46" s="32">
        <v>103.9</v>
      </c>
      <c r="K46" s="34">
        <v>130.9</v>
      </c>
      <c r="L46" s="34">
        <v>172.9</v>
      </c>
      <c r="M46" s="119">
        <v>165.2</v>
      </c>
      <c r="N46" s="119">
        <v>168.371</v>
      </c>
      <c r="O46" s="119">
        <v>192.97000002000001</v>
      </c>
      <c r="P46" s="119">
        <v>170.94</v>
      </c>
      <c r="Q46" s="326">
        <v>58.468860000000014</v>
      </c>
      <c r="R46" s="326">
        <v>269.172</v>
      </c>
      <c r="S46" s="119">
        <v>307.202</v>
      </c>
      <c r="T46" s="119">
        <v>345</v>
      </c>
      <c r="U46" s="119">
        <v>387.3</v>
      </c>
      <c r="V46" s="119">
        <v>403.5</v>
      </c>
    </row>
    <row r="47" spans="1:22" ht="15" customHeight="1">
      <c r="A47" s="7" t="s">
        <v>214</v>
      </c>
      <c r="B47" s="32">
        <v>91.5</v>
      </c>
      <c r="C47" s="32">
        <v>93.6</v>
      </c>
      <c r="D47" s="32">
        <v>112.4</v>
      </c>
      <c r="E47" s="32">
        <v>141.6</v>
      </c>
      <c r="F47" s="32">
        <v>149.5</v>
      </c>
      <c r="G47" s="32">
        <v>137</v>
      </c>
      <c r="H47" s="32">
        <v>128.6</v>
      </c>
      <c r="I47" s="32">
        <v>127.8</v>
      </c>
      <c r="J47" s="32">
        <v>169.2</v>
      </c>
      <c r="K47" s="34">
        <v>202.3</v>
      </c>
      <c r="L47" s="34">
        <v>228.2</v>
      </c>
      <c r="M47" s="119">
        <v>263.4</v>
      </c>
      <c r="N47" s="119">
        <v>277.296</v>
      </c>
      <c r="O47" s="119">
        <v>342.96399998</v>
      </c>
      <c r="P47" s="119">
        <v>301.168</v>
      </c>
      <c r="Q47" s="119">
        <v>290.95979796000006</v>
      </c>
      <c r="R47" s="119">
        <v>302.246</v>
      </c>
      <c r="S47" s="119">
        <v>305.614</v>
      </c>
      <c r="T47" s="119">
        <v>277.4</v>
      </c>
      <c r="U47" s="119">
        <v>296.9</v>
      </c>
      <c r="V47" s="119">
        <v>300.4</v>
      </c>
    </row>
    <row r="48" spans="1:22" ht="15">
      <c r="A48" s="6" t="s">
        <v>232</v>
      </c>
      <c r="B48" s="32">
        <v>39.6</v>
      </c>
      <c r="C48" s="32">
        <v>39.3</v>
      </c>
      <c r="D48" s="32">
        <v>42.6</v>
      </c>
      <c r="E48" s="32">
        <v>46.1</v>
      </c>
      <c r="F48" s="32">
        <v>48.1</v>
      </c>
      <c r="G48" s="32">
        <v>46</v>
      </c>
      <c r="H48" s="32">
        <v>38</v>
      </c>
      <c r="I48" s="32">
        <v>41.2</v>
      </c>
      <c r="J48" s="32">
        <v>51.2</v>
      </c>
      <c r="K48" s="34">
        <v>62</v>
      </c>
      <c r="L48" s="107">
        <v>78.6</v>
      </c>
      <c r="M48" s="125">
        <v>89.2</v>
      </c>
      <c r="N48" s="125">
        <v>94.207</v>
      </c>
      <c r="O48" s="119">
        <v>114.89899998000003</v>
      </c>
      <c r="P48" s="119">
        <v>104.49</v>
      </c>
      <c r="Q48" s="119">
        <v>107.79673999999999</v>
      </c>
      <c r="R48" s="119">
        <v>110.096</v>
      </c>
      <c r="S48" s="119">
        <v>113.582</v>
      </c>
      <c r="T48" s="119">
        <v>112.8</v>
      </c>
      <c r="U48" s="119">
        <v>119.1</v>
      </c>
      <c r="V48" s="119">
        <v>127</v>
      </c>
    </row>
    <row r="49" spans="1:22" ht="15">
      <c r="A49" s="7" t="s">
        <v>242</v>
      </c>
      <c r="B49" s="32">
        <v>109.4</v>
      </c>
      <c r="C49" s="32">
        <v>108.7</v>
      </c>
      <c r="D49" s="32">
        <v>104.4</v>
      </c>
      <c r="E49" s="32">
        <v>95.3</v>
      </c>
      <c r="F49" s="32">
        <v>90.8</v>
      </c>
      <c r="G49" s="32">
        <v>90</v>
      </c>
      <c r="H49" s="32">
        <v>77.9</v>
      </c>
      <c r="I49" s="32">
        <v>75</v>
      </c>
      <c r="J49" s="32">
        <v>82.1</v>
      </c>
      <c r="K49" s="34">
        <v>92.1</v>
      </c>
      <c r="L49" s="34">
        <v>110.2</v>
      </c>
      <c r="M49" s="119">
        <v>118</v>
      </c>
      <c r="N49" s="119">
        <v>124.169</v>
      </c>
      <c r="O49" s="119">
        <v>154.92900000000017</v>
      </c>
      <c r="P49" s="119">
        <v>137.434</v>
      </c>
      <c r="Q49" s="119">
        <v>142.34997</v>
      </c>
      <c r="R49" s="119">
        <v>151.164</v>
      </c>
      <c r="S49" s="119">
        <v>169.448</v>
      </c>
      <c r="T49" s="119">
        <v>190.3</v>
      </c>
      <c r="U49" s="119">
        <v>198.2</v>
      </c>
      <c r="V49" s="119">
        <v>206.1</v>
      </c>
    </row>
    <row r="50" spans="1:22" ht="6" customHeight="1">
      <c r="A50" s="7"/>
      <c r="B50" s="32"/>
      <c r="C50" s="32"/>
      <c r="D50" s="32"/>
      <c r="E50" s="32"/>
      <c r="F50" s="32"/>
      <c r="G50" s="32"/>
      <c r="H50" s="32"/>
      <c r="I50" s="32"/>
      <c r="J50" s="32"/>
      <c r="K50" s="34"/>
      <c r="L50" s="34"/>
      <c r="M50" s="119"/>
      <c r="N50" s="119"/>
      <c r="O50" s="119"/>
      <c r="P50" s="119"/>
      <c r="Q50" s="119"/>
      <c r="R50" s="119"/>
      <c r="S50" s="119"/>
      <c r="T50" s="119"/>
      <c r="U50" s="119"/>
      <c r="V50" s="119"/>
    </row>
    <row r="51" spans="1:22" ht="15">
      <c r="A51" s="7" t="s">
        <v>236</v>
      </c>
      <c r="B51" s="32">
        <v>25.5</v>
      </c>
      <c r="C51" s="32">
        <v>27.8</v>
      </c>
      <c r="D51" s="32">
        <v>26.1</v>
      </c>
      <c r="E51" s="32">
        <v>25.9</v>
      </c>
      <c r="F51" s="32">
        <v>26.5</v>
      </c>
      <c r="G51" s="32">
        <v>24.3</v>
      </c>
      <c r="H51" s="32">
        <v>26.3</v>
      </c>
      <c r="I51" s="32">
        <v>29.7</v>
      </c>
      <c r="J51" s="32">
        <v>31</v>
      </c>
      <c r="K51" s="34">
        <v>33.5</v>
      </c>
      <c r="L51" s="34">
        <v>36.7</v>
      </c>
      <c r="M51" s="119">
        <v>32.8</v>
      </c>
      <c r="N51" s="119">
        <v>32.206</v>
      </c>
      <c r="O51" s="119">
        <v>37.935</v>
      </c>
      <c r="P51" s="119">
        <v>35.224</v>
      </c>
      <c r="Q51" s="119">
        <v>37.66647000000001</v>
      </c>
      <c r="R51" s="119">
        <v>40.026</v>
      </c>
      <c r="S51" s="119">
        <v>45.272</v>
      </c>
      <c r="T51" s="119">
        <v>52.4</v>
      </c>
      <c r="U51" s="119">
        <v>52.6</v>
      </c>
      <c r="V51" s="119">
        <v>53.6</v>
      </c>
    </row>
    <row r="52" spans="1:22" ht="15">
      <c r="A52" s="7" t="s">
        <v>538</v>
      </c>
      <c r="B52" s="32">
        <v>64.4</v>
      </c>
      <c r="C52" s="32">
        <v>65.6</v>
      </c>
      <c r="D52" s="32">
        <v>79.8</v>
      </c>
      <c r="E52" s="32">
        <v>86.7</v>
      </c>
      <c r="F52" s="32">
        <v>85.9</v>
      </c>
      <c r="G52" s="32">
        <v>79.5</v>
      </c>
      <c r="H52" s="32">
        <v>67.3</v>
      </c>
      <c r="I52" s="32">
        <v>59.3</v>
      </c>
      <c r="J52" s="32">
        <v>71.7</v>
      </c>
      <c r="K52" s="34">
        <v>89.1</v>
      </c>
      <c r="L52" s="34">
        <v>97.3</v>
      </c>
      <c r="M52" s="119">
        <v>97.6</v>
      </c>
      <c r="N52" s="119">
        <v>92.461</v>
      </c>
      <c r="O52" s="119">
        <v>123.973</v>
      </c>
      <c r="P52" s="119">
        <v>111.45</v>
      </c>
      <c r="Q52" s="119">
        <v>109.50484000000009</v>
      </c>
      <c r="R52" s="119">
        <v>114.05</v>
      </c>
      <c r="S52" s="119">
        <v>117.19</v>
      </c>
      <c r="T52" s="119">
        <v>131.4</v>
      </c>
      <c r="U52" s="119">
        <v>150.6</v>
      </c>
      <c r="V52" s="119">
        <v>164</v>
      </c>
    </row>
    <row r="53" spans="1:22" ht="15">
      <c r="A53" s="7" t="s">
        <v>237</v>
      </c>
      <c r="B53" s="32">
        <v>89.4</v>
      </c>
      <c r="C53" s="32">
        <v>92.5</v>
      </c>
      <c r="D53" s="32">
        <v>122.3</v>
      </c>
      <c r="E53" s="32">
        <v>138</v>
      </c>
      <c r="F53" s="32">
        <v>142.3</v>
      </c>
      <c r="G53" s="32">
        <v>138</v>
      </c>
      <c r="H53" s="32">
        <v>116.6</v>
      </c>
      <c r="I53" s="32">
        <v>96.3</v>
      </c>
      <c r="J53" s="32">
        <v>106.6</v>
      </c>
      <c r="K53" s="34">
        <v>126.2</v>
      </c>
      <c r="L53" s="34">
        <v>147.2</v>
      </c>
      <c r="M53" s="119">
        <v>153.1</v>
      </c>
      <c r="N53" s="119">
        <v>154.744</v>
      </c>
      <c r="O53" s="119">
        <v>212.83400002</v>
      </c>
      <c r="P53" s="119">
        <v>192.376</v>
      </c>
      <c r="Q53" s="119">
        <v>211.86058000000006</v>
      </c>
      <c r="R53" s="119">
        <v>236.562</v>
      </c>
      <c r="S53" s="119">
        <v>233.544</v>
      </c>
      <c r="T53" s="119">
        <v>245</v>
      </c>
      <c r="U53" s="119">
        <v>247.8</v>
      </c>
      <c r="V53" s="119">
        <v>266.2</v>
      </c>
    </row>
    <row r="54" spans="1:22" ht="15">
      <c r="A54" s="7" t="s">
        <v>238</v>
      </c>
      <c r="B54" s="32">
        <v>61.5</v>
      </c>
      <c r="C54" s="32">
        <v>62.9</v>
      </c>
      <c r="D54" s="32">
        <v>63.4</v>
      </c>
      <c r="E54" s="32">
        <v>67.3</v>
      </c>
      <c r="F54" s="32">
        <v>65.6</v>
      </c>
      <c r="G54" s="32">
        <v>60.8</v>
      </c>
      <c r="H54" s="32">
        <v>58.2</v>
      </c>
      <c r="I54" s="32">
        <v>55.4</v>
      </c>
      <c r="J54" s="32">
        <v>65.9</v>
      </c>
      <c r="K54" s="34">
        <v>79.3</v>
      </c>
      <c r="L54" s="34">
        <v>91.9</v>
      </c>
      <c r="M54" s="119">
        <v>93.1</v>
      </c>
      <c r="N54" s="119">
        <v>100.263</v>
      </c>
      <c r="O54" s="119">
        <v>125.74</v>
      </c>
      <c r="P54" s="119">
        <v>111.018</v>
      </c>
      <c r="Q54" s="119">
        <v>111.23600000000006</v>
      </c>
      <c r="R54" s="119">
        <v>117.424</v>
      </c>
      <c r="S54" s="119">
        <v>116.002</v>
      </c>
      <c r="T54" s="119">
        <v>110.7</v>
      </c>
      <c r="U54" s="119">
        <v>119</v>
      </c>
      <c r="V54" s="119">
        <v>143.1</v>
      </c>
    </row>
    <row r="55" spans="1:22" ht="15">
      <c r="A55" s="7" t="s">
        <v>239</v>
      </c>
      <c r="B55" s="32">
        <v>53.7</v>
      </c>
      <c r="C55" s="32">
        <v>51.9</v>
      </c>
      <c r="D55" s="32">
        <v>60.3</v>
      </c>
      <c r="E55" s="32">
        <v>62.7</v>
      </c>
      <c r="F55" s="32">
        <v>64.7</v>
      </c>
      <c r="G55" s="32">
        <v>60.8</v>
      </c>
      <c r="H55" s="32">
        <v>57.7</v>
      </c>
      <c r="I55" s="32">
        <v>59.7</v>
      </c>
      <c r="J55" s="32">
        <v>68.5</v>
      </c>
      <c r="K55" s="34">
        <v>81.2</v>
      </c>
      <c r="L55" s="34">
        <v>99.8</v>
      </c>
      <c r="M55" s="119">
        <v>113.2</v>
      </c>
      <c r="N55" s="119">
        <v>114.741</v>
      </c>
      <c r="O55" s="119">
        <v>132.60500002000006</v>
      </c>
      <c r="P55" s="119">
        <v>115.084</v>
      </c>
      <c r="Q55" s="119">
        <v>120.04736000000003</v>
      </c>
      <c r="R55" s="119">
        <v>126.388</v>
      </c>
      <c r="S55" s="119">
        <v>127.206</v>
      </c>
      <c r="T55" s="119">
        <v>132.6</v>
      </c>
      <c r="U55" s="119">
        <v>149.8</v>
      </c>
      <c r="V55" s="119">
        <v>174.8</v>
      </c>
    </row>
    <row r="56" spans="1:22" ht="15">
      <c r="A56" s="7" t="s">
        <v>241</v>
      </c>
      <c r="B56" s="32">
        <v>150</v>
      </c>
      <c r="C56" s="32">
        <v>139.9</v>
      </c>
      <c r="D56" s="32">
        <v>152.3</v>
      </c>
      <c r="E56" s="32">
        <v>150.1</v>
      </c>
      <c r="F56" s="32">
        <v>157.3</v>
      </c>
      <c r="G56" s="32">
        <v>143.3</v>
      </c>
      <c r="H56" s="32">
        <v>132.2</v>
      </c>
      <c r="I56" s="32">
        <v>127.5</v>
      </c>
      <c r="J56" s="32">
        <v>137.5</v>
      </c>
      <c r="K56" s="34">
        <v>158.3</v>
      </c>
      <c r="L56" s="34">
        <v>176.2</v>
      </c>
      <c r="M56" s="119">
        <v>187.5</v>
      </c>
      <c r="N56" s="119">
        <v>189.914</v>
      </c>
      <c r="O56" s="119">
        <v>231.66899997999985</v>
      </c>
      <c r="P56" s="119">
        <v>215.24</v>
      </c>
      <c r="Q56" s="119">
        <v>219.0636</v>
      </c>
      <c r="R56" s="119">
        <v>232.832</v>
      </c>
      <c r="S56" s="119">
        <v>218.48</v>
      </c>
      <c r="T56" s="119">
        <v>340.6</v>
      </c>
      <c r="U56" s="119">
        <v>363.2</v>
      </c>
      <c r="V56" s="119">
        <v>367.7</v>
      </c>
    </row>
    <row r="57" spans="1:22" ht="15">
      <c r="A57" s="7" t="s">
        <v>246</v>
      </c>
      <c r="B57" s="32">
        <v>29.1</v>
      </c>
      <c r="C57" s="32">
        <v>29.4</v>
      </c>
      <c r="D57" s="32">
        <v>20.9</v>
      </c>
      <c r="E57" s="32">
        <v>19.4</v>
      </c>
      <c r="F57" s="32">
        <v>18.5</v>
      </c>
      <c r="G57" s="32">
        <v>19.2</v>
      </c>
      <c r="H57" s="32">
        <v>20.3</v>
      </c>
      <c r="I57" s="32">
        <v>17.2</v>
      </c>
      <c r="J57" s="32">
        <v>22.1</v>
      </c>
      <c r="K57" s="34">
        <v>27.5</v>
      </c>
      <c r="L57" s="34">
        <v>51.4</v>
      </c>
      <c r="M57" s="119">
        <v>69.9</v>
      </c>
      <c r="N57" s="119">
        <v>78.574</v>
      </c>
      <c r="O57" s="119">
        <v>94.468</v>
      </c>
      <c r="P57" s="119">
        <v>86.014</v>
      </c>
      <c r="Q57" s="119">
        <v>105.08322000000003</v>
      </c>
      <c r="R57" s="119">
        <v>115.92</v>
      </c>
      <c r="S57" s="119">
        <v>125.14</v>
      </c>
      <c r="T57" s="119">
        <v>125.8</v>
      </c>
      <c r="U57" s="119">
        <v>134.2</v>
      </c>
      <c r="V57" s="119">
        <v>137.7</v>
      </c>
    </row>
    <row r="58" spans="1:22" ht="15">
      <c r="A58" s="7" t="s">
        <v>233</v>
      </c>
      <c r="B58" s="32">
        <v>6</v>
      </c>
      <c r="C58" s="32">
        <v>7.6</v>
      </c>
      <c r="D58" s="32">
        <v>9.8</v>
      </c>
      <c r="E58" s="32">
        <v>11.8</v>
      </c>
      <c r="F58" s="32">
        <v>12.7</v>
      </c>
      <c r="G58" s="32">
        <v>12.4</v>
      </c>
      <c r="H58" s="32">
        <v>10.9</v>
      </c>
      <c r="I58" s="32">
        <v>8.5</v>
      </c>
      <c r="J58" s="32">
        <v>7.4</v>
      </c>
      <c r="K58" s="34">
        <v>6.6</v>
      </c>
      <c r="L58" s="34">
        <v>8.2</v>
      </c>
      <c r="M58" s="119">
        <v>10.6</v>
      </c>
      <c r="N58" s="119">
        <v>23.008</v>
      </c>
      <c r="O58" s="119">
        <v>44.771</v>
      </c>
      <c r="P58" s="119">
        <v>48.882</v>
      </c>
      <c r="Q58" s="119">
        <v>57.26955000000001</v>
      </c>
      <c r="R58" s="119">
        <v>56.782</v>
      </c>
      <c r="S58" s="119">
        <v>69.5</v>
      </c>
      <c r="T58" s="119">
        <v>81.4</v>
      </c>
      <c r="U58" s="119">
        <v>89.2</v>
      </c>
      <c r="V58" s="119">
        <v>105.2</v>
      </c>
    </row>
    <row r="59" spans="1:22" ht="8.25" customHeight="1">
      <c r="A59" s="7"/>
      <c r="B59" s="32"/>
      <c r="C59" s="32"/>
      <c r="D59" s="32"/>
      <c r="E59" s="32"/>
      <c r="F59" s="32"/>
      <c r="G59" s="32"/>
      <c r="H59" s="32"/>
      <c r="I59" s="32"/>
      <c r="J59" s="32"/>
      <c r="K59" s="34"/>
      <c r="L59" s="34"/>
      <c r="M59" s="119"/>
      <c r="N59" s="119"/>
      <c r="O59" s="119"/>
      <c r="P59" s="119"/>
      <c r="Q59" s="119"/>
      <c r="R59" s="119"/>
      <c r="S59" s="119"/>
      <c r="T59" s="119"/>
      <c r="U59" s="119"/>
      <c r="V59" s="119"/>
    </row>
    <row r="60" spans="1:22" ht="15">
      <c r="A60" s="7" t="s">
        <v>240</v>
      </c>
      <c r="B60" s="32">
        <v>63.8</v>
      </c>
      <c r="C60" s="32">
        <v>60.4</v>
      </c>
      <c r="D60" s="32">
        <v>72.4</v>
      </c>
      <c r="E60" s="32">
        <v>73.4</v>
      </c>
      <c r="F60" s="32">
        <v>73.3</v>
      </c>
      <c r="G60" s="32">
        <v>66.1</v>
      </c>
      <c r="H60" s="32">
        <v>60.3</v>
      </c>
      <c r="I60" s="32">
        <v>61.1</v>
      </c>
      <c r="J60" s="32">
        <v>71.3</v>
      </c>
      <c r="K60" s="34">
        <v>80.9</v>
      </c>
      <c r="L60" s="34">
        <v>100.5</v>
      </c>
      <c r="M60" s="119">
        <v>109.5</v>
      </c>
      <c r="N60" s="119">
        <v>116.972</v>
      </c>
      <c r="O60" s="119">
        <v>157.05799997999995</v>
      </c>
      <c r="P60" s="119">
        <v>137.686</v>
      </c>
      <c r="Q60" s="119">
        <v>139.54521000000008</v>
      </c>
      <c r="R60" s="119">
        <v>145.458</v>
      </c>
      <c r="S60" s="119">
        <v>138.708</v>
      </c>
      <c r="T60" s="119">
        <v>167.3</v>
      </c>
      <c r="U60" s="119">
        <v>183.8</v>
      </c>
      <c r="V60" s="119">
        <v>201.3</v>
      </c>
    </row>
    <row r="61" spans="1:22" ht="15">
      <c r="A61" s="7" t="s">
        <v>249</v>
      </c>
      <c r="B61" s="32">
        <v>6</v>
      </c>
      <c r="C61" s="32">
        <v>5.3</v>
      </c>
      <c r="D61" s="32">
        <v>6.4</v>
      </c>
      <c r="E61" s="32">
        <v>8.8</v>
      </c>
      <c r="F61" s="32">
        <v>10.7</v>
      </c>
      <c r="G61" s="32">
        <v>13.5</v>
      </c>
      <c r="H61" s="32">
        <v>14.9</v>
      </c>
      <c r="I61" s="32">
        <v>15.8</v>
      </c>
      <c r="J61" s="32">
        <v>17.1</v>
      </c>
      <c r="K61" s="34">
        <v>21.3</v>
      </c>
      <c r="L61" s="34">
        <v>23.1</v>
      </c>
      <c r="M61" s="119">
        <v>21.8</v>
      </c>
      <c r="N61" s="119">
        <v>19.883</v>
      </c>
      <c r="O61" s="119">
        <v>22.972000020000003</v>
      </c>
      <c r="P61" s="119">
        <v>22.068</v>
      </c>
      <c r="Q61" s="119">
        <v>26.182519999999997</v>
      </c>
      <c r="R61" s="119">
        <v>27.984</v>
      </c>
      <c r="S61" s="119">
        <v>28.52</v>
      </c>
      <c r="T61" s="119">
        <v>27.2</v>
      </c>
      <c r="U61" s="119">
        <v>31.9</v>
      </c>
      <c r="V61" s="119">
        <v>28.4</v>
      </c>
    </row>
    <row r="62" spans="1:22" ht="9" customHeight="1">
      <c r="A62" s="7"/>
      <c r="B62" s="32"/>
      <c r="C62" s="32"/>
      <c r="D62" s="32"/>
      <c r="E62" s="32"/>
      <c r="F62" s="32"/>
      <c r="G62" s="32"/>
      <c r="H62" s="32"/>
      <c r="I62" s="32"/>
      <c r="J62" s="32"/>
      <c r="K62" s="34"/>
      <c r="L62" s="34"/>
      <c r="M62" s="119"/>
      <c r="N62" s="119"/>
      <c r="O62" s="119"/>
      <c r="P62" s="119"/>
      <c r="Q62" s="119"/>
      <c r="R62" s="119"/>
      <c r="S62" s="119"/>
      <c r="T62" s="119"/>
      <c r="U62" s="119"/>
      <c r="V62" s="119"/>
    </row>
    <row r="63" spans="1:22" ht="15">
      <c r="A63" s="7" t="s">
        <v>196</v>
      </c>
      <c r="B63" s="32">
        <v>23.9</v>
      </c>
      <c r="C63" s="32">
        <v>24.1</v>
      </c>
      <c r="D63" s="32">
        <v>29.2</v>
      </c>
      <c r="E63" s="32">
        <v>34.3</v>
      </c>
      <c r="F63" s="32">
        <v>39.3</v>
      </c>
      <c r="G63" s="32">
        <v>44.4</v>
      </c>
      <c r="H63" s="32">
        <v>41.4</v>
      </c>
      <c r="I63" s="32">
        <v>40.3</v>
      </c>
      <c r="J63" s="32">
        <v>40.1</v>
      </c>
      <c r="K63" s="34">
        <v>46.9</v>
      </c>
      <c r="L63" s="119">
        <v>47.6</v>
      </c>
      <c r="M63" s="119">
        <v>54.5</v>
      </c>
      <c r="N63" s="119">
        <v>53.656</v>
      </c>
      <c r="O63" s="119">
        <v>52.22599996000001</v>
      </c>
      <c r="P63" s="119">
        <v>52.648</v>
      </c>
      <c r="Q63" s="119">
        <v>49.604</v>
      </c>
      <c r="R63" s="119">
        <v>57.534</v>
      </c>
      <c r="S63" s="119">
        <v>60.906</v>
      </c>
      <c r="T63" s="119">
        <v>63</v>
      </c>
      <c r="U63" s="119">
        <v>67.3</v>
      </c>
      <c r="V63" s="119">
        <v>76.7</v>
      </c>
    </row>
    <row r="64" spans="1:22" ht="15">
      <c r="A64" s="7" t="s">
        <v>231</v>
      </c>
      <c r="B64" s="32">
        <v>111.2</v>
      </c>
      <c r="C64" s="32">
        <v>119.8</v>
      </c>
      <c r="D64" s="32">
        <v>140.5</v>
      </c>
      <c r="E64" s="32">
        <v>153.4</v>
      </c>
      <c r="F64" s="32">
        <v>163.4</v>
      </c>
      <c r="G64" s="32">
        <v>169.1</v>
      </c>
      <c r="H64" s="32">
        <v>168</v>
      </c>
      <c r="I64" s="32">
        <v>161.1</v>
      </c>
      <c r="J64" s="32">
        <v>176.8</v>
      </c>
      <c r="K64" s="34">
        <v>186.2</v>
      </c>
      <c r="L64" s="34">
        <v>203.8</v>
      </c>
      <c r="M64" s="119">
        <v>219</v>
      </c>
      <c r="N64" s="119">
        <v>229.627</v>
      </c>
      <c r="O64" s="119">
        <v>282.33700002000006</v>
      </c>
      <c r="P64" s="119">
        <v>246.624</v>
      </c>
      <c r="Q64" s="119">
        <v>246.73853000000008</v>
      </c>
      <c r="R64" s="119">
        <v>254.47</v>
      </c>
      <c r="S64" s="119">
        <v>257.386</v>
      </c>
      <c r="T64" s="119">
        <v>233.4</v>
      </c>
      <c r="U64" s="119">
        <v>234.1</v>
      </c>
      <c r="V64" s="119">
        <v>247.4</v>
      </c>
    </row>
    <row r="65" spans="1:22" ht="6" customHeight="1">
      <c r="A65" s="327"/>
      <c r="B65" s="327"/>
      <c r="C65" s="327"/>
      <c r="D65" s="327"/>
      <c r="E65" s="327"/>
      <c r="F65" s="328"/>
      <c r="G65" s="328"/>
      <c r="H65" s="328"/>
      <c r="I65" s="328"/>
      <c r="J65" s="328"/>
      <c r="K65" s="328"/>
      <c r="L65" s="328"/>
      <c r="M65" s="327"/>
      <c r="N65" s="327"/>
      <c r="O65" s="161"/>
      <c r="P65" s="161"/>
      <c r="Q65" s="161"/>
      <c r="R65" s="161"/>
      <c r="S65" s="161"/>
      <c r="T65" s="161"/>
      <c r="U65" s="161"/>
      <c r="V65" s="101"/>
    </row>
    <row r="66" spans="1:16" ht="18" customHeight="1">
      <c r="A66" s="81" t="s">
        <v>361</v>
      </c>
      <c r="B66" s="81"/>
      <c r="C66" s="81"/>
      <c r="D66" s="81"/>
      <c r="E66" s="81"/>
      <c r="F66" s="81"/>
      <c r="G66" s="81"/>
      <c r="H66" s="81"/>
      <c r="I66" s="81"/>
      <c r="J66" s="81"/>
      <c r="K66" s="81"/>
      <c r="L66" s="81"/>
      <c r="M66" s="81"/>
      <c r="N66" s="81"/>
      <c r="O66" s="82"/>
      <c r="P66" s="82"/>
    </row>
    <row r="67" spans="1:16" ht="12.75">
      <c r="A67" s="81" t="s">
        <v>451</v>
      </c>
      <c r="F67" s="81"/>
      <c r="G67" s="81"/>
      <c r="H67" s="81"/>
      <c r="I67" s="81"/>
      <c r="J67" s="81"/>
      <c r="K67" s="81"/>
      <c r="L67" s="81"/>
      <c r="M67" s="81"/>
      <c r="N67" s="81"/>
      <c r="O67" s="82"/>
      <c r="P67" s="82"/>
    </row>
    <row r="68" spans="1:16" ht="12.75">
      <c r="A68" s="81" t="s">
        <v>252</v>
      </c>
      <c r="B68" s="81"/>
      <c r="C68" s="81"/>
      <c r="D68" s="81"/>
      <c r="E68" s="81"/>
      <c r="F68" s="81"/>
      <c r="G68" s="81"/>
      <c r="H68" s="81"/>
      <c r="I68" s="81"/>
      <c r="J68" s="81"/>
      <c r="K68" s="81"/>
      <c r="L68" s="81"/>
      <c r="M68" s="81"/>
      <c r="N68" s="81"/>
      <c r="O68" s="82"/>
      <c r="P68" s="82"/>
    </row>
    <row r="69" ht="14.25" customHeight="1">
      <c r="A69" s="1" t="s">
        <v>532</v>
      </c>
    </row>
  </sheetData>
  <sheetProtection/>
  <printOptions/>
  <pageMargins left="0.7480314960629921" right="0.7480314960629921" top="0.5905511811023623" bottom="0.5905511811023623" header="0.5118110236220472" footer="0.5118110236220472"/>
  <pageSetup fitToHeight="1" fitToWidth="1" horizontalDpi="600" verticalDpi="600" orientation="portrait" paperSize="9" scale="56" r:id="rId1"/>
  <headerFooter alignWithMargins="0">
    <oddHeader>&amp;R&amp;"Arial,Bold"&amp;14RAIL SERVICES</oddHeader>
  </headerFooter>
</worksheet>
</file>

<file path=xl/worksheets/sheet16.xml><?xml version="1.0" encoding="utf-8"?>
<worksheet xmlns="http://schemas.openxmlformats.org/spreadsheetml/2006/main" xmlns:r="http://schemas.openxmlformats.org/officeDocument/2006/relationships">
  <sheetPr codeName="Sheet20">
    <pageSetUpPr fitToPage="1"/>
  </sheetPr>
  <dimension ref="A1:X74"/>
  <sheetViews>
    <sheetView zoomScale="75" zoomScaleNormal="75" zoomScalePageLayoutView="0" workbookViewId="0" topLeftCell="A3">
      <selection activeCell="A3" sqref="A3"/>
    </sheetView>
  </sheetViews>
  <sheetFormatPr defaultColWidth="8.88671875" defaultRowHeight="15"/>
  <cols>
    <col min="1" max="1" width="30.88671875" style="0" customWidth="1"/>
    <col min="2" max="5" width="8.21484375" style="0" hidden="1" customWidth="1"/>
    <col min="6" max="11" width="0" style="0" hidden="1" customWidth="1"/>
    <col min="15" max="15" width="9.21484375" style="0" customWidth="1"/>
    <col min="17" max="20" width="9.21484375" style="0" customWidth="1"/>
    <col min="22" max="22" width="8.88671875" style="0" customWidth="1"/>
    <col min="23" max="23" width="3.10546875" style="0" customWidth="1"/>
  </cols>
  <sheetData>
    <row r="1" spans="1:16" ht="18" hidden="1">
      <c r="A1" s="1" t="s">
        <v>254</v>
      </c>
      <c r="B1" s="1"/>
      <c r="C1" s="1"/>
      <c r="D1" s="1"/>
      <c r="E1" s="1"/>
      <c r="F1" s="1"/>
      <c r="G1" s="1"/>
      <c r="H1" s="1"/>
      <c r="I1" s="1"/>
      <c r="J1" s="1"/>
      <c r="K1" s="1"/>
      <c r="L1" s="1"/>
      <c r="M1" s="1"/>
      <c r="N1" s="1"/>
      <c r="O1" s="98"/>
      <c r="P1" s="98"/>
    </row>
    <row r="2" spans="1:16" ht="15" hidden="1">
      <c r="A2" s="1"/>
      <c r="B2" s="1"/>
      <c r="C2" s="1"/>
      <c r="D2" s="1"/>
      <c r="E2" s="1"/>
      <c r="F2" s="1"/>
      <c r="G2" s="1"/>
      <c r="H2" s="1"/>
      <c r="I2" s="1"/>
      <c r="J2" s="1"/>
      <c r="K2" s="1"/>
      <c r="L2" s="1"/>
      <c r="M2" s="1"/>
      <c r="N2" s="1"/>
      <c r="O2" s="54"/>
      <c r="P2" s="54"/>
    </row>
    <row r="3" spans="1:16" s="6" customFormat="1" ht="21">
      <c r="A3" s="162" t="s">
        <v>455</v>
      </c>
      <c r="B3" s="162"/>
      <c r="C3" s="162"/>
      <c r="D3" s="162"/>
      <c r="E3" s="162"/>
      <c r="F3" s="1"/>
      <c r="G3" s="1"/>
      <c r="H3" s="1"/>
      <c r="I3" s="1"/>
      <c r="J3" s="1"/>
      <c r="K3" s="1"/>
      <c r="L3" s="1"/>
      <c r="M3" s="1"/>
      <c r="N3" s="1"/>
      <c r="O3" s="54"/>
      <c r="P3" s="196"/>
    </row>
    <row r="4" spans="1:16" s="6" customFormat="1" ht="18">
      <c r="A4" s="102"/>
      <c r="B4" s="102"/>
      <c r="C4" s="102"/>
      <c r="D4" s="102"/>
      <c r="E4" s="102"/>
      <c r="F4" s="13"/>
      <c r="G4" s="13"/>
      <c r="H4" s="13"/>
      <c r="I4" s="13"/>
      <c r="J4" s="13"/>
      <c r="K4" s="7"/>
      <c r="L4" s="7"/>
      <c r="M4" s="7"/>
      <c r="N4" s="7"/>
      <c r="O4" s="51"/>
      <c r="P4" s="51"/>
    </row>
    <row r="5" spans="1:16" s="6" customFormat="1" ht="6" customHeight="1">
      <c r="A5" s="102"/>
      <c r="B5" s="102"/>
      <c r="C5" s="102"/>
      <c r="D5" s="102"/>
      <c r="E5" s="102"/>
      <c r="F5" s="13"/>
      <c r="G5" s="13"/>
      <c r="H5" s="13"/>
      <c r="I5" s="13"/>
      <c r="J5" s="13"/>
      <c r="K5" s="7"/>
      <c r="L5" s="7"/>
      <c r="M5" s="7"/>
      <c r="N5" s="7"/>
      <c r="O5" s="51"/>
      <c r="P5" s="51"/>
    </row>
    <row r="6" spans="1:22" ht="15.75">
      <c r="A6" s="136"/>
      <c r="B6" s="136" t="s">
        <v>470</v>
      </c>
      <c r="C6" s="136" t="s">
        <v>471</v>
      </c>
      <c r="D6" s="136" t="s">
        <v>472</v>
      </c>
      <c r="E6" s="136" t="s">
        <v>473</v>
      </c>
      <c r="F6" s="134" t="s">
        <v>42</v>
      </c>
      <c r="G6" s="134" t="s">
        <v>75</v>
      </c>
      <c r="H6" s="134" t="s">
        <v>100</v>
      </c>
      <c r="I6" s="160" t="s">
        <v>104</v>
      </c>
      <c r="J6" s="160" t="s">
        <v>106</v>
      </c>
      <c r="K6" s="160" t="s">
        <v>168</v>
      </c>
      <c r="L6" s="160" t="s">
        <v>260</v>
      </c>
      <c r="M6" s="160" t="s">
        <v>357</v>
      </c>
      <c r="N6" s="160" t="s">
        <v>360</v>
      </c>
      <c r="O6" s="160" t="s">
        <v>393</v>
      </c>
      <c r="P6" s="160" t="s">
        <v>418</v>
      </c>
      <c r="Q6" s="160" t="s">
        <v>456</v>
      </c>
      <c r="R6" s="160" t="s">
        <v>475</v>
      </c>
      <c r="S6" s="160" t="s">
        <v>505</v>
      </c>
      <c r="T6" s="160" t="s">
        <v>529</v>
      </c>
      <c r="U6" s="160" t="s">
        <v>629</v>
      </c>
      <c r="V6" s="160" t="s">
        <v>706</v>
      </c>
    </row>
    <row r="7" spans="1:16" ht="5.25" customHeight="1">
      <c r="A7" s="8"/>
      <c r="B7" s="8"/>
      <c r="C7" s="8"/>
      <c r="D7" s="8"/>
      <c r="E7" s="8"/>
      <c r="F7" s="9"/>
      <c r="G7" s="81"/>
      <c r="H7" s="81"/>
      <c r="I7" s="81"/>
      <c r="J7" s="81"/>
      <c r="K7" s="82"/>
      <c r="L7" s="1"/>
      <c r="M7" s="1"/>
      <c r="N7" s="1"/>
      <c r="O7" s="1"/>
      <c r="P7" s="1"/>
    </row>
    <row r="8" spans="1:22" ht="15.75" customHeight="1">
      <c r="A8" s="47"/>
      <c r="B8" s="47"/>
      <c r="C8" s="47"/>
      <c r="D8" s="47"/>
      <c r="E8" s="47"/>
      <c r="F8" s="9"/>
      <c r="G8" s="9"/>
      <c r="H8" s="81"/>
      <c r="I8" s="81"/>
      <c r="J8" s="9"/>
      <c r="K8" s="1"/>
      <c r="L8" s="54"/>
      <c r="M8" s="56"/>
      <c r="N8" s="56"/>
      <c r="O8" s="56"/>
      <c r="P8" s="56"/>
      <c r="Q8" s="56"/>
      <c r="V8" s="56" t="s">
        <v>12</v>
      </c>
    </row>
    <row r="9" spans="1:16" ht="3.75" customHeight="1">
      <c r="A9" s="47"/>
      <c r="B9" s="47"/>
      <c r="C9" s="47"/>
      <c r="D9" s="47"/>
      <c r="E9" s="47"/>
      <c r="F9" s="9"/>
      <c r="G9" s="9"/>
      <c r="H9" s="81"/>
      <c r="I9" s="81"/>
      <c r="J9" s="9"/>
      <c r="K9" s="1"/>
      <c r="L9" s="54"/>
      <c r="M9" s="56"/>
      <c r="N9" s="56"/>
      <c r="O9" s="56"/>
      <c r="P9" s="56"/>
    </row>
    <row r="10" spans="1:24" ht="15">
      <c r="A10" s="7" t="s">
        <v>216</v>
      </c>
      <c r="B10" s="32">
        <v>44.4</v>
      </c>
      <c r="C10" s="32">
        <v>33.2</v>
      </c>
      <c r="D10" s="32">
        <v>33.5</v>
      </c>
      <c r="E10" s="32">
        <v>31.7</v>
      </c>
      <c r="F10" s="32">
        <v>40.9</v>
      </c>
      <c r="G10" s="32">
        <v>44.1</v>
      </c>
      <c r="H10" s="32">
        <v>39.8</v>
      </c>
      <c r="I10" s="32">
        <v>29.5</v>
      </c>
      <c r="J10" s="32">
        <v>33.3</v>
      </c>
      <c r="K10" s="34">
        <v>39.9</v>
      </c>
      <c r="L10" s="34">
        <v>38.7</v>
      </c>
      <c r="M10" s="119">
        <v>42.5</v>
      </c>
      <c r="N10" s="119">
        <v>43.846</v>
      </c>
      <c r="O10" s="119">
        <v>57.903</v>
      </c>
      <c r="P10" s="119">
        <v>58.046</v>
      </c>
      <c r="Q10" s="119">
        <v>54.652130000000014</v>
      </c>
      <c r="R10" s="119">
        <v>69.676</v>
      </c>
      <c r="S10" s="119">
        <v>76.39</v>
      </c>
      <c r="T10" s="119">
        <v>74.2</v>
      </c>
      <c r="U10">
        <v>80.5</v>
      </c>
      <c r="V10">
        <v>76.5</v>
      </c>
      <c r="W10" s="1"/>
      <c r="X10" s="1"/>
    </row>
    <row r="11" spans="1:24" ht="15">
      <c r="A11" s="7" t="s">
        <v>217</v>
      </c>
      <c r="B11" s="32">
        <v>20.4</v>
      </c>
      <c r="C11" s="32">
        <v>18.7</v>
      </c>
      <c r="D11" s="32">
        <v>23.2</v>
      </c>
      <c r="E11" s="32">
        <v>28.7</v>
      </c>
      <c r="F11" s="32">
        <v>40.3</v>
      </c>
      <c r="G11" s="32">
        <v>41.4</v>
      </c>
      <c r="H11" s="32">
        <v>32.3</v>
      </c>
      <c r="I11" s="32">
        <v>21.2</v>
      </c>
      <c r="J11" s="32">
        <v>25.7</v>
      </c>
      <c r="K11" s="34">
        <v>32.8</v>
      </c>
      <c r="L11" s="34">
        <v>38.2</v>
      </c>
      <c r="M11" s="119">
        <v>60.2</v>
      </c>
      <c r="N11" s="119">
        <v>79.196</v>
      </c>
      <c r="O11" s="119">
        <v>106.669</v>
      </c>
      <c r="P11" s="119">
        <v>93.818</v>
      </c>
      <c r="Q11" s="119">
        <v>90.29229000000004</v>
      </c>
      <c r="R11" s="119">
        <v>112.036</v>
      </c>
      <c r="S11" s="119">
        <v>123.788</v>
      </c>
      <c r="T11" s="119">
        <v>99.2</v>
      </c>
      <c r="U11">
        <v>97.7</v>
      </c>
      <c r="V11">
        <v>91.4</v>
      </c>
      <c r="W11" s="1"/>
      <c r="X11" s="1"/>
    </row>
    <row r="12" spans="1:24" ht="15">
      <c r="A12" s="7" t="s">
        <v>218</v>
      </c>
      <c r="B12" s="32">
        <v>29.2</v>
      </c>
      <c r="C12" s="32">
        <v>21.5</v>
      </c>
      <c r="D12" s="32">
        <v>29.3</v>
      </c>
      <c r="E12" s="32">
        <v>32.8</v>
      </c>
      <c r="F12" s="32">
        <v>32.5</v>
      </c>
      <c r="G12" s="32">
        <v>31.2</v>
      </c>
      <c r="H12" s="32">
        <v>26.9</v>
      </c>
      <c r="I12" s="32">
        <v>20.4</v>
      </c>
      <c r="J12" s="32">
        <v>24</v>
      </c>
      <c r="K12" s="34">
        <v>27.9</v>
      </c>
      <c r="L12" s="34">
        <v>33.1</v>
      </c>
      <c r="M12" s="119">
        <v>74</v>
      </c>
      <c r="N12" s="119">
        <v>82.374</v>
      </c>
      <c r="O12" s="119">
        <v>102.98</v>
      </c>
      <c r="P12" s="119">
        <v>95.998</v>
      </c>
      <c r="Q12" s="119">
        <v>84.82171000000002</v>
      </c>
      <c r="R12" s="119">
        <v>89.482</v>
      </c>
      <c r="S12" s="119">
        <v>98.9</v>
      </c>
      <c r="T12" s="119">
        <v>94.5</v>
      </c>
      <c r="U12">
        <v>101.9</v>
      </c>
      <c r="V12" s="119">
        <v>87</v>
      </c>
      <c r="W12" s="1"/>
      <c r="X12" s="1"/>
    </row>
    <row r="13" spans="1:24" ht="15">
      <c r="A13" s="7" t="s">
        <v>219</v>
      </c>
      <c r="B13" s="32">
        <v>63.4</v>
      </c>
      <c r="C13" s="32">
        <v>51.6</v>
      </c>
      <c r="D13" s="32">
        <v>59</v>
      </c>
      <c r="E13" s="32">
        <v>60.4</v>
      </c>
      <c r="F13" s="32">
        <v>58.3</v>
      </c>
      <c r="G13" s="32">
        <v>58.9</v>
      </c>
      <c r="H13" s="32">
        <v>47.5</v>
      </c>
      <c r="I13" s="32">
        <v>34.1</v>
      </c>
      <c r="J13" s="32">
        <v>49.4</v>
      </c>
      <c r="K13" s="34">
        <v>59.4</v>
      </c>
      <c r="L13" s="34">
        <v>68.5</v>
      </c>
      <c r="M13" s="119">
        <v>83.5</v>
      </c>
      <c r="N13" s="119">
        <v>90.505</v>
      </c>
      <c r="O13" s="119">
        <v>118.221</v>
      </c>
      <c r="P13" s="119">
        <v>119.654</v>
      </c>
      <c r="Q13" s="119">
        <v>116.53884000000001</v>
      </c>
      <c r="R13" s="119">
        <v>140.546</v>
      </c>
      <c r="S13" s="119">
        <v>156.81</v>
      </c>
      <c r="T13" s="119">
        <v>154.1</v>
      </c>
      <c r="U13">
        <v>166.9</v>
      </c>
      <c r="V13">
        <v>152.4</v>
      </c>
      <c r="W13" s="1"/>
      <c r="X13" s="1"/>
    </row>
    <row r="14" spans="1:24" ht="15">
      <c r="A14" s="7" t="s">
        <v>220</v>
      </c>
      <c r="B14" s="32">
        <v>36.8</v>
      </c>
      <c r="C14" s="32">
        <v>34.8</v>
      </c>
      <c r="D14" s="32">
        <v>43.1</v>
      </c>
      <c r="E14" s="32">
        <v>42.4</v>
      </c>
      <c r="F14" s="32">
        <v>41.7</v>
      </c>
      <c r="G14" s="32">
        <v>42.9</v>
      </c>
      <c r="H14" s="32">
        <v>38.4</v>
      </c>
      <c r="I14" s="32">
        <v>26.6</v>
      </c>
      <c r="J14" s="32">
        <v>37.4</v>
      </c>
      <c r="K14" s="34">
        <v>45.3</v>
      </c>
      <c r="L14" s="34">
        <v>49.3</v>
      </c>
      <c r="M14" s="119">
        <v>53.3</v>
      </c>
      <c r="N14" s="119">
        <v>55.636</v>
      </c>
      <c r="O14" s="119">
        <v>77.397</v>
      </c>
      <c r="P14" s="119">
        <v>69.134</v>
      </c>
      <c r="Q14" s="119">
        <v>65.28589000000001</v>
      </c>
      <c r="R14" s="119">
        <v>80.25</v>
      </c>
      <c r="S14" s="119">
        <v>83.29</v>
      </c>
      <c r="T14" s="119">
        <v>77.3</v>
      </c>
      <c r="U14">
        <v>92.3</v>
      </c>
      <c r="V14">
        <v>90.5</v>
      </c>
      <c r="W14" s="1"/>
      <c r="X14" s="1"/>
    </row>
    <row r="15" spans="1:24" ht="15">
      <c r="A15" s="7" t="s">
        <v>226</v>
      </c>
      <c r="B15" s="32">
        <v>49.8</v>
      </c>
      <c r="C15" s="32">
        <v>46.6</v>
      </c>
      <c r="D15" s="32">
        <v>61.6</v>
      </c>
      <c r="E15" s="32">
        <v>60.6</v>
      </c>
      <c r="F15" s="32">
        <v>55.2</v>
      </c>
      <c r="G15" s="32">
        <v>54.4</v>
      </c>
      <c r="H15" s="32">
        <v>58.2</v>
      </c>
      <c r="I15" s="32">
        <v>56.6</v>
      </c>
      <c r="J15" s="32">
        <v>64.5</v>
      </c>
      <c r="K15" s="34">
        <v>80</v>
      </c>
      <c r="L15" s="34">
        <v>100</v>
      </c>
      <c r="M15" s="119">
        <v>102.2</v>
      </c>
      <c r="N15" s="119">
        <v>106.208</v>
      </c>
      <c r="O15" s="119">
        <v>131.64999997999988</v>
      </c>
      <c r="P15" s="119">
        <v>124.262</v>
      </c>
      <c r="Q15" s="119">
        <v>126.97547999999995</v>
      </c>
      <c r="R15" s="119">
        <v>135.282</v>
      </c>
      <c r="S15" s="119">
        <v>143.276</v>
      </c>
      <c r="T15" s="119">
        <v>132.1</v>
      </c>
      <c r="U15">
        <v>131.1</v>
      </c>
      <c r="V15">
        <v>132.5</v>
      </c>
      <c r="W15" s="1"/>
      <c r="X15" s="1"/>
    </row>
    <row r="16" spans="1:24" ht="15">
      <c r="A16" s="7" t="s">
        <v>227</v>
      </c>
      <c r="B16" s="32">
        <v>37.3</v>
      </c>
      <c r="C16" s="32">
        <v>29</v>
      </c>
      <c r="D16" s="32">
        <v>35.3</v>
      </c>
      <c r="E16" s="32">
        <v>34.7</v>
      </c>
      <c r="F16" s="32">
        <v>32.2</v>
      </c>
      <c r="G16" s="32">
        <v>28.5</v>
      </c>
      <c r="H16" s="32">
        <v>26</v>
      </c>
      <c r="I16" s="32">
        <v>22.9</v>
      </c>
      <c r="J16" s="32">
        <v>28.9</v>
      </c>
      <c r="K16" s="34">
        <v>30.5</v>
      </c>
      <c r="L16" s="34">
        <v>34.9</v>
      </c>
      <c r="M16" s="119">
        <v>36.8</v>
      </c>
      <c r="N16" s="119">
        <v>41.117</v>
      </c>
      <c r="O16" s="119">
        <v>58.16099998000002</v>
      </c>
      <c r="P16" s="119">
        <v>51.378</v>
      </c>
      <c r="Q16" s="119">
        <v>55.676880000000025</v>
      </c>
      <c r="R16" s="119">
        <v>56.684</v>
      </c>
      <c r="S16" s="119">
        <v>63.266</v>
      </c>
      <c r="T16" s="119">
        <v>57.3</v>
      </c>
      <c r="U16">
        <v>59</v>
      </c>
      <c r="V16">
        <v>60.2</v>
      </c>
      <c r="W16" s="1"/>
      <c r="X16" s="1"/>
    </row>
    <row r="17" spans="1:24" ht="15">
      <c r="A17" s="7" t="s">
        <v>228</v>
      </c>
      <c r="B17" s="32">
        <v>50.2</v>
      </c>
      <c r="C17" s="32">
        <v>46</v>
      </c>
      <c r="D17" s="32">
        <v>56.5</v>
      </c>
      <c r="E17" s="32">
        <v>58.1</v>
      </c>
      <c r="F17" s="32">
        <v>53.3</v>
      </c>
      <c r="G17" s="32">
        <v>51.4</v>
      </c>
      <c r="H17" s="32">
        <v>44.9</v>
      </c>
      <c r="I17" s="32">
        <v>38.8</v>
      </c>
      <c r="J17" s="32">
        <v>44.4</v>
      </c>
      <c r="K17" s="34">
        <v>48.1</v>
      </c>
      <c r="L17" s="34">
        <v>50.3</v>
      </c>
      <c r="M17" s="119">
        <v>57.4</v>
      </c>
      <c r="N17" s="119">
        <v>66.369</v>
      </c>
      <c r="O17" s="119">
        <v>90.848</v>
      </c>
      <c r="P17" s="119">
        <v>89.118</v>
      </c>
      <c r="Q17" s="119">
        <v>96.9594</v>
      </c>
      <c r="R17" s="119">
        <v>109.152</v>
      </c>
      <c r="S17" s="119">
        <v>114.694</v>
      </c>
      <c r="T17" s="119">
        <v>112</v>
      </c>
      <c r="U17">
        <v>112.9</v>
      </c>
      <c r="V17">
        <v>126.2</v>
      </c>
      <c r="W17" s="1"/>
      <c r="X17" s="1"/>
    </row>
    <row r="18" spans="1:24" ht="15">
      <c r="A18" s="7" t="s">
        <v>229</v>
      </c>
      <c r="B18" s="32">
        <v>39.6</v>
      </c>
      <c r="C18" s="32">
        <v>35.3</v>
      </c>
      <c r="D18" s="32">
        <v>40</v>
      </c>
      <c r="E18" s="32">
        <v>43.3</v>
      </c>
      <c r="F18" s="32">
        <v>42</v>
      </c>
      <c r="G18" s="32">
        <v>36.7</v>
      </c>
      <c r="H18" s="32">
        <v>36.8</v>
      </c>
      <c r="I18" s="32">
        <v>37</v>
      </c>
      <c r="J18" s="32">
        <v>47.9</v>
      </c>
      <c r="K18" s="34">
        <v>58.7</v>
      </c>
      <c r="L18" s="34">
        <v>66.8</v>
      </c>
      <c r="M18" s="119">
        <v>74.4</v>
      </c>
      <c r="N18" s="119">
        <v>78.058</v>
      </c>
      <c r="O18" s="119">
        <v>97.41199997999998</v>
      </c>
      <c r="P18" s="119">
        <v>85.806</v>
      </c>
      <c r="Q18" s="119">
        <v>89.81808000000005</v>
      </c>
      <c r="R18" s="119">
        <v>99.406</v>
      </c>
      <c r="S18" s="119">
        <v>98.344</v>
      </c>
      <c r="T18" s="119">
        <v>88</v>
      </c>
      <c r="U18">
        <v>85.9</v>
      </c>
      <c r="V18">
        <v>95.2</v>
      </c>
      <c r="W18" s="1"/>
      <c r="X18" s="1"/>
    </row>
    <row r="19" spans="1:24" ht="15">
      <c r="A19" s="7" t="s">
        <v>230</v>
      </c>
      <c r="B19" s="32">
        <v>84.6</v>
      </c>
      <c r="C19" s="32">
        <v>74.9</v>
      </c>
      <c r="D19" s="32">
        <v>88.9</v>
      </c>
      <c r="E19" s="32">
        <v>96.8</v>
      </c>
      <c r="F19" s="32">
        <v>97.4</v>
      </c>
      <c r="G19" s="32">
        <v>99.1</v>
      </c>
      <c r="H19" s="32">
        <v>99.2</v>
      </c>
      <c r="I19" s="32">
        <v>87.5</v>
      </c>
      <c r="J19" s="32">
        <v>92.8</v>
      </c>
      <c r="K19" s="34">
        <v>107.4</v>
      </c>
      <c r="L19" s="34">
        <v>114.3</v>
      </c>
      <c r="M19" s="119">
        <v>114.8</v>
      </c>
      <c r="N19" s="119">
        <v>120.799</v>
      </c>
      <c r="O19" s="119">
        <v>158.90900002000004</v>
      </c>
      <c r="P19" s="119">
        <v>140.572</v>
      </c>
      <c r="Q19" s="119">
        <v>138.85767000000007</v>
      </c>
      <c r="R19" s="119">
        <v>149.952</v>
      </c>
      <c r="S19" s="119">
        <v>153.192</v>
      </c>
      <c r="T19" s="119">
        <v>130.2</v>
      </c>
      <c r="U19">
        <v>131.6</v>
      </c>
      <c r="V19">
        <v>138.9</v>
      </c>
      <c r="W19" s="1"/>
      <c r="X19" s="1"/>
    </row>
    <row r="20" spans="1:24" ht="15">
      <c r="A20" s="7" t="s">
        <v>251</v>
      </c>
      <c r="B20" s="32">
        <v>8.6</v>
      </c>
      <c r="C20" s="32">
        <v>9.2</v>
      </c>
      <c r="D20" s="32">
        <v>10.7</v>
      </c>
      <c r="E20" s="32">
        <v>14.6</v>
      </c>
      <c r="F20" s="32">
        <v>23.3</v>
      </c>
      <c r="G20" s="32">
        <v>23.5</v>
      </c>
      <c r="H20" s="32">
        <v>21.3</v>
      </c>
      <c r="I20" s="32">
        <v>22.8</v>
      </c>
      <c r="J20" s="32">
        <v>23.3</v>
      </c>
      <c r="K20" s="34">
        <v>29.7</v>
      </c>
      <c r="L20" s="34">
        <v>32.2</v>
      </c>
      <c r="M20" s="119">
        <v>27</v>
      </c>
      <c r="N20" s="119">
        <v>28.799</v>
      </c>
      <c r="O20" s="119">
        <v>28.233999979999968</v>
      </c>
      <c r="P20" s="119">
        <v>31.25</v>
      </c>
      <c r="Q20" s="119">
        <v>32.918</v>
      </c>
      <c r="R20" s="119">
        <v>36.628</v>
      </c>
      <c r="S20" s="119">
        <v>37.414</v>
      </c>
      <c r="T20" s="119">
        <v>38</v>
      </c>
      <c r="U20">
        <v>40.2</v>
      </c>
      <c r="V20">
        <v>38.9</v>
      </c>
      <c r="W20" s="1"/>
      <c r="X20" s="1"/>
    </row>
    <row r="21" spans="1:24" ht="5.25" customHeight="1">
      <c r="A21" s="7"/>
      <c r="B21" s="32"/>
      <c r="C21" s="32"/>
      <c r="D21" s="32"/>
      <c r="E21" s="32"/>
      <c r="F21" s="32"/>
      <c r="G21" s="32"/>
      <c r="H21" s="32"/>
      <c r="I21" s="32"/>
      <c r="J21" s="32"/>
      <c r="K21" s="34"/>
      <c r="L21" s="34"/>
      <c r="M21" s="119"/>
      <c r="N21" s="119"/>
      <c r="O21" s="119"/>
      <c r="P21" s="119"/>
      <c r="Q21" s="119"/>
      <c r="R21" s="119"/>
      <c r="S21" s="119"/>
      <c r="T21" s="119"/>
      <c r="W21" s="1"/>
      <c r="X21" s="1"/>
    </row>
    <row r="22" spans="1:24" ht="15">
      <c r="A22" s="7" t="s">
        <v>213</v>
      </c>
      <c r="B22" s="32">
        <v>31.5</v>
      </c>
      <c r="C22" s="32">
        <v>39.8</v>
      </c>
      <c r="D22" s="32">
        <v>45.5</v>
      </c>
      <c r="E22" s="32">
        <v>51.6</v>
      </c>
      <c r="F22" s="32">
        <v>48.9</v>
      </c>
      <c r="G22" s="32">
        <v>54.9</v>
      </c>
      <c r="H22" s="32">
        <v>61.5</v>
      </c>
      <c r="I22" s="32">
        <v>61</v>
      </c>
      <c r="J22" s="32">
        <v>73</v>
      </c>
      <c r="K22" s="34">
        <v>83</v>
      </c>
      <c r="L22" s="34">
        <v>90</v>
      </c>
      <c r="M22" s="119">
        <v>90.5</v>
      </c>
      <c r="N22" s="119">
        <v>96.586</v>
      </c>
      <c r="O22" s="119">
        <v>97.26300004</v>
      </c>
      <c r="P22" s="119">
        <v>92.058</v>
      </c>
      <c r="Q22" s="119">
        <v>97.713</v>
      </c>
      <c r="R22" s="119">
        <v>104.45</v>
      </c>
      <c r="S22" s="119">
        <v>110.86</v>
      </c>
      <c r="T22" s="119">
        <v>116.4</v>
      </c>
      <c r="U22">
        <v>130.5</v>
      </c>
      <c r="V22">
        <v>136.1</v>
      </c>
      <c r="W22" s="1"/>
      <c r="X22" s="1"/>
    </row>
    <row r="23" spans="1:24" ht="15">
      <c r="A23" s="7" t="s">
        <v>201</v>
      </c>
      <c r="B23" s="32">
        <v>51.9</v>
      </c>
      <c r="C23" s="32">
        <v>52.1</v>
      </c>
      <c r="D23" s="32">
        <v>57.9</v>
      </c>
      <c r="E23" s="32">
        <v>68.1</v>
      </c>
      <c r="F23" s="32">
        <v>79.8</v>
      </c>
      <c r="G23" s="32">
        <v>94.1</v>
      </c>
      <c r="H23" s="32">
        <v>82.9</v>
      </c>
      <c r="I23" s="32">
        <v>90.3</v>
      </c>
      <c r="J23" s="32">
        <v>103.2</v>
      </c>
      <c r="K23" s="34">
        <v>110.7</v>
      </c>
      <c r="L23" s="34">
        <v>126.7</v>
      </c>
      <c r="M23" s="119">
        <v>135.8</v>
      </c>
      <c r="N23" s="119">
        <v>159.947</v>
      </c>
      <c r="O23" s="119">
        <v>209.2589999799999</v>
      </c>
      <c r="P23" s="119">
        <v>227.874</v>
      </c>
      <c r="Q23" s="119">
        <v>220.946</v>
      </c>
      <c r="R23" s="119">
        <v>240.84</v>
      </c>
      <c r="S23" s="119">
        <v>255.81</v>
      </c>
      <c r="T23" s="119">
        <v>268.1</v>
      </c>
      <c r="U23">
        <v>295.9</v>
      </c>
      <c r="V23">
        <v>311.9</v>
      </c>
      <c r="W23" s="1"/>
      <c r="X23" s="1"/>
    </row>
    <row r="24" spans="1:24" ht="15">
      <c r="A24" s="7" t="s">
        <v>250</v>
      </c>
      <c r="B24" s="32">
        <v>10.1</v>
      </c>
      <c r="C24" s="32">
        <v>9.5</v>
      </c>
      <c r="D24" s="32">
        <v>11.5</v>
      </c>
      <c r="E24" s="32">
        <v>13.4</v>
      </c>
      <c r="F24" s="32">
        <v>15.5</v>
      </c>
      <c r="G24" s="32">
        <v>18.4</v>
      </c>
      <c r="H24" s="32">
        <v>20.8</v>
      </c>
      <c r="I24" s="32">
        <v>22.1</v>
      </c>
      <c r="J24" s="32">
        <v>21.9</v>
      </c>
      <c r="K24" s="34">
        <v>24.1</v>
      </c>
      <c r="L24" s="34">
        <v>25.8</v>
      </c>
      <c r="M24" s="119">
        <v>25.4</v>
      </c>
      <c r="N24" s="119">
        <v>23.355</v>
      </c>
      <c r="O24" s="119">
        <v>24.284000019999997</v>
      </c>
      <c r="P24" s="119">
        <v>23.85</v>
      </c>
      <c r="Q24" s="119">
        <v>22.447</v>
      </c>
      <c r="R24" s="119">
        <v>28.434</v>
      </c>
      <c r="S24" s="119">
        <v>28.2</v>
      </c>
      <c r="T24" s="119">
        <v>26.3</v>
      </c>
      <c r="U24">
        <v>27.5</v>
      </c>
      <c r="V24">
        <v>24.5</v>
      </c>
      <c r="W24" s="1"/>
      <c r="X24" s="1"/>
    </row>
    <row r="25" spans="1:24" ht="18">
      <c r="A25" s="7" t="s">
        <v>245</v>
      </c>
      <c r="B25" s="32">
        <v>18.7</v>
      </c>
      <c r="C25" s="32">
        <v>24.8</v>
      </c>
      <c r="D25" s="32">
        <v>62.9</v>
      </c>
      <c r="E25" s="32">
        <v>130.6</v>
      </c>
      <c r="F25" s="32">
        <v>114</v>
      </c>
      <c r="G25" s="32">
        <v>73.8</v>
      </c>
      <c r="H25" s="32">
        <v>70.1</v>
      </c>
      <c r="I25" s="32">
        <v>69.1</v>
      </c>
      <c r="J25" s="32">
        <v>79.1</v>
      </c>
      <c r="K25" s="34">
        <v>87.3</v>
      </c>
      <c r="L25" s="34">
        <v>95.3</v>
      </c>
      <c r="M25" s="119">
        <v>113.7</v>
      </c>
      <c r="N25" s="194" t="s">
        <v>457</v>
      </c>
      <c r="O25" s="119">
        <v>766.7999999799996</v>
      </c>
      <c r="P25" s="119">
        <v>532.288</v>
      </c>
      <c r="Q25" s="119">
        <v>315.28368000000023</v>
      </c>
      <c r="R25" s="119">
        <v>336.982</v>
      </c>
      <c r="S25" s="119">
        <v>343.782</v>
      </c>
      <c r="T25" s="119">
        <v>454</v>
      </c>
      <c r="U25">
        <v>293.9</v>
      </c>
      <c r="V25" s="304">
        <v>93</v>
      </c>
      <c r="W25" s="1"/>
      <c r="X25" s="1"/>
    </row>
    <row r="26" spans="1:24" ht="5.25" customHeight="1">
      <c r="A26" s="7"/>
      <c r="B26" s="32"/>
      <c r="C26" s="32"/>
      <c r="D26" s="32"/>
      <c r="E26" s="32"/>
      <c r="F26" s="32"/>
      <c r="G26" s="32"/>
      <c r="H26" s="32"/>
      <c r="I26" s="32"/>
      <c r="J26" s="32"/>
      <c r="K26" s="34"/>
      <c r="L26" s="34"/>
      <c r="M26" s="119"/>
      <c r="N26" s="119"/>
      <c r="O26" s="119"/>
      <c r="P26" s="119"/>
      <c r="Q26" s="119"/>
      <c r="R26" s="119"/>
      <c r="S26" s="119"/>
      <c r="T26" s="119"/>
      <c r="W26" s="1"/>
      <c r="X26" s="1"/>
    </row>
    <row r="27" spans="1:24" ht="15">
      <c r="A27" s="7" t="s">
        <v>198</v>
      </c>
      <c r="B27" s="32"/>
      <c r="C27" s="32"/>
      <c r="D27" s="32">
        <v>2.6</v>
      </c>
      <c r="E27" s="32">
        <v>155.3</v>
      </c>
      <c r="F27" s="32">
        <v>206.4</v>
      </c>
      <c r="G27" s="32">
        <v>234.3</v>
      </c>
      <c r="H27" s="32">
        <v>202.1</v>
      </c>
      <c r="I27" s="32">
        <v>186.4</v>
      </c>
      <c r="J27" s="32">
        <v>200.8</v>
      </c>
      <c r="K27" s="34">
        <v>239.3</v>
      </c>
      <c r="L27" s="34">
        <v>246.9</v>
      </c>
      <c r="M27" s="119">
        <v>262.3</v>
      </c>
      <c r="N27" s="119">
        <v>270.913</v>
      </c>
      <c r="O27" s="119">
        <v>272.71699997999985</v>
      </c>
      <c r="P27" s="119">
        <v>247.778</v>
      </c>
      <c r="Q27" s="119">
        <v>244.304</v>
      </c>
      <c r="R27" s="119">
        <v>264.17</v>
      </c>
      <c r="S27" s="119">
        <v>268.42</v>
      </c>
      <c r="T27" s="119">
        <v>284.3</v>
      </c>
      <c r="U27">
        <v>307.8</v>
      </c>
      <c r="V27" s="304">
        <v>341</v>
      </c>
      <c r="W27" s="1"/>
      <c r="X27" s="1"/>
    </row>
    <row r="28" spans="1:24" ht="15">
      <c r="A28" s="7" t="s">
        <v>235</v>
      </c>
      <c r="B28" s="32"/>
      <c r="C28" s="32"/>
      <c r="D28" s="32"/>
      <c r="E28" s="32">
        <v>21.4</v>
      </c>
      <c r="F28" s="32">
        <v>33.5</v>
      </c>
      <c r="G28" s="32">
        <v>36.5</v>
      </c>
      <c r="H28" s="32">
        <v>38.5</v>
      </c>
      <c r="I28" s="32">
        <v>38.9</v>
      </c>
      <c r="J28" s="32">
        <v>40.5</v>
      </c>
      <c r="K28" s="34">
        <v>42.3</v>
      </c>
      <c r="L28" s="34">
        <v>49</v>
      </c>
      <c r="M28" s="119">
        <v>45.7</v>
      </c>
      <c r="N28" s="119">
        <v>43.34</v>
      </c>
      <c r="O28" s="119">
        <v>58.47</v>
      </c>
      <c r="P28" s="119">
        <v>59.092</v>
      </c>
      <c r="Q28" s="119">
        <v>61.32410000000001</v>
      </c>
      <c r="R28" s="119">
        <v>55.17</v>
      </c>
      <c r="S28" s="119">
        <v>60.022</v>
      </c>
      <c r="T28" s="119">
        <v>69.8</v>
      </c>
      <c r="U28">
        <v>72.9</v>
      </c>
      <c r="V28">
        <v>68.4</v>
      </c>
      <c r="W28" s="1"/>
      <c r="X28" s="1"/>
    </row>
    <row r="29" spans="1:24" ht="6" customHeight="1">
      <c r="A29" s="7"/>
      <c r="B29" s="32"/>
      <c r="C29" s="32"/>
      <c r="D29" s="32"/>
      <c r="E29" s="32"/>
      <c r="F29" s="32"/>
      <c r="G29" s="32"/>
      <c r="H29" s="32"/>
      <c r="I29" s="32"/>
      <c r="J29" s="32"/>
      <c r="K29" s="34"/>
      <c r="L29" s="34"/>
      <c r="M29" s="119"/>
      <c r="N29" s="119"/>
      <c r="O29" s="119"/>
      <c r="P29" s="119"/>
      <c r="Q29" s="119"/>
      <c r="R29" s="119"/>
      <c r="S29" s="119"/>
      <c r="T29" s="119"/>
      <c r="W29" s="1"/>
      <c r="X29" s="1"/>
    </row>
    <row r="30" spans="1:24" ht="15">
      <c r="A30" s="7" t="s">
        <v>197</v>
      </c>
      <c r="B30" s="32"/>
      <c r="C30" s="32"/>
      <c r="D30" s="32"/>
      <c r="E30" s="32"/>
      <c r="F30" s="32">
        <v>16.2</v>
      </c>
      <c r="G30" s="32">
        <v>110.2</v>
      </c>
      <c r="H30" s="32">
        <v>126.4</v>
      </c>
      <c r="I30" s="32">
        <v>131.1</v>
      </c>
      <c r="J30" s="32">
        <v>158.9</v>
      </c>
      <c r="K30" s="34">
        <v>195.5</v>
      </c>
      <c r="L30" s="34">
        <v>206.4</v>
      </c>
      <c r="M30" s="119">
        <v>211.1</v>
      </c>
      <c r="N30" s="119">
        <v>202.468</v>
      </c>
      <c r="O30" s="119">
        <v>214.66400004000002</v>
      </c>
      <c r="P30" s="119">
        <v>205.33</v>
      </c>
      <c r="Q30" s="119">
        <v>195.543</v>
      </c>
      <c r="R30" s="119">
        <v>210.482</v>
      </c>
      <c r="S30" s="119">
        <v>206.12</v>
      </c>
      <c r="T30" s="119">
        <v>208.5</v>
      </c>
      <c r="U30">
        <v>224.1</v>
      </c>
      <c r="V30">
        <v>250.5</v>
      </c>
      <c r="W30" s="1"/>
      <c r="X30" s="1"/>
    </row>
    <row r="31" spans="1:24" ht="6.75" customHeight="1">
      <c r="A31" s="7"/>
      <c r="B31" s="32"/>
      <c r="C31" s="32"/>
      <c r="D31" s="32"/>
      <c r="E31" s="32"/>
      <c r="F31" s="32"/>
      <c r="G31" s="32"/>
      <c r="H31" s="32"/>
      <c r="I31" s="32"/>
      <c r="J31" s="32"/>
      <c r="K31" s="34"/>
      <c r="L31" s="34"/>
      <c r="M31" s="119"/>
      <c r="N31" s="119"/>
      <c r="O31" s="119"/>
      <c r="P31" s="119"/>
      <c r="Q31" s="119"/>
      <c r="R31" s="119"/>
      <c r="S31" s="119"/>
      <c r="T31" s="119"/>
      <c r="W31" s="1"/>
      <c r="X31" s="1"/>
    </row>
    <row r="32" spans="1:24" ht="15">
      <c r="A32" s="7" t="s">
        <v>243</v>
      </c>
      <c r="B32" s="32"/>
      <c r="C32" s="32"/>
      <c r="D32" s="32"/>
      <c r="E32" s="32"/>
      <c r="F32" s="32"/>
      <c r="G32" s="32">
        <v>1.5</v>
      </c>
      <c r="H32" s="32">
        <v>21.3</v>
      </c>
      <c r="I32" s="32">
        <v>23.9</v>
      </c>
      <c r="J32" s="32">
        <v>26.8</v>
      </c>
      <c r="K32" s="34">
        <v>29.4</v>
      </c>
      <c r="L32" s="34">
        <v>32.7</v>
      </c>
      <c r="M32" s="119">
        <v>50.3</v>
      </c>
      <c r="N32" s="119">
        <v>48.277</v>
      </c>
      <c r="O32" s="119">
        <v>42.936</v>
      </c>
      <c r="P32" s="119">
        <v>41.452</v>
      </c>
      <c r="Q32" s="119">
        <v>41.345949999999995</v>
      </c>
      <c r="R32" s="119">
        <v>47.932</v>
      </c>
      <c r="S32" s="119">
        <v>51.326</v>
      </c>
      <c r="T32" s="119">
        <v>112.7</v>
      </c>
      <c r="U32">
        <v>119.9</v>
      </c>
      <c r="V32">
        <v>124.9</v>
      </c>
      <c r="W32" s="1"/>
      <c r="X32" s="1"/>
    </row>
    <row r="33" spans="1:24" ht="6.75" customHeight="1">
      <c r="A33" s="7"/>
      <c r="B33" s="32"/>
      <c r="C33" s="32"/>
      <c r="D33" s="32"/>
      <c r="E33" s="32"/>
      <c r="F33" s="32"/>
      <c r="G33" s="32"/>
      <c r="H33" s="32"/>
      <c r="I33" s="32"/>
      <c r="J33" s="32"/>
      <c r="K33" s="34"/>
      <c r="L33" s="34"/>
      <c r="M33" s="119"/>
      <c r="N33" s="119"/>
      <c r="O33" s="119"/>
      <c r="P33" s="119"/>
      <c r="Q33" s="119"/>
      <c r="R33" s="119"/>
      <c r="S33" s="119"/>
      <c r="T33" s="119"/>
      <c r="W33" s="1"/>
      <c r="X33" s="1"/>
    </row>
    <row r="34" spans="1:24" ht="15">
      <c r="A34" s="7" t="s">
        <v>190</v>
      </c>
      <c r="B34" s="32"/>
      <c r="C34" s="32"/>
      <c r="D34" s="32"/>
      <c r="E34" s="32"/>
      <c r="F34" s="32"/>
      <c r="G34" s="32"/>
      <c r="H34" s="32"/>
      <c r="I34" s="32">
        <v>21.3</v>
      </c>
      <c r="J34" s="32">
        <v>26</v>
      </c>
      <c r="K34" s="34">
        <v>26.6</v>
      </c>
      <c r="L34" s="34">
        <v>28.4</v>
      </c>
      <c r="M34" s="119">
        <v>35.9</v>
      </c>
      <c r="N34" s="119">
        <v>41.878</v>
      </c>
      <c r="O34" s="119">
        <v>52.419</v>
      </c>
      <c r="P34" s="119">
        <v>51.094</v>
      </c>
      <c r="Q34" s="119">
        <v>49.768</v>
      </c>
      <c r="R34" s="119">
        <v>54.54</v>
      </c>
      <c r="S34" s="119">
        <v>55.236</v>
      </c>
      <c r="T34" s="119">
        <v>57.9</v>
      </c>
      <c r="U34">
        <v>57.4</v>
      </c>
      <c r="V34">
        <v>59.4</v>
      </c>
      <c r="W34" s="1"/>
      <c r="X34" s="1"/>
    </row>
    <row r="35" spans="1:24" ht="15">
      <c r="A35" s="7" t="s">
        <v>202</v>
      </c>
      <c r="B35" s="32"/>
      <c r="C35" s="32"/>
      <c r="D35" s="32"/>
      <c r="E35" s="32"/>
      <c r="F35" s="32"/>
      <c r="G35" s="32"/>
      <c r="H35" s="32"/>
      <c r="I35" s="32">
        <v>66.6</v>
      </c>
      <c r="J35" s="32">
        <v>81.7</v>
      </c>
      <c r="K35" s="34">
        <v>89.8</v>
      </c>
      <c r="L35" s="34">
        <v>119.9</v>
      </c>
      <c r="M35" s="119">
        <v>121.8</v>
      </c>
      <c r="N35" s="119">
        <v>109.543</v>
      </c>
      <c r="O35" s="119">
        <v>135.1490000200001</v>
      </c>
      <c r="P35" s="119">
        <v>134.284</v>
      </c>
      <c r="Q35" s="119">
        <v>128.213</v>
      </c>
      <c r="R35" s="119">
        <v>132.806</v>
      </c>
      <c r="S35" s="119">
        <v>144.182</v>
      </c>
      <c r="T35" s="119">
        <v>159.6</v>
      </c>
      <c r="U35">
        <v>164.5</v>
      </c>
      <c r="V35" s="304">
        <v>166</v>
      </c>
      <c r="W35" s="1"/>
      <c r="X35" s="1"/>
    </row>
    <row r="36" spans="1:24" ht="15">
      <c r="A36" s="7" t="s">
        <v>203</v>
      </c>
      <c r="B36" s="32"/>
      <c r="C36" s="32"/>
      <c r="D36" s="32"/>
      <c r="E36" s="32"/>
      <c r="F36" s="32"/>
      <c r="G36" s="32"/>
      <c r="H36" s="32"/>
      <c r="I36" s="32">
        <v>79.7</v>
      </c>
      <c r="J36" s="32">
        <v>125.8</v>
      </c>
      <c r="K36" s="34">
        <v>137.4</v>
      </c>
      <c r="L36" s="34">
        <v>159.8</v>
      </c>
      <c r="M36" s="119">
        <v>176.9</v>
      </c>
      <c r="N36" s="119">
        <v>190.029</v>
      </c>
      <c r="O36" s="119">
        <v>182.889</v>
      </c>
      <c r="P36" s="119">
        <v>194.184</v>
      </c>
      <c r="Q36" s="119">
        <v>181.959</v>
      </c>
      <c r="R36" s="119">
        <v>191.026</v>
      </c>
      <c r="S36" s="119">
        <v>206.93</v>
      </c>
      <c r="T36" s="119">
        <v>221.9</v>
      </c>
      <c r="U36">
        <v>242.8</v>
      </c>
      <c r="V36" s="304">
        <v>224</v>
      </c>
      <c r="W36" s="1"/>
      <c r="X36" s="1"/>
    </row>
    <row r="37" spans="1:24" ht="6" customHeight="1">
      <c r="A37" s="7"/>
      <c r="B37" s="32"/>
      <c r="C37" s="32"/>
      <c r="D37" s="32"/>
      <c r="E37" s="32"/>
      <c r="F37" s="32"/>
      <c r="G37" s="32"/>
      <c r="H37" s="32"/>
      <c r="I37" s="32"/>
      <c r="J37" s="32"/>
      <c r="K37" s="34"/>
      <c r="L37" s="34"/>
      <c r="M37" s="119"/>
      <c r="N37" s="119"/>
      <c r="O37" s="119"/>
      <c r="P37" s="119"/>
      <c r="Q37" s="119"/>
      <c r="R37" s="119"/>
      <c r="S37" s="119"/>
      <c r="T37" s="119"/>
      <c r="W37" s="1"/>
      <c r="X37" s="1"/>
    </row>
    <row r="38" spans="1:24" ht="15">
      <c r="A38" s="7" t="s">
        <v>204</v>
      </c>
      <c r="B38" s="32"/>
      <c r="C38" s="32"/>
      <c r="D38" s="32"/>
      <c r="E38" s="32"/>
      <c r="F38" s="32"/>
      <c r="G38" s="32"/>
      <c r="H38" s="32"/>
      <c r="I38" s="32"/>
      <c r="J38" s="32">
        <v>68.1</v>
      </c>
      <c r="K38" s="34">
        <v>295</v>
      </c>
      <c r="L38" s="34">
        <v>353.3</v>
      </c>
      <c r="M38" s="119">
        <v>367.6</v>
      </c>
      <c r="N38" s="119">
        <v>382.645</v>
      </c>
      <c r="O38" s="119">
        <v>434.24216002000003</v>
      </c>
      <c r="P38" s="119">
        <v>451.79</v>
      </c>
      <c r="Q38" s="119">
        <v>499.39658000000003</v>
      </c>
      <c r="R38" s="119">
        <v>646.018</v>
      </c>
      <c r="S38" s="119">
        <v>816.748</v>
      </c>
      <c r="T38" s="119">
        <v>960.3</v>
      </c>
      <c r="U38">
        <v>893.5</v>
      </c>
      <c r="V38">
        <v>889.5</v>
      </c>
      <c r="W38" s="1"/>
      <c r="X38" s="1"/>
    </row>
    <row r="39" spans="1:24" ht="6.75" customHeight="1">
      <c r="A39" s="7"/>
      <c r="B39" s="32"/>
      <c r="C39" s="32"/>
      <c r="D39" s="32"/>
      <c r="E39" s="32"/>
      <c r="F39" s="32"/>
      <c r="G39" s="32"/>
      <c r="H39" s="32"/>
      <c r="I39" s="32"/>
      <c r="J39" s="32"/>
      <c r="K39" s="34"/>
      <c r="L39" s="34"/>
      <c r="M39" s="119"/>
      <c r="N39" s="119"/>
      <c r="O39" s="119"/>
      <c r="P39" s="119"/>
      <c r="Q39" s="119"/>
      <c r="R39" s="119"/>
      <c r="S39" s="119"/>
      <c r="T39" s="119"/>
      <c r="W39" s="1"/>
      <c r="X39" s="1"/>
    </row>
    <row r="40" spans="1:24" ht="15">
      <c r="A40" s="7" t="s">
        <v>356</v>
      </c>
      <c r="B40" s="1"/>
      <c r="C40" s="1"/>
      <c r="D40" s="1"/>
      <c r="E40" s="1"/>
      <c r="F40" s="32"/>
      <c r="G40" s="32"/>
      <c r="H40" s="32"/>
      <c r="I40" s="32"/>
      <c r="J40" s="32"/>
      <c r="K40" s="34"/>
      <c r="L40" s="34"/>
      <c r="M40" s="119">
        <v>99.6</v>
      </c>
      <c r="N40" s="119">
        <v>110.965</v>
      </c>
      <c r="O40" s="119">
        <v>124.311</v>
      </c>
      <c r="P40" s="119">
        <v>131.666</v>
      </c>
      <c r="Q40" s="119">
        <v>134.255</v>
      </c>
      <c r="R40" s="119">
        <v>143.766</v>
      </c>
      <c r="S40" s="119">
        <v>142.028</v>
      </c>
      <c r="T40" s="119">
        <v>153.4</v>
      </c>
      <c r="U40">
        <v>177</v>
      </c>
      <c r="V40">
        <v>156.8</v>
      </c>
      <c r="W40" s="1"/>
      <c r="X40" s="1"/>
    </row>
    <row r="41" spans="1:24" ht="15">
      <c r="A41" s="7" t="s">
        <v>355</v>
      </c>
      <c r="B41" s="104"/>
      <c r="C41" s="104"/>
      <c r="D41" s="104"/>
      <c r="E41" s="104"/>
      <c r="F41" s="104"/>
      <c r="G41" s="104"/>
      <c r="H41" s="7"/>
      <c r="I41" s="7"/>
      <c r="J41" s="51"/>
      <c r="K41" s="34"/>
      <c r="L41" s="119">
        <v>17.4</v>
      </c>
      <c r="M41" s="119">
        <v>95</v>
      </c>
      <c r="N41" s="119">
        <v>107.719</v>
      </c>
      <c r="O41" s="119">
        <v>109.53400002000001</v>
      </c>
      <c r="P41" s="119">
        <v>109.726</v>
      </c>
      <c r="Q41" s="119">
        <v>90.43</v>
      </c>
      <c r="R41" s="119">
        <v>94.446</v>
      </c>
      <c r="S41" s="119">
        <v>96.488</v>
      </c>
      <c r="T41" s="119">
        <v>98</v>
      </c>
      <c r="U41">
        <v>105.5</v>
      </c>
      <c r="V41">
        <v>91.6</v>
      </c>
      <c r="W41" s="1"/>
      <c r="X41" s="1"/>
    </row>
    <row r="42" spans="1:24" ht="15">
      <c r="A42" s="7" t="s">
        <v>537</v>
      </c>
      <c r="F42" s="32"/>
      <c r="G42" s="32"/>
      <c r="H42" s="32"/>
      <c r="I42" s="32"/>
      <c r="J42" s="32"/>
      <c r="K42" s="34"/>
      <c r="L42" s="119">
        <v>3.5</v>
      </c>
      <c r="M42" s="119">
        <v>17.3</v>
      </c>
      <c r="N42" s="119">
        <v>23.48</v>
      </c>
      <c r="O42" s="119">
        <v>40.957</v>
      </c>
      <c r="P42" s="119">
        <v>49.83</v>
      </c>
      <c r="Q42" s="119">
        <v>57.109</v>
      </c>
      <c r="R42" s="119">
        <v>59.538</v>
      </c>
      <c r="S42" s="119">
        <v>62.526</v>
      </c>
      <c r="T42" s="119">
        <v>66.9</v>
      </c>
      <c r="U42">
        <v>74.9</v>
      </c>
      <c r="V42">
        <v>85.9</v>
      </c>
      <c r="W42" s="1"/>
      <c r="X42" s="1"/>
    </row>
    <row r="43" spans="1:24" ht="15">
      <c r="A43" s="7" t="s">
        <v>353</v>
      </c>
      <c r="F43" s="32"/>
      <c r="G43" s="32"/>
      <c r="H43" s="32"/>
      <c r="I43" s="32"/>
      <c r="J43" s="32"/>
      <c r="K43" s="34"/>
      <c r="L43" s="119">
        <v>20</v>
      </c>
      <c r="M43" s="119">
        <v>81.1</v>
      </c>
      <c r="N43" s="119">
        <v>97.588</v>
      </c>
      <c r="O43" s="119">
        <v>99.504</v>
      </c>
      <c r="P43" s="119">
        <v>103.972</v>
      </c>
      <c r="Q43" s="119">
        <v>102.631</v>
      </c>
      <c r="R43" s="119">
        <v>106.308</v>
      </c>
      <c r="S43" s="119">
        <v>113.088</v>
      </c>
      <c r="T43" s="119">
        <v>111.4</v>
      </c>
      <c r="U43">
        <v>116.2</v>
      </c>
      <c r="V43">
        <v>113.5</v>
      </c>
      <c r="W43" s="1"/>
      <c r="X43" s="1"/>
    </row>
    <row r="44" spans="1:24" ht="15">
      <c r="A44" s="7" t="s">
        <v>354</v>
      </c>
      <c r="F44" s="32"/>
      <c r="G44" s="32"/>
      <c r="H44" s="32"/>
      <c r="I44" s="32"/>
      <c r="J44" s="32"/>
      <c r="K44" s="34"/>
      <c r="L44" s="119">
        <v>83.2</v>
      </c>
      <c r="M44" s="119">
        <v>268.7</v>
      </c>
      <c r="N44" s="119">
        <v>307.912</v>
      </c>
      <c r="O44" s="119">
        <v>334.436</v>
      </c>
      <c r="P44" s="119">
        <v>323.08</v>
      </c>
      <c r="Q44" s="119">
        <v>316.8321999999999</v>
      </c>
      <c r="R44" s="119">
        <v>327.07</v>
      </c>
      <c r="S44" s="119">
        <v>342.704</v>
      </c>
      <c r="T44" s="119">
        <v>406.1</v>
      </c>
      <c r="U44">
        <v>420.1</v>
      </c>
      <c r="V44">
        <v>420.4</v>
      </c>
      <c r="W44" s="1"/>
      <c r="X44" s="1"/>
    </row>
    <row r="45" spans="1:24" ht="6" customHeight="1">
      <c r="A45" s="7"/>
      <c r="B45" s="104"/>
      <c r="C45" s="104"/>
      <c r="D45" s="104"/>
      <c r="E45" s="104"/>
      <c r="F45" s="104"/>
      <c r="G45" s="104"/>
      <c r="H45" s="7"/>
      <c r="I45" s="7"/>
      <c r="J45" s="51"/>
      <c r="K45" s="34"/>
      <c r="L45" s="119"/>
      <c r="M45" s="119"/>
      <c r="N45" s="119"/>
      <c r="O45" s="119"/>
      <c r="P45" s="119"/>
      <c r="Q45" s="119"/>
      <c r="R45" s="119"/>
      <c r="S45" s="119"/>
      <c r="T45" s="119"/>
      <c r="W45" s="1"/>
      <c r="X45" s="1"/>
    </row>
    <row r="46" spans="1:24" ht="15">
      <c r="A46" s="7" t="s">
        <v>465</v>
      </c>
      <c r="B46" s="31"/>
      <c r="C46" s="31"/>
      <c r="D46" s="31"/>
      <c r="E46" s="31"/>
      <c r="F46" s="32"/>
      <c r="G46" s="32"/>
      <c r="H46" s="32"/>
      <c r="I46" s="32"/>
      <c r="J46" s="32"/>
      <c r="K46" s="34"/>
      <c r="L46" s="34"/>
      <c r="M46" s="119"/>
      <c r="N46" s="119"/>
      <c r="O46" s="119">
        <v>336</v>
      </c>
      <c r="P46" s="119">
        <v>390</v>
      </c>
      <c r="Q46" s="119">
        <v>390.713</v>
      </c>
      <c r="R46" s="119">
        <v>401.144</v>
      </c>
      <c r="S46" s="119">
        <v>380.864</v>
      </c>
      <c r="T46" s="119">
        <v>383.8</v>
      </c>
      <c r="U46">
        <v>402.4</v>
      </c>
      <c r="V46">
        <v>386.5</v>
      </c>
      <c r="W46" s="1"/>
      <c r="X46" s="1"/>
    </row>
    <row r="47" spans="1:24" ht="6.75" customHeight="1">
      <c r="A47" s="7"/>
      <c r="B47" s="31"/>
      <c r="C47" s="31"/>
      <c r="D47" s="31"/>
      <c r="E47" s="31"/>
      <c r="F47" s="32"/>
      <c r="G47" s="32"/>
      <c r="H47" s="32"/>
      <c r="I47" s="32"/>
      <c r="J47" s="32"/>
      <c r="K47" s="34"/>
      <c r="L47" s="34"/>
      <c r="M47" s="119"/>
      <c r="N47" s="119"/>
      <c r="O47" s="119"/>
      <c r="P47" s="119"/>
      <c r="Q47" s="119"/>
      <c r="R47" s="119"/>
      <c r="S47" s="119"/>
      <c r="T47" s="119"/>
      <c r="W47" s="1"/>
      <c r="X47" s="1"/>
    </row>
    <row r="48" spans="1:24" ht="15">
      <c r="A48" s="7" t="s">
        <v>539</v>
      </c>
      <c r="B48" s="1"/>
      <c r="C48" s="1"/>
      <c r="D48" s="1"/>
      <c r="E48" s="1"/>
      <c r="F48" s="39"/>
      <c r="G48" s="39"/>
      <c r="H48" s="7"/>
      <c r="I48" s="7"/>
      <c r="J48" s="39"/>
      <c r="K48" s="67"/>
      <c r="L48" s="34"/>
      <c r="M48" s="119"/>
      <c r="N48" s="119"/>
      <c r="O48" s="119"/>
      <c r="P48" s="119">
        <v>56.496</v>
      </c>
      <c r="Q48" s="119">
        <v>73.07</v>
      </c>
      <c r="R48" s="119">
        <v>86.142</v>
      </c>
      <c r="S48" s="119">
        <v>92.47</v>
      </c>
      <c r="T48" s="119">
        <v>102.8</v>
      </c>
      <c r="U48">
        <v>112.9</v>
      </c>
      <c r="V48">
        <v>104.5</v>
      </c>
      <c r="W48" s="1"/>
      <c r="X48" s="1"/>
    </row>
    <row r="49" spans="1:24" ht="8.25" customHeight="1">
      <c r="A49" s="7"/>
      <c r="B49" s="1"/>
      <c r="C49" s="1"/>
      <c r="D49" s="1"/>
      <c r="E49" s="1"/>
      <c r="F49" s="39"/>
      <c r="G49" s="39"/>
      <c r="H49" s="7"/>
      <c r="I49" s="7"/>
      <c r="J49" s="39"/>
      <c r="K49" s="67"/>
      <c r="L49" s="34"/>
      <c r="M49" s="119"/>
      <c r="N49" s="119"/>
      <c r="O49" s="119"/>
      <c r="P49" s="119"/>
      <c r="Q49" s="119"/>
      <c r="R49" s="119"/>
      <c r="S49" s="119"/>
      <c r="T49" s="119"/>
      <c r="W49" s="1"/>
      <c r="X49" s="1"/>
    </row>
    <row r="50" spans="1:24" ht="15">
      <c r="A50" s="7" t="s">
        <v>535</v>
      </c>
      <c r="B50" s="31"/>
      <c r="C50" s="31"/>
      <c r="D50" s="31"/>
      <c r="E50" s="31"/>
      <c r="F50" s="31"/>
      <c r="G50" s="31"/>
      <c r="H50" s="31"/>
      <c r="I50" s="31"/>
      <c r="J50" s="57"/>
      <c r="K50" s="34"/>
      <c r="L50" s="34"/>
      <c r="M50" s="119"/>
      <c r="N50" s="119"/>
      <c r="O50" s="119"/>
      <c r="P50" s="119"/>
      <c r="Q50" s="119">
        <v>12.394</v>
      </c>
      <c r="R50" s="119">
        <v>43.262</v>
      </c>
      <c r="S50" s="119">
        <v>42.646</v>
      </c>
      <c r="T50" s="119">
        <v>47.3</v>
      </c>
      <c r="U50">
        <v>51.5</v>
      </c>
      <c r="V50">
        <v>53.2</v>
      </c>
      <c r="W50" s="1"/>
      <c r="X50" s="1"/>
    </row>
    <row r="51" spans="1:24" ht="6.75" customHeight="1">
      <c r="A51" s="7"/>
      <c r="B51" s="31"/>
      <c r="C51" s="31"/>
      <c r="D51" s="31"/>
      <c r="E51" s="31"/>
      <c r="F51" s="31"/>
      <c r="G51" s="31"/>
      <c r="H51" s="31"/>
      <c r="I51" s="31"/>
      <c r="J51" s="57"/>
      <c r="K51" s="34"/>
      <c r="L51" s="34"/>
      <c r="M51" s="119"/>
      <c r="N51" s="119"/>
      <c r="O51" s="119"/>
      <c r="P51" s="119"/>
      <c r="Q51" s="119"/>
      <c r="R51" s="119"/>
      <c r="S51" s="119"/>
      <c r="T51" s="119"/>
      <c r="W51" s="1"/>
      <c r="X51" s="1"/>
    </row>
    <row r="52" spans="1:24" ht="15">
      <c r="A52" s="7" t="s">
        <v>536</v>
      </c>
      <c r="B52" s="31"/>
      <c r="C52" s="31"/>
      <c r="D52" s="31"/>
      <c r="E52" s="31"/>
      <c r="F52" s="31"/>
      <c r="G52" s="31"/>
      <c r="H52" s="31"/>
      <c r="I52" s="31"/>
      <c r="J52" s="57"/>
      <c r="K52" s="34"/>
      <c r="L52" s="34"/>
      <c r="M52" s="119"/>
      <c r="N52" s="119"/>
      <c r="O52" s="119"/>
      <c r="P52" s="119"/>
      <c r="Q52" s="119">
        <v>11.17</v>
      </c>
      <c r="R52" s="119">
        <v>126.088</v>
      </c>
      <c r="S52" s="119">
        <v>141.076</v>
      </c>
      <c r="T52" s="119">
        <v>164.7</v>
      </c>
      <c r="U52">
        <v>186.3</v>
      </c>
      <c r="V52">
        <v>215.4</v>
      </c>
      <c r="W52" s="1"/>
      <c r="X52" s="1"/>
    </row>
    <row r="53" spans="1:24" ht="15">
      <c r="A53" s="7" t="s">
        <v>534</v>
      </c>
      <c r="B53" s="31"/>
      <c r="C53" s="31"/>
      <c r="D53" s="31"/>
      <c r="E53" s="31"/>
      <c r="F53" s="31"/>
      <c r="G53" s="31"/>
      <c r="H53" s="31"/>
      <c r="I53" s="31"/>
      <c r="J53" s="57"/>
      <c r="K53" s="34"/>
      <c r="L53" s="34"/>
      <c r="M53" s="119"/>
      <c r="N53" s="119"/>
      <c r="O53" s="119"/>
      <c r="P53" s="119"/>
      <c r="Q53" s="119">
        <v>11.12</v>
      </c>
      <c r="R53" s="119">
        <v>90.992</v>
      </c>
      <c r="S53" s="119">
        <v>92.996</v>
      </c>
      <c r="T53" s="119">
        <v>101.9</v>
      </c>
      <c r="U53">
        <v>109</v>
      </c>
      <c r="V53">
        <v>111.5</v>
      </c>
      <c r="W53" s="1"/>
      <c r="X53" s="1"/>
    </row>
    <row r="54" spans="1:24" ht="6.75" customHeight="1">
      <c r="A54" s="7"/>
      <c r="B54" s="31"/>
      <c r="C54" s="31"/>
      <c r="D54" s="31"/>
      <c r="E54" s="31"/>
      <c r="F54" s="31"/>
      <c r="G54" s="31"/>
      <c r="H54" s="31"/>
      <c r="I54" s="31"/>
      <c r="J54" s="57"/>
      <c r="K54" s="34"/>
      <c r="L54" s="34"/>
      <c r="M54" s="119"/>
      <c r="N54" s="119"/>
      <c r="O54" s="119"/>
      <c r="P54" s="119"/>
      <c r="Q54" s="119"/>
      <c r="R54" s="119"/>
      <c r="S54" s="119"/>
      <c r="T54" s="119"/>
      <c r="W54" s="1"/>
      <c r="X54" s="1"/>
    </row>
    <row r="55" spans="1:24" ht="15">
      <c r="A55" s="7" t="s">
        <v>530</v>
      </c>
      <c r="B55" s="32"/>
      <c r="C55" s="32"/>
      <c r="D55" s="32"/>
      <c r="E55" s="32"/>
      <c r="F55" s="32"/>
      <c r="G55" s="32"/>
      <c r="H55" s="32"/>
      <c r="I55" s="325"/>
      <c r="J55" s="32"/>
      <c r="K55" s="34"/>
      <c r="L55" s="34"/>
      <c r="M55" s="119"/>
      <c r="N55" s="119"/>
      <c r="O55" s="119"/>
      <c r="P55" s="119"/>
      <c r="Q55" s="119"/>
      <c r="R55" s="119"/>
      <c r="S55" s="119">
        <v>3.788</v>
      </c>
      <c r="T55" s="119">
        <v>18.1</v>
      </c>
      <c r="U55">
        <v>15.5</v>
      </c>
      <c r="V55">
        <v>15.3</v>
      </c>
      <c r="W55" s="1"/>
      <c r="X55" s="1"/>
    </row>
    <row r="56" spans="1:24" ht="8.25" customHeight="1">
      <c r="A56" s="7"/>
      <c r="B56" s="32"/>
      <c r="C56" s="32"/>
      <c r="D56" s="32"/>
      <c r="E56" s="32"/>
      <c r="F56" s="32"/>
      <c r="G56" s="32"/>
      <c r="H56" s="32"/>
      <c r="I56" s="325"/>
      <c r="J56" s="32"/>
      <c r="K56" s="34"/>
      <c r="L56" s="34"/>
      <c r="M56" s="119"/>
      <c r="N56" s="119"/>
      <c r="O56" s="119"/>
      <c r="P56" s="119"/>
      <c r="Q56" s="119"/>
      <c r="R56" s="119"/>
      <c r="S56" s="119"/>
      <c r="T56" s="119"/>
      <c r="W56" s="1"/>
      <c r="X56" s="1"/>
    </row>
    <row r="57" spans="1:24" ht="15">
      <c r="A57" s="7" t="s">
        <v>757</v>
      </c>
      <c r="B57" s="32"/>
      <c r="C57" s="32"/>
      <c r="D57" s="32"/>
      <c r="E57" s="32"/>
      <c r="F57" s="32"/>
      <c r="G57" s="32"/>
      <c r="H57" s="32"/>
      <c r="I57" s="325"/>
      <c r="J57" s="32"/>
      <c r="K57" s="34"/>
      <c r="L57" s="442"/>
      <c r="M57" s="119"/>
      <c r="N57" s="119"/>
      <c r="O57" s="119"/>
      <c r="P57" s="119"/>
      <c r="Q57" s="119"/>
      <c r="R57" s="119"/>
      <c r="S57" s="119"/>
      <c r="T57" s="119"/>
      <c r="V57">
        <v>128.3</v>
      </c>
      <c r="W57" s="1"/>
      <c r="X57" s="1"/>
    </row>
    <row r="58" spans="1:24" ht="15">
      <c r="A58" s="7" t="s">
        <v>758</v>
      </c>
      <c r="B58" s="32"/>
      <c r="C58" s="32"/>
      <c r="D58" s="32"/>
      <c r="E58" s="32"/>
      <c r="F58" s="32"/>
      <c r="G58" s="32"/>
      <c r="H58" s="32"/>
      <c r="I58" s="325"/>
      <c r="J58" s="32"/>
      <c r="K58" s="34"/>
      <c r="L58" s="442"/>
      <c r="M58" s="119"/>
      <c r="N58" s="119"/>
      <c r="O58" s="119"/>
      <c r="P58" s="119"/>
      <c r="Q58" s="119"/>
      <c r="R58" s="119"/>
      <c r="S58" s="119"/>
      <c r="T58" s="119"/>
      <c r="V58">
        <v>213.8</v>
      </c>
      <c r="W58" s="1"/>
      <c r="X58" s="1"/>
    </row>
    <row r="59" spans="1:24" ht="15">
      <c r="A59" s="7" t="s">
        <v>759</v>
      </c>
      <c r="B59" s="32"/>
      <c r="C59" s="32"/>
      <c r="D59" s="32"/>
      <c r="E59" s="32"/>
      <c r="F59" s="32"/>
      <c r="G59" s="32"/>
      <c r="H59" s="32"/>
      <c r="I59" s="325"/>
      <c r="J59" s="32"/>
      <c r="K59" s="34"/>
      <c r="L59" s="442"/>
      <c r="M59" s="119"/>
      <c r="N59" s="119"/>
      <c r="O59" s="119"/>
      <c r="P59" s="119"/>
      <c r="Q59" s="119"/>
      <c r="R59" s="119"/>
      <c r="S59" s="119"/>
      <c r="T59" s="119"/>
      <c r="V59">
        <v>59.3</v>
      </c>
      <c r="W59" s="1"/>
      <c r="X59" s="1"/>
    </row>
    <row r="60" spans="1:24" ht="15">
      <c r="A60" s="7" t="s">
        <v>763</v>
      </c>
      <c r="B60" s="32"/>
      <c r="C60" s="32"/>
      <c r="D60" s="32"/>
      <c r="E60" s="32"/>
      <c r="F60" s="32"/>
      <c r="G60" s="32"/>
      <c r="H60" s="32"/>
      <c r="I60" s="325"/>
      <c r="J60" s="32"/>
      <c r="K60" s="34"/>
      <c r="L60" s="442"/>
      <c r="M60" s="119"/>
      <c r="N60" s="119"/>
      <c r="O60" s="119"/>
      <c r="P60" s="119"/>
      <c r="Q60" s="119"/>
      <c r="R60" s="119"/>
      <c r="S60" s="119"/>
      <c r="T60" s="119"/>
      <c r="V60">
        <v>86.4</v>
      </c>
      <c r="W60" s="1"/>
      <c r="X60" s="1"/>
    </row>
    <row r="61" spans="1:24" ht="15">
      <c r="A61" s="7" t="s">
        <v>760</v>
      </c>
      <c r="B61" s="32"/>
      <c r="C61" s="32"/>
      <c r="D61" s="32"/>
      <c r="E61" s="32"/>
      <c r="F61" s="32"/>
      <c r="G61" s="32"/>
      <c r="H61" s="32"/>
      <c r="I61" s="325"/>
      <c r="J61" s="32"/>
      <c r="K61" s="34"/>
      <c r="L61" s="442"/>
      <c r="M61" s="119"/>
      <c r="N61" s="119"/>
      <c r="O61" s="119"/>
      <c r="P61" s="119"/>
      <c r="Q61" s="119"/>
      <c r="R61" s="119"/>
      <c r="S61" s="119"/>
      <c r="T61" s="119"/>
      <c r="V61">
        <v>13.2</v>
      </c>
      <c r="W61" s="1"/>
      <c r="X61" s="1"/>
    </row>
    <row r="62" spans="1:24" ht="15">
      <c r="A62" s="7" t="s">
        <v>761</v>
      </c>
      <c r="B62" s="32"/>
      <c r="C62" s="32"/>
      <c r="D62" s="32"/>
      <c r="E62" s="32"/>
      <c r="F62" s="32"/>
      <c r="G62" s="32"/>
      <c r="H62" s="32"/>
      <c r="I62" s="325"/>
      <c r="J62" s="32"/>
      <c r="K62" s="34"/>
      <c r="L62" s="442"/>
      <c r="M62" s="119"/>
      <c r="N62" s="119"/>
      <c r="O62" s="119"/>
      <c r="P62" s="119"/>
      <c r="Q62" s="119"/>
      <c r="R62" s="119"/>
      <c r="S62" s="119"/>
      <c r="T62" s="119"/>
      <c r="V62">
        <v>39.7</v>
      </c>
      <c r="W62" s="1"/>
      <c r="X62" s="1"/>
    </row>
    <row r="63" spans="1:24" ht="15">
      <c r="A63" s="7" t="s">
        <v>762</v>
      </c>
      <c r="B63" s="32"/>
      <c r="C63" s="32"/>
      <c r="D63" s="32"/>
      <c r="E63" s="32"/>
      <c r="F63" s="32"/>
      <c r="G63" s="32"/>
      <c r="H63" s="32"/>
      <c r="I63" s="325"/>
      <c r="J63" s="32"/>
      <c r="K63" s="34"/>
      <c r="L63" s="442"/>
      <c r="M63" s="119"/>
      <c r="N63" s="119"/>
      <c r="O63" s="119"/>
      <c r="P63" s="119"/>
      <c r="Q63" s="119"/>
      <c r="R63" s="119"/>
      <c r="S63" s="119"/>
      <c r="T63" s="119"/>
      <c r="V63">
        <v>300.6</v>
      </c>
      <c r="W63" s="1"/>
      <c r="X63" s="1"/>
    </row>
    <row r="64" spans="1:22" ht="9" customHeight="1">
      <c r="A64" s="327"/>
      <c r="B64" s="184"/>
      <c r="C64" s="184"/>
      <c r="D64" s="184"/>
      <c r="E64" s="184"/>
      <c r="F64" s="328"/>
      <c r="G64" s="328"/>
      <c r="H64" s="328"/>
      <c r="I64" s="328"/>
      <c r="J64" s="328"/>
      <c r="K64" s="328"/>
      <c r="L64" s="328"/>
      <c r="M64" s="327"/>
      <c r="N64" s="327"/>
      <c r="O64" s="161"/>
      <c r="P64" s="161"/>
      <c r="Q64" s="184"/>
      <c r="R64" s="184"/>
      <c r="S64" s="184"/>
      <c r="T64" s="184"/>
      <c r="U64" s="184"/>
      <c r="V64" s="184"/>
    </row>
    <row r="65" spans="1:16" ht="15">
      <c r="A65" s="81" t="s">
        <v>361</v>
      </c>
      <c r="F65" s="81"/>
      <c r="G65" s="81"/>
      <c r="H65" s="81"/>
      <c r="I65" s="81"/>
      <c r="J65" s="81"/>
      <c r="K65" s="81"/>
      <c r="L65" s="81"/>
      <c r="M65" s="81"/>
      <c r="N65" s="81"/>
      <c r="O65" s="82"/>
      <c r="P65" s="82"/>
    </row>
    <row r="66" spans="1:16" ht="15">
      <c r="A66" s="81" t="s">
        <v>451</v>
      </c>
      <c r="F66" s="81"/>
      <c r="G66" s="81"/>
      <c r="H66" s="81"/>
      <c r="I66" s="81"/>
      <c r="J66" s="81"/>
      <c r="K66" s="81"/>
      <c r="L66" s="81"/>
      <c r="M66" s="81"/>
      <c r="N66" s="81"/>
      <c r="O66" s="82"/>
      <c r="P66" s="82"/>
    </row>
    <row r="67" spans="1:16" ht="15">
      <c r="A67" s="81" t="s">
        <v>458</v>
      </c>
      <c r="B67" s="81"/>
      <c r="C67" s="81"/>
      <c r="D67" s="81"/>
      <c r="E67" s="81"/>
      <c r="F67" s="81"/>
      <c r="G67" s="81"/>
      <c r="H67" s="81"/>
      <c r="I67" s="81"/>
      <c r="J67" s="81"/>
      <c r="K67" s="81"/>
      <c r="L67" s="81"/>
      <c r="M67" s="81"/>
      <c r="N67" s="81"/>
      <c r="O67" s="82"/>
      <c r="P67" s="82"/>
    </row>
    <row r="68" spans="1:16" ht="15">
      <c r="A68" s="81" t="s">
        <v>252</v>
      </c>
      <c r="B68" s="81"/>
      <c r="C68" s="81"/>
      <c r="D68" s="81"/>
      <c r="E68" s="81"/>
      <c r="F68" s="81"/>
      <c r="G68" s="81"/>
      <c r="H68" s="81"/>
      <c r="I68" s="81"/>
      <c r="J68" s="81"/>
      <c r="K68" s="81"/>
      <c r="L68" s="81"/>
      <c r="M68" s="81"/>
      <c r="N68" s="81"/>
      <c r="O68" s="82"/>
      <c r="P68" s="82"/>
    </row>
    <row r="69" spans="1:16" ht="15">
      <c r="A69" s="81"/>
      <c r="B69" s="81"/>
      <c r="C69" s="81"/>
      <c r="D69" s="81"/>
      <c r="E69" s="81"/>
      <c r="F69" s="81"/>
      <c r="G69" s="81"/>
      <c r="H69" s="81"/>
      <c r="I69" s="81"/>
      <c r="J69" s="81"/>
      <c r="K69" s="81"/>
      <c r="L69" s="81"/>
      <c r="M69" s="81"/>
      <c r="N69" s="81"/>
      <c r="O69" s="82"/>
      <c r="P69" s="82"/>
    </row>
    <row r="70" spans="1:16" ht="15">
      <c r="A70" s="81"/>
      <c r="B70" s="81"/>
      <c r="C70" s="81"/>
      <c r="D70" s="81"/>
      <c r="E70" s="81"/>
      <c r="F70" s="81"/>
      <c r="G70" s="81"/>
      <c r="H70" s="81"/>
      <c r="I70" s="81"/>
      <c r="J70" s="81"/>
      <c r="K70" s="81"/>
      <c r="L70" s="81"/>
      <c r="M70" s="81"/>
      <c r="N70" s="81"/>
      <c r="O70" s="82"/>
      <c r="P70" s="82"/>
    </row>
    <row r="71" spans="1:16" ht="15">
      <c r="A71" s="81"/>
      <c r="B71" s="81"/>
      <c r="C71" s="81"/>
      <c r="D71" s="81"/>
      <c r="E71" s="81"/>
      <c r="F71" s="81"/>
      <c r="G71" s="81"/>
      <c r="H71" s="81"/>
      <c r="I71" s="81"/>
      <c r="J71" s="81"/>
      <c r="K71" s="81"/>
      <c r="L71" s="81"/>
      <c r="M71" s="81"/>
      <c r="N71" s="81"/>
      <c r="O71" s="82"/>
      <c r="P71" s="82"/>
    </row>
    <row r="72" spans="1:16" ht="15">
      <c r="A72" s="81"/>
      <c r="B72" s="81"/>
      <c r="C72" s="81"/>
      <c r="D72" s="81"/>
      <c r="E72" s="81"/>
      <c r="F72" s="81"/>
      <c r="G72" s="81"/>
      <c r="H72" s="81"/>
      <c r="I72" s="81"/>
      <c r="J72" s="81"/>
      <c r="K72" s="81"/>
      <c r="L72" s="81"/>
      <c r="M72" s="81"/>
      <c r="N72" s="81"/>
      <c r="O72" s="82"/>
      <c r="P72" s="82"/>
    </row>
    <row r="73" spans="1:16" ht="15">
      <c r="A73" s="81"/>
      <c r="B73" s="81"/>
      <c r="C73" s="81"/>
      <c r="D73" s="81"/>
      <c r="E73" s="81"/>
      <c r="F73" s="1"/>
      <c r="G73" s="1"/>
      <c r="H73" s="1"/>
      <c r="I73" s="1"/>
      <c r="J73" s="1"/>
      <c r="K73" s="1"/>
      <c r="L73" s="1"/>
      <c r="M73" s="1"/>
      <c r="N73" s="1"/>
      <c r="O73" s="54"/>
      <c r="P73" s="54"/>
    </row>
    <row r="74" spans="1:5" ht="15">
      <c r="A74" s="81"/>
      <c r="B74" s="81"/>
      <c r="C74" s="81"/>
      <c r="D74" s="81"/>
      <c r="E74" s="81"/>
    </row>
  </sheetData>
  <sheetProtection/>
  <printOptions/>
  <pageMargins left="0.7480314960629921" right="0.7480314960629921" top="0.5905511811023623" bottom="0.5905511811023623" header="0.5118110236220472" footer="0.5118110236220472"/>
  <pageSetup fitToHeight="1" fitToWidth="1" horizontalDpi="600" verticalDpi="600" orientation="portrait" paperSize="9" scale="55" r:id="rId1"/>
  <headerFooter alignWithMargins="0">
    <oddHeader>&amp;R&amp;"Arial,Bold"&amp;14RAIL SERVICES</oddHeader>
  </headerFooter>
</worksheet>
</file>

<file path=xl/worksheets/sheet17.xml><?xml version="1.0" encoding="utf-8"?>
<worksheet xmlns="http://schemas.openxmlformats.org/spreadsheetml/2006/main" xmlns:r="http://schemas.openxmlformats.org/officeDocument/2006/relationships">
  <sheetPr codeName="Sheet71">
    <pageSetUpPr fitToPage="1"/>
  </sheetPr>
  <dimension ref="A1:W56"/>
  <sheetViews>
    <sheetView zoomScale="75" zoomScaleNormal="75" zoomScalePageLayoutView="0" workbookViewId="0" topLeftCell="A1">
      <selection activeCell="X14" sqref="X14"/>
    </sheetView>
  </sheetViews>
  <sheetFormatPr defaultColWidth="8.88671875" defaultRowHeight="15"/>
  <cols>
    <col min="1" max="1" width="2.10546875" style="53" customWidth="1"/>
    <col min="2" max="2" width="1.4375" style="0" customWidth="1"/>
    <col min="4" max="4" width="15.77734375" style="0" customWidth="1"/>
    <col min="5" max="6" width="9.4453125" style="0" hidden="1" customWidth="1"/>
    <col min="7" max="11" width="8.3359375" style="0" hidden="1" customWidth="1"/>
    <col min="12" max="17" width="8.3359375" style="0" customWidth="1"/>
  </cols>
  <sheetData>
    <row r="1" spans="1:6" s="140" customFormat="1" ht="18.75">
      <c r="A1" s="213" t="s">
        <v>415</v>
      </c>
      <c r="B1" s="80"/>
      <c r="C1" s="80"/>
      <c r="D1" s="7" t="s">
        <v>552</v>
      </c>
      <c r="E1" s="80"/>
      <c r="F1" s="80"/>
    </row>
    <row r="2" spans="1:17" ht="9" customHeight="1">
      <c r="A2" s="118"/>
      <c r="B2" s="27"/>
      <c r="C2" s="27"/>
      <c r="D2" s="27"/>
      <c r="E2" s="27"/>
      <c r="F2" s="27"/>
      <c r="G2" s="27"/>
      <c r="H2" s="27"/>
      <c r="I2" s="27"/>
      <c r="J2" s="27"/>
      <c r="K2" s="27"/>
      <c r="L2" s="27"/>
      <c r="M2" s="27"/>
      <c r="N2" s="27"/>
      <c r="O2" s="27"/>
      <c r="P2" s="27"/>
      <c r="Q2" s="27"/>
    </row>
    <row r="3" spans="1:22" s="28" customFormat="1" ht="15.75">
      <c r="A3" s="220"/>
      <c r="B3" s="164"/>
      <c r="C3" s="164"/>
      <c r="D3" s="164"/>
      <c r="E3" s="164"/>
      <c r="F3" s="164"/>
      <c r="G3" s="157" t="s">
        <v>75</v>
      </c>
      <c r="H3" s="157" t="s">
        <v>100</v>
      </c>
      <c r="I3" s="157" t="s">
        <v>104</v>
      </c>
      <c r="J3" s="165" t="s">
        <v>106</v>
      </c>
      <c r="K3" s="165" t="s">
        <v>168</v>
      </c>
      <c r="L3" s="165" t="s">
        <v>260</v>
      </c>
      <c r="M3" s="165" t="s">
        <v>357</v>
      </c>
      <c r="N3" s="165" t="s">
        <v>360</v>
      </c>
      <c r="O3" s="165" t="s">
        <v>393</v>
      </c>
      <c r="P3" s="165" t="s">
        <v>418</v>
      </c>
      <c r="Q3" s="165" t="s">
        <v>456</v>
      </c>
      <c r="R3" s="165" t="s">
        <v>475</v>
      </c>
      <c r="S3" s="165" t="s">
        <v>505</v>
      </c>
      <c r="T3" s="165" t="s">
        <v>529</v>
      </c>
      <c r="U3" s="165" t="s">
        <v>629</v>
      </c>
      <c r="V3" s="165" t="s">
        <v>706</v>
      </c>
    </row>
    <row r="4" spans="1:12" ht="9" customHeight="1">
      <c r="A4" s="118"/>
      <c r="B4" s="27"/>
      <c r="C4" s="27"/>
      <c r="D4" s="27"/>
      <c r="E4" s="27"/>
      <c r="F4" s="27"/>
      <c r="G4" s="11"/>
      <c r="H4" s="11"/>
      <c r="I4" s="11"/>
      <c r="J4" s="11"/>
      <c r="K4" s="85"/>
      <c r="L4" s="85"/>
    </row>
    <row r="5" spans="1:22" ht="15">
      <c r="A5" s="87"/>
      <c r="B5" s="80"/>
      <c r="C5" s="80"/>
      <c r="D5" s="80"/>
      <c r="E5" s="80"/>
      <c r="F5" s="80"/>
      <c r="G5" s="80"/>
      <c r="H5" s="80"/>
      <c r="I5" s="80"/>
      <c r="J5" s="80"/>
      <c r="K5" s="86"/>
      <c r="M5" s="86"/>
      <c r="N5" s="86"/>
      <c r="O5" s="86"/>
      <c r="P5" s="86"/>
      <c r="Q5" s="86"/>
      <c r="R5" s="86"/>
      <c r="V5" s="86" t="s">
        <v>379</v>
      </c>
    </row>
    <row r="6" spans="1:12" ht="9" customHeight="1">
      <c r="A6" s="87"/>
      <c r="B6" s="80"/>
      <c r="C6" s="80"/>
      <c r="D6" s="80"/>
      <c r="E6" s="80"/>
      <c r="F6" s="80"/>
      <c r="G6" s="80"/>
      <c r="H6" s="80"/>
      <c r="I6" s="80"/>
      <c r="J6" s="80"/>
      <c r="K6" s="86"/>
      <c r="L6" s="86"/>
    </row>
    <row r="7" spans="1:22" ht="18">
      <c r="A7" s="51" t="s">
        <v>719</v>
      </c>
      <c r="B7" s="80"/>
      <c r="C7" s="80"/>
      <c r="D7" s="80"/>
      <c r="E7" s="80"/>
      <c r="F7" s="80"/>
      <c r="G7" s="93">
        <v>71.0976664624624</v>
      </c>
      <c r="H7" s="93">
        <v>69.993864042856</v>
      </c>
      <c r="I7" s="93">
        <v>70.8194163502718</v>
      </c>
      <c r="J7" s="352">
        <v>74.1</v>
      </c>
      <c r="K7" s="352">
        <v>77.5</v>
      </c>
      <c r="L7" s="346">
        <v>83.5</v>
      </c>
      <c r="M7" s="346">
        <v>82.7</v>
      </c>
      <c r="N7" s="346" t="s">
        <v>5</v>
      </c>
      <c r="O7" s="346" t="s">
        <v>5</v>
      </c>
      <c r="P7" s="346" t="s">
        <v>5</v>
      </c>
      <c r="Q7" s="346" t="s">
        <v>5</v>
      </c>
      <c r="R7" s="346" t="s">
        <v>5</v>
      </c>
      <c r="S7" s="348" t="s">
        <v>5</v>
      </c>
      <c r="T7" s="348" t="s">
        <v>5</v>
      </c>
      <c r="U7" s="348" t="s">
        <v>5</v>
      </c>
      <c r="V7" s="405" t="s">
        <v>5</v>
      </c>
    </row>
    <row r="8" spans="1:23" ht="18">
      <c r="A8" s="51" t="s">
        <v>633</v>
      </c>
      <c r="B8" s="80"/>
      <c r="C8" s="80"/>
      <c r="D8" s="80"/>
      <c r="E8" s="80"/>
      <c r="F8" s="80"/>
      <c r="G8" s="124" t="s">
        <v>5</v>
      </c>
      <c r="H8" s="124" t="s">
        <v>5</v>
      </c>
      <c r="I8" s="124" t="s">
        <v>5</v>
      </c>
      <c r="J8" s="346" t="s">
        <v>5</v>
      </c>
      <c r="K8" s="346" t="s">
        <v>5</v>
      </c>
      <c r="L8" s="346" t="s">
        <v>5</v>
      </c>
      <c r="M8" s="346" t="s">
        <v>5</v>
      </c>
      <c r="N8" s="346">
        <v>82.6</v>
      </c>
      <c r="O8" s="346">
        <v>86.9</v>
      </c>
      <c r="P8" s="346">
        <v>87.4</v>
      </c>
      <c r="Q8" s="346">
        <v>83.3</v>
      </c>
      <c r="R8" s="346">
        <v>86.6</v>
      </c>
      <c r="S8" s="348">
        <v>83.9</v>
      </c>
      <c r="T8" s="434">
        <v>84.2</v>
      </c>
      <c r="U8" s="405" t="s">
        <v>5</v>
      </c>
      <c r="V8" s="405" t="s">
        <v>5</v>
      </c>
      <c r="W8" s="347" t="s">
        <v>254</v>
      </c>
    </row>
    <row r="9" spans="1:23" ht="18">
      <c r="A9" s="51" t="s">
        <v>631</v>
      </c>
      <c r="B9" s="80"/>
      <c r="C9" s="80"/>
      <c r="D9" s="80"/>
      <c r="E9" s="80"/>
      <c r="F9" s="80"/>
      <c r="G9" s="124"/>
      <c r="H9" s="124"/>
      <c r="I9" s="124"/>
      <c r="J9" s="346"/>
      <c r="K9" s="405" t="s">
        <v>5</v>
      </c>
      <c r="L9" s="405" t="s">
        <v>5</v>
      </c>
      <c r="M9" s="405" t="s">
        <v>5</v>
      </c>
      <c r="N9" s="405" t="s">
        <v>5</v>
      </c>
      <c r="O9" s="405" t="s">
        <v>5</v>
      </c>
      <c r="P9" s="405" t="s">
        <v>5</v>
      </c>
      <c r="Q9" s="405" t="s">
        <v>5</v>
      </c>
      <c r="R9" s="405" t="s">
        <v>5</v>
      </c>
      <c r="S9" s="405" t="s">
        <v>5</v>
      </c>
      <c r="T9" s="405" t="s">
        <v>5</v>
      </c>
      <c r="U9" s="435">
        <v>88.6111498396638</v>
      </c>
      <c r="V9" s="405">
        <v>85.2</v>
      </c>
      <c r="W9" s="347"/>
    </row>
    <row r="10" spans="1:23" ht="18">
      <c r="A10" s="51" t="s">
        <v>720</v>
      </c>
      <c r="B10" s="80"/>
      <c r="C10" s="80"/>
      <c r="D10" s="80"/>
      <c r="E10" s="80"/>
      <c r="F10" s="80"/>
      <c r="G10" s="93">
        <v>86.8249140131612</v>
      </c>
      <c r="H10" s="93">
        <v>82.1594996329232</v>
      </c>
      <c r="I10" s="93">
        <v>82.1196128017672</v>
      </c>
      <c r="J10" s="352">
        <v>85.5</v>
      </c>
      <c r="K10" s="352">
        <v>83.1</v>
      </c>
      <c r="L10" s="346">
        <v>85.8</v>
      </c>
      <c r="M10" s="346">
        <v>88.8</v>
      </c>
      <c r="N10" s="346">
        <v>90.6</v>
      </c>
      <c r="O10" s="346">
        <v>90.7</v>
      </c>
      <c r="P10" s="346">
        <v>90.6</v>
      </c>
      <c r="Q10" s="346">
        <v>90.1</v>
      </c>
      <c r="R10" s="346">
        <v>90.7</v>
      </c>
      <c r="S10" s="436">
        <v>93</v>
      </c>
      <c r="T10" s="434">
        <v>91.4</v>
      </c>
      <c r="U10" s="437">
        <v>90.4639697800732</v>
      </c>
      <c r="V10" s="405" t="s">
        <v>5</v>
      </c>
      <c r="W10" s="347" t="s">
        <v>254</v>
      </c>
    </row>
    <row r="11" spans="1:23" ht="18">
      <c r="A11" s="51" t="s">
        <v>721</v>
      </c>
      <c r="B11" s="80"/>
      <c r="C11" s="80"/>
      <c r="D11" s="80"/>
      <c r="E11" s="80"/>
      <c r="F11" s="80"/>
      <c r="G11" s="93"/>
      <c r="H11" s="93"/>
      <c r="I11" s="93"/>
      <c r="J11" s="352"/>
      <c r="K11" s="352"/>
      <c r="L11" s="346" t="s">
        <v>5</v>
      </c>
      <c r="M11" s="346" t="s">
        <v>5</v>
      </c>
      <c r="N11" s="346" t="s">
        <v>5</v>
      </c>
      <c r="O11" s="346" t="s">
        <v>5</v>
      </c>
      <c r="P11" s="346" t="s">
        <v>5</v>
      </c>
      <c r="Q11" s="346" t="s">
        <v>5</v>
      </c>
      <c r="R11" s="346" t="s">
        <v>5</v>
      </c>
      <c r="S11" s="436" t="s">
        <v>5</v>
      </c>
      <c r="T11" s="434" t="s">
        <v>5</v>
      </c>
      <c r="U11" s="437" t="s">
        <v>5</v>
      </c>
      <c r="V11" s="405">
        <v>90.6</v>
      </c>
      <c r="W11" s="347"/>
    </row>
    <row r="12" spans="1:23" ht="18">
      <c r="A12" s="51" t="s">
        <v>722</v>
      </c>
      <c r="B12" s="80"/>
      <c r="C12" s="80"/>
      <c r="D12" s="80"/>
      <c r="E12" s="80"/>
      <c r="F12" s="80"/>
      <c r="G12" s="93">
        <v>54.6267348019041</v>
      </c>
      <c r="H12" s="93">
        <v>62.4870451729817</v>
      </c>
      <c r="I12" s="93">
        <v>61.7043739489729</v>
      </c>
      <c r="J12" s="352">
        <v>72.2</v>
      </c>
      <c r="K12" s="352">
        <v>77.8</v>
      </c>
      <c r="L12" s="346">
        <v>80.9</v>
      </c>
      <c r="M12" s="346">
        <v>83.9</v>
      </c>
      <c r="N12" s="346" t="s">
        <v>5</v>
      </c>
      <c r="O12" s="346" t="s">
        <v>5</v>
      </c>
      <c r="P12" s="346" t="s">
        <v>5</v>
      </c>
      <c r="Q12" s="346" t="s">
        <v>5</v>
      </c>
      <c r="R12" s="346" t="s">
        <v>5</v>
      </c>
      <c r="S12" s="348" t="s">
        <v>5</v>
      </c>
      <c r="T12" s="348" t="s">
        <v>5</v>
      </c>
      <c r="U12" s="348" t="s">
        <v>5</v>
      </c>
      <c r="V12" s="405" t="s">
        <v>5</v>
      </c>
      <c r="W12" s="348"/>
    </row>
    <row r="13" spans="1:23" ht="18">
      <c r="A13" s="51" t="s">
        <v>377</v>
      </c>
      <c r="B13" s="80"/>
      <c r="C13" s="80"/>
      <c r="D13" s="80"/>
      <c r="E13" s="80"/>
      <c r="F13" s="80"/>
      <c r="G13" s="124" t="s">
        <v>5</v>
      </c>
      <c r="H13" s="124" t="s">
        <v>5</v>
      </c>
      <c r="I13" s="124" t="s">
        <v>5</v>
      </c>
      <c r="J13" s="346" t="s">
        <v>5</v>
      </c>
      <c r="K13" s="346" t="s">
        <v>5</v>
      </c>
      <c r="L13" s="346" t="s">
        <v>5</v>
      </c>
      <c r="M13" s="346" t="s">
        <v>5</v>
      </c>
      <c r="N13" s="346">
        <v>87</v>
      </c>
      <c r="O13" s="346">
        <v>90.1</v>
      </c>
      <c r="P13" s="346">
        <v>90.1</v>
      </c>
      <c r="Q13" s="346">
        <v>87.9</v>
      </c>
      <c r="R13" s="346">
        <v>89.6</v>
      </c>
      <c r="S13" s="348">
        <v>86.8</v>
      </c>
      <c r="T13" s="434">
        <v>86.7</v>
      </c>
      <c r="U13" s="437">
        <v>88.81313764440416</v>
      </c>
      <c r="V13" s="405">
        <v>89.5</v>
      </c>
      <c r="W13" s="347" t="s">
        <v>254</v>
      </c>
    </row>
    <row r="14" spans="1:23" ht="18">
      <c r="A14" s="51" t="s">
        <v>723</v>
      </c>
      <c r="B14" s="80"/>
      <c r="C14" s="80"/>
      <c r="D14" s="80"/>
      <c r="E14" s="80"/>
      <c r="F14" s="80"/>
      <c r="G14" s="93">
        <v>62.8102585785543</v>
      </c>
      <c r="H14" s="93">
        <v>68.6867014084079</v>
      </c>
      <c r="I14" s="93">
        <v>73.5002920218802</v>
      </c>
      <c r="J14" s="352">
        <v>74.8</v>
      </c>
      <c r="K14" s="352">
        <v>72.1</v>
      </c>
      <c r="L14" s="346">
        <v>83.5</v>
      </c>
      <c r="M14" s="346">
        <v>86</v>
      </c>
      <c r="N14" s="346">
        <v>86.2</v>
      </c>
      <c r="O14" s="346">
        <v>80</v>
      </c>
      <c r="P14" s="346">
        <v>84.6</v>
      </c>
      <c r="Q14" s="346">
        <v>86.6</v>
      </c>
      <c r="R14" s="346">
        <v>85.9</v>
      </c>
      <c r="S14" s="348">
        <v>83.6</v>
      </c>
      <c r="T14" s="434">
        <v>85.8</v>
      </c>
      <c r="U14" s="437">
        <v>84.75901126777181</v>
      </c>
      <c r="V14" s="435">
        <v>86</v>
      </c>
      <c r="W14" s="347" t="s">
        <v>254</v>
      </c>
    </row>
    <row r="15" spans="1:23" ht="18">
      <c r="A15" s="51" t="s">
        <v>724</v>
      </c>
      <c r="B15" s="80"/>
      <c r="C15" s="80"/>
      <c r="D15" s="80"/>
      <c r="E15" s="80"/>
      <c r="F15" s="80"/>
      <c r="G15" s="93"/>
      <c r="H15" s="93"/>
      <c r="I15" s="93"/>
      <c r="J15" s="352"/>
      <c r="K15" s="352"/>
      <c r="L15" s="346" t="s">
        <v>5</v>
      </c>
      <c r="M15" s="346" t="s">
        <v>5</v>
      </c>
      <c r="N15" s="346" t="s">
        <v>5</v>
      </c>
      <c r="O15" s="346" t="s">
        <v>5</v>
      </c>
      <c r="P15" s="346" t="s">
        <v>5</v>
      </c>
      <c r="Q15" s="346" t="s">
        <v>5</v>
      </c>
      <c r="R15" s="346" t="s">
        <v>5</v>
      </c>
      <c r="S15" s="348" t="s">
        <v>5</v>
      </c>
      <c r="T15" s="434" t="s">
        <v>5</v>
      </c>
      <c r="U15" s="437" t="s">
        <v>5</v>
      </c>
      <c r="V15" s="435">
        <v>86</v>
      </c>
      <c r="W15" s="347"/>
    </row>
    <row r="16" spans="1:23" ht="9" customHeight="1">
      <c r="A16" s="51"/>
      <c r="B16" s="80"/>
      <c r="C16" s="80"/>
      <c r="D16" s="80"/>
      <c r="E16" s="80"/>
      <c r="F16" s="80"/>
      <c r="G16" s="80"/>
      <c r="H16" s="80"/>
      <c r="I16" s="80"/>
      <c r="J16" s="345"/>
      <c r="K16" s="345"/>
      <c r="L16" s="405"/>
      <c r="M16" s="405"/>
      <c r="N16" s="405"/>
      <c r="O16" s="405"/>
      <c r="P16" s="405"/>
      <c r="Q16" s="405"/>
      <c r="R16" s="346"/>
      <c r="S16" s="405"/>
      <c r="T16" s="434"/>
      <c r="U16" s="434"/>
      <c r="V16" s="405"/>
      <c r="W16" s="347"/>
    </row>
    <row r="17" spans="1:23" ht="18">
      <c r="A17" s="51" t="s">
        <v>725</v>
      </c>
      <c r="B17" s="80"/>
      <c r="C17" s="80"/>
      <c r="D17" s="80"/>
      <c r="E17" s="80"/>
      <c r="F17" s="80"/>
      <c r="G17" s="94">
        <v>69.1435615685424</v>
      </c>
      <c r="H17" s="94">
        <v>70.1704292268485</v>
      </c>
      <c r="I17" s="94">
        <v>70.5934401876943</v>
      </c>
      <c r="J17" s="352">
        <v>73.4</v>
      </c>
      <c r="K17" s="352">
        <v>79.2</v>
      </c>
      <c r="L17" s="438">
        <v>82.2</v>
      </c>
      <c r="M17" s="346">
        <v>84.9</v>
      </c>
      <c r="N17" s="346">
        <v>86.2</v>
      </c>
      <c r="O17" s="346">
        <v>87.2</v>
      </c>
      <c r="P17" s="346">
        <v>88.7</v>
      </c>
      <c r="Q17" s="346">
        <v>87.7</v>
      </c>
      <c r="R17" s="346">
        <v>89.1</v>
      </c>
      <c r="S17" s="346">
        <v>87</v>
      </c>
      <c r="T17" s="346">
        <v>86.9</v>
      </c>
      <c r="U17" s="346">
        <v>87.38708464496487</v>
      </c>
      <c r="V17" s="405">
        <v>87.6</v>
      </c>
      <c r="W17" s="346" t="s">
        <v>254</v>
      </c>
    </row>
    <row r="18" spans="1:23" ht="18">
      <c r="A18" s="51" t="s">
        <v>726</v>
      </c>
      <c r="B18" s="80"/>
      <c r="C18" s="80"/>
      <c r="D18" s="80"/>
      <c r="E18" s="80"/>
      <c r="F18" s="80"/>
      <c r="G18" s="94">
        <v>81.7049456075311</v>
      </c>
      <c r="H18" s="94">
        <v>79.1154439105701</v>
      </c>
      <c r="I18" s="94">
        <v>80.4750777770628</v>
      </c>
      <c r="J18" s="352">
        <v>82.1</v>
      </c>
      <c r="K18" s="352">
        <v>82.5</v>
      </c>
      <c r="L18" s="438">
        <v>84.7</v>
      </c>
      <c r="M18" s="346">
        <v>87.2</v>
      </c>
      <c r="N18" s="346">
        <v>89.2</v>
      </c>
      <c r="O18" s="346">
        <v>90.6</v>
      </c>
      <c r="P18" s="346">
        <v>92.5</v>
      </c>
      <c r="Q18" s="346">
        <v>91.5</v>
      </c>
      <c r="R18" s="346">
        <v>92.5</v>
      </c>
      <c r="S18" s="346">
        <v>91.1</v>
      </c>
      <c r="T18" s="346">
        <v>91</v>
      </c>
      <c r="U18" s="346">
        <v>91.60903351589383</v>
      </c>
      <c r="V18" s="405">
        <v>91.4</v>
      </c>
      <c r="W18" s="346" t="s">
        <v>254</v>
      </c>
    </row>
    <row r="19" spans="1:22" ht="9" customHeight="1">
      <c r="A19" s="168"/>
      <c r="B19" s="152"/>
      <c r="C19" s="152"/>
      <c r="D19" s="152"/>
      <c r="E19" s="152"/>
      <c r="F19" s="152"/>
      <c r="G19" s="167"/>
      <c r="H19" s="167"/>
      <c r="I19" s="152"/>
      <c r="J19" s="152"/>
      <c r="K19" s="152"/>
      <c r="L19" s="152"/>
      <c r="M19" s="152"/>
      <c r="N19" s="152"/>
      <c r="O19" s="168"/>
      <c r="P19" s="168"/>
      <c r="Q19" s="168"/>
      <c r="R19" s="168"/>
      <c r="S19" s="168"/>
      <c r="T19" s="168"/>
      <c r="U19" s="184"/>
      <c r="V19" s="184"/>
    </row>
    <row r="20" spans="1:17" s="1" customFormat="1" ht="15.75" customHeight="1">
      <c r="A20" s="55" t="s">
        <v>361</v>
      </c>
      <c r="P20" s="54"/>
      <c r="Q20" s="54"/>
    </row>
    <row r="21" spans="1:17" s="1" customFormat="1" ht="15.75" customHeight="1">
      <c r="A21" s="55">
        <v>1</v>
      </c>
      <c r="C21" s="1" t="s">
        <v>268</v>
      </c>
      <c r="P21" s="54"/>
      <c r="Q21" s="54"/>
    </row>
    <row r="22" spans="1:17" s="1" customFormat="1" ht="12.75">
      <c r="A22" s="83"/>
      <c r="C22" s="3" t="s">
        <v>269</v>
      </c>
      <c r="P22" s="54"/>
      <c r="Q22" s="54"/>
    </row>
    <row r="23" spans="1:17" s="1" customFormat="1" ht="12.75">
      <c r="A23" s="83">
        <v>2</v>
      </c>
      <c r="C23" s="82" t="s">
        <v>161</v>
      </c>
      <c r="D23" s="54"/>
      <c r="E23" s="54"/>
      <c r="F23" s="54"/>
      <c r="G23" s="54"/>
      <c r="H23" s="54"/>
      <c r="P23" s="54"/>
      <c r="Q23" s="54"/>
    </row>
    <row r="24" spans="1:17" s="1" customFormat="1" ht="12.75">
      <c r="A24" s="83"/>
      <c r="C24" s="3" t="s">
        <v>113</v>
      </c>
      <c r="P24" s="54"/>
      <c r="Q24" s="54"/>
    </row>
    <row r="25" spans="1:17" s="1" customFormat="1" ht="12.75">
      <c r="A25" s="83">
        <v>3</v>
      </c>
      <c r="C25" s="82" t="s">
        <v>376</v>
      </c>
      <c r="D25" s="54"/>
      <c r="E25" s="54"/>
      <c r="F25" s="54"/>
      <c r="G25" s="54"/>
      <c r="H25" s="54"/>
      <c r="P25" s="54"/>
      <c r="Q25" s="54"/>
    </row>
    <row r="26" spans="1:17" s="1" customFormat="1" ht="12.75">
      <c r="A26" s="83">
        <v>4</v>
      </c>
      <c r="C26" s="82" t="s">
        <v>375</v>
      </c>
      <c r="D26" s="54"/>
      <c r="E26" s="54"/>
      <c r="F26" s="54"/>
      <c r="G26" s="54"/>
      <c r="H26" s="54"/>
      <c r="P26" s="54"/>
      <c r="Q26" s="54"/>
    </row>
    <row r="27" spans="1:17" s="1" customFormat="1" ht="12.75">
      <c r="A27" s="83">
        <v>5</v>
      </c>
      <c r="C27" s="82" t="s">
        <v>466</v>
      </c>
      <c r="D27" s="54"/>
      <c r="E27" s="54"/>
      <c r="F27" s="54"/>
      <c r="G27" s="54"/>
      <c r="H27" s="54"/>
      <c r="P27" s="54"/>
      <c r="Q27" s="54"/>
    </row>
    <row r="28" spans="1:17" s="1" customFormat="1" ht="12.75">
      <c r="A28" s="83">
        <v>6</v>
      </c>
      <c r="C28" s="82" t="s">
        <v>553</v>
      </c>
      <c r="D28" s="54"/>
      <c r="E28" s="54"/>
      <c r="F28" s="54"/>
      <c r="G28" s="54"/>
      <c r="H28" s="54"/>
      <c r="P28" s="54"/>
      <c r="Q28" s="54"/>
    </row>
    <row r="29" spans="1:17" s="1" customFormat="1" ht="12.75">
      <c r="A29" s="355">
        <v>7</v>
      </c>
      <c r="C29" s="82" t="s">
        <v>632</v>
      </c>
      <c r="D29" s="54"/>
      <c r="E29" s="54"/>
      <c r="F29" s="54"/>
      <c r="G29" s="54"/>
      <c r="H29" s="54"/>
      <c r="P29" s="54"/>
      <c r="Q29" s="54"/>
    </row>
    <row r="30" spans="1:17" ht="15">
      <c r="A30" s="83">
        <v>8</v>
      </c>
      <c r="C30" s="82" t="s">
        <v>689</v>
      </c>
      <c r="P30" s="53"/>
      <c r="Q30" s="53"/>
    </row>
    <row r="31" spans="1:17" ht="15">
      <c r="A31" s="83">
        <v>9</v>
      </c>
      <c r="C31" s="82" t="s">
        <v>727</v>
      </c>
      <c r="P31" s="53"/>
      <c r="Q31" s="53"/>
    </row>
    <row r="32" spans="1:17" ht="15">
      <c r="A32" s="83"/>
      <c r="C32" s="82" t="s">
        <v>728</v>
      </c>
      <c r="P32" s="53"/>
      <c r="Q32" s="53"/>
    </row>
    <row r="33" spans="1:17" ht="15">
      <c r="A33" s="83"/>
      <c r="C33" s="82"/>
      <c r="P33" s="53"/>
      <c r="Q33" s="53"/>
    </row>
    <row r="34" spans="16:17" ht="15">
      <c r="P34" s="53"/>
      <c r="Q34" s="53"/>
    </row>
    <row r="35" spans="1:17" s="140" customFormat="1" ht="18.75">
      <c r="A35" s="213" t="s">
        <v>416</v>
      </c>
      <c r="B35" s="80"/>
      <c r="C35" s="80"/>
      <c r="D35" s="80" t="s">
        <v>397</v>
      </c>
      <c r="E35" s="80"/>
      <c r="F35" s="80"/>
      <c r="P35" s="166"/>
      <c r="Q35" s="166"/>
    </row>
    <row r="36" spans="1:17" ht="9" customHeight="1">
      <c r="A36" s="118"/>
      <c r="B36" s="27"/>
      <c r="C36" s="27"/>
      <c r="D36" s="27"/>
      <c r="E36" s="27"/>
      <c r="F36" s="27"/>
      <c r="G36" s="27"/>
      <c r="H36" s="27"/>
      <c r="I36" s="27"/>
      <c r="J36" s="27"/>
      <c r="K36" s="27"/>
      <c r="L36" s="27"/>
      <c r="M36" s="27"/>
      <c r="N36" s="27"/>
      <c r="O36" s="27"/>
      <c r="P36" s="118"/>
      <c r="Q36" s="118"/>
    </row>
    <row r="37" spans="1:22" ht="15.75">
      <c r="A37" s="221"/>
      <c r="B37" s="163"/>
      <c r="C37" s="163"/>
      <c r="D37" s="163"/>
      <c r="E37" s="157" t="s">
        <v>473</v>
      </c>
      <c r="F37" s="157" t="s">
        <v>42</v>
      </c>
      <c r="G37" s="157" t="s">
        <v>75</v>
      </c>
      <c r="H37" s="157" t="s">
        <v>100</v>
      </c>
      <c r="I37" s="157" t="s">
        <v>104</v>
      </c>
      <c r="J37" s="165" t="s">
        <v>106</v>
      </c>
      <c r="K37" s="165" t="s">
        <v>168</v>
      </c>
      <c r="L37" s="165" t="s">
        <v>260</v>
      </c>
      <c r="M37" s="165" t="s">
        <v>357</v>
      </c>
      <c r="N37" s="165" t="s">
        <v>360</v>
      </c>
      <c r="O37" s="165" t="s">
        <v>393</v>
      </c>
      <c r="P37" s="165" t="s">
        <v>418</v>
      </c>
      <c r="Q37" s="165" t="s">
        <v>456</v>
      </c>
      <c r="R37" s="165" t="s">
        <v>475</v>
      </c>
      <c r="S37" s="165" t="s">
        <v>505</v>
      </c>
      <c r="T37" s="165" t="s">
        <v>529</v>
      </c>
      <c r="U37" s="165" t="s">
        <v>629</v>
      </c>
      <c r="V37" s="165" t="s">
        <v>706</v>
      </c>
    </row>
    <row r="38" spans="1:12" ht="9" customHeight="1">
      <c r="A38" s="87"/>
      <c r="B38" s="80"/>
      <c r="C38" s="80"/>
      <c r="D38" s="80"/>
      <c r="E38" s="80"/>
      <c r="F38" s="80"/>
      <c r="G38" s="80"/>
      <c r="H38" s="80"/>
      <c r="I38" s="80"/>
      <c r="J38" s="80"/>
      <c r="K38" s="53"/>
      <c r="L38" s="53"/>
    </row>
    <row r="39" spans="1:22" ht="15">
      <c r="A39" s="87"/>
      <c r="B39" s="80"/>
      <c r="C39" s="80"/>
      <c r="D39" s="80"/>
      <c r="E39" s="80"/>
      <c r="F39" s="80"/>
      <c r="G39" s="80"/>
      <c r="H39" s="80"/>
      <c r="I39" s="80"/>
      <c r="J39" s="80"/>
      <c r="K39" s="86"/>
      <c r="M39" s="86"/>
      <c r="N39" s="86"/>
      <c r="O39" s="86"/>
      <c r="P39" s="86"/>
      <c r="Q39" s="86"/>
      <c r="R39" s="86"/>
      <c r="V39" s="86" t="s">
        <v>112</v>
      </c>
    </row>
    <row r="40" spans="1:12" ht="9" customHeight="1">
      <c r="A40" s="87"/>
      <c r="B40" s="80"/>
      <c r="C40" s="80"/>
      <c r="D40" s="80"/>
      <c r="E40" s="80"/>
      <c r="F40" s="80"/>
      <c r="G40" s="80"/>
      <c r="H40" s="80"/>
      <c r="I40" s="80"/>
      <c r="J40" s="80"/>
      <c r="K40" s="87"/>
      <c r="L40" s="87"/>
    </row>
    <row r="41" spans="1:23" ht="15">
      <c r="A41" s="87" t="s">
        <v>111</v>
      </c>
      <c r="B41" s="80"/>
      <c r="C41" s="80"/>
      <c r="D41" s="80"/>
      <c r="E41" s="93">
        <v>93.0412724749127</v>
      </c>
      <c r="F41" s="93">
        <v>92.0554323999653</v>
      </c>
      <c r="G41" s="93">
        <v>86.8249145402784</v>
      </c>
      <c r="H41" s="93">
        <v>82.1594996329232</v>
      </c>
      <c r="I41" s="93">
        <v>82.119609642172</v>
      </c>
      <c r="J41" s="94">
        <v>85.5224126441072</v>
      </c>
      <c r="K41" s="94">
        <v>83.1</v>
      </c>
      <c r="L41" s="94">
        <v>85.8</v>
      </c>
      <c r="M41" s="94">
        <v>88.8</v>
      </c>
      <c r="N41" s="94">
        <v>90.6</v>
      </c>
      <c r="O41" s="94">
        <v>90.6</v>
      </c>
      <c r="P41" s="94">
        <v>90.7</v>
      </c>
      <c r="Q41" s="94">
        <v>90.1</v>
      </c>
      <c r="R41" s="124">
        <v>90.7</v>
      </c>
      <c r="S41" s="124">
        <v>92.9769555276552</v>
      </c>
      <c r="T41" s="124">
        <v>91.38349563472178</v>
      </c>
      <c r="U41" s="406">
        <v>90.4639697800732</v>
      </c>
      <c r="V41">
        <v>90.6</v>
      </c>
      <c r="W41" s="349" t="s">
        <v>254</v>
      </c>
    </row>
    <row r="42" spans="1:23" ht="15">
      <c r="A42" s="87" t="s">
        <v>110</v>
      </c>
      <c r="B42" s="80"/>
      <c r="C42" s="80"/>
      <c r="D42" s="80"/>
      <c r="E42" s="93">
        <v>96.3556739681881</v>
      </c>
      <c r="F42" s="93">
        <v>95.9402516502161</v>
      </c>
      <c r="G42" s="93">
        <v>93.2094083700325</v>
      </c>
      <c r="H42" s="93">
        <v>91.6085331775732</v>
      </c>
      <c r="I42" s="93">
        <v>91.7684544165485</v>
      </c>
      <c r="J42" s="94">
        <v>94.3077943685427</v>
      </c>
      <c r="K42" s="94">
        <v>93</v>
      </c>
      <c r="L42" s="94">
        <v>94.4</v>
      </c>
      <c r="M42" s="94">
        <v>95.2</v>
      </c>
      <c r="N42" s="94">
        <v>95.9</v>
      </c>
      <c r="O42" s="94">
        <v>96.1</v>
      </c>
      <c r="P42" s="94">
        <v>95.8</v>
      </c>
      <c r="Q42" s="94">
        <v>95.3</v>
      </c>
      <c r="R42" s="124">
        <v>95.7</v>
      </c>
      <c r="S42" s="124">
        <v>97.2900935367704</v>
      </c>
      <c r="T42" s="124">
        <v>96.42730962107585</v>
      </c>
      <c r="U42" s="406">
        <v>95.87610576974379</v>
      </c>
      <c r="V42">
        <v>96.1</v>
      </c>
      <c r="W42" s="349" t="s">
        <v>254</v>
      </c>
    </row>
    <row r="43" spans="1:23" ht="15">
      <c r="A43" s="87" t="s">
        <v>109</v>
      </c>
      <c r="B43" s="80"/>
      <c r="C43" s="80"/>
      <c r="D43" s="80"/>
      <c r="E43" s="93">
        <v>97.7039294203985</v>
      </c>
      <c r="F43" s="93">
        <v>97.6167845245025</v>
      </c>
      <c r="G43" s="93">
        <v>96.205171297891</v>
      </c>
      <c r="H43" s="93">
        <v>95.7707471840381</v>
      </c>
      <c r="I43" s="93">
        <v>95.6523479856535</v>
      </c>
      <c r="J43" s="94">
        <v>97.5206536637114</v>
      </c>
      <c r="K43" s="94">
        <v>96.8</v>
      </c>
      <c r="L43" s="94">
        <v>97.4</v>
      </c>
      <c r="M43" s="94">
        <v>97.3</v>
      </c>
      <c r="N43" s="94">
        <v>97.5</v>
      </c>
      <c r="O43" s="94">
        <v>97.7</v>
      </c>
      <c r="P43" s="94">
        <v>97.3</v>
      </c>
      <c r="Q43" s="94">
        <v>97</v>
      </c>
      <c r="R43" s="124">
        <v>97.1</v>
      </c>
      <c r="S43" s="124">
        <v>98.358730810629</v>
      </c>
      <c r="T43" s="124">
        <v>97.71304827934556</v>
      </c>
      <c r="U43" s="406">
        <v>97.37523075773905</v>
      </c>
      <c r="V43">
        <v>97.4</v>
      </c>
      <c r="W43" s="349" t="s">
        <v>254</v>
      </c>
    </row>
    <row r="44" spans="1:23" ht="18">
      <c r="A44" s="87" t="s">
        <v>394</v>
      </c>
      <c r="B44" s="87"/>
      <c r="C44" s="87"/>
      <c r="D44" s="87"/>
      <c r="E44" s="94">
        <f aca="true" t="shared" si="0" ref="E44:J44">(100-E43-E46)</f>
        <v>1.3782485920773748</v>
      </c>
      <c r="F44" s="94">
        <f t="shared" si="0"/>
        <v>1.2638240429984537</v>
      </c>
      <c r="G44" s="94">
        <f t="shared" si="0"/>
        <v>2.0230745109912514</v>
      </c>
      <c r="H44" s="94">
        <f t="shared" si="0"/>
        <v>2.3239567500116394</v>
      </c>
      <c r="I44" s="94">
        <f t="shared" si="0"/>
        <v>2.695804487446834</v>
      </c>
      <c r="J44" s="94">
        <f t="shared" si="0"/>
        <v>1.6998943705071161</v>
      </c>
      <c r="K44" s="94">
        <v>2.1</v>
      </c>
      <c r="L44" s="94">
        <v>1.5</v>
      </c>
      <c r="M44" s="94">
        <v>1.5</v>
      </c>
      <c r="N44" s="94">
        <v>1.4</v>
      </c>
      <c r="O44" s="94">
        <v>1.4</v>
      </c>
      <c r="P44" s="94">
        <v>1.7</v>
      </c>
      <c r="Q44" s="94">
        <v>1.6</v>
      </c>
      <c r="R44" s="124">
        <v>1.4</v>
      </c>
      <c r="S44" s="124">
        <v>0.954</v>
      </c>
      <c r="T44" s="124">
        <v>1.2821115614383185</v>
      </c>
      <c r="U44" s="406">
        <v>1.4040207868705517</v>
      </c>
      <c r="V44">
        <v>1.4</v>
      </c>
      <c r="W44" s="349" t="s">
        <v>254</v>
      </c>
    </row>
    <row r="45" spans="1:18" ht="9" customHeight="1">
      <c r="A45" s="87"/>
      <c r="B45" s="80"/>
      <c r="C45" s="80"/>
      <c r="D45" s="80"/>
      <c r="E45" s="80"/>
      <c r="F45" s="80"/>
      <c r="G45" s="80"/>
      <c r="H45" s="80"/>
      <c r="I45" s="80"/>
      <c r="J45" s="87"/>
      <c r="K45" s="87"/>
      <c r="O45" s="53"/>
      <c r="P45" s="53"/>
      <c r="Q45" s="53"/>
      <c r="R45" s="53"/>
    </row>
    <row r="46" spans="1:23" ht="18">
      <c r="A46" s="87" t="s">
        <v>395</v>
      </c>
      <c r="B46" s="80"/>
      <c r="C46" s="80"/>
      <c r="D46" s="80"/>
      <c r="E46" s="93">
        <v>0.91782198752413</v>
      </c>
      <c r="F46" s="93">
        <v>1.11939143249904</v>
      </c>
      <c r="G46" s="93">
        <v>1.77175419111775</v>
      </c>
      <c r="H46" s="93">
        <v>1.90529606595026</v>
      </c>
      <c r="I46" s="93">
        <v>1.65184752689966</v>
      </c>
      <c r="J46" s="94">
        <v>0.779451965781484</v>
      </c>
      <c r="K46" s="94">
        <v>1.1</v>
      </c>
      <c r="L46" s="94">
        <v>1.1</v>
      </c>
      <c r="M46" s="94">
        <v>1.2</v>
      </c>
      <c r="N46" s="94">
        <v>1.1</v>
      </c>
      <c r="O46" s="94">
        <v>0.9</v>
      </c>
      <c r="P46" s="94">
        <v>1</v>
      </c>
      <c r="Q46" s="94">
        <v>1.4</v>
      </c>
      <c r="R46" s="94">
        <v>1.5</v>
      </c>
      <c r="S46" s="304">
        <v>0.69</v>
      </c>
      <c r="T46" s="304">
        <v>1.0048401592161174</v>
      </c>
      <c r="U46" s="304">
        <v>1.2207484553903942</v>
      </c>
      <c r="V46">
        <v>1.2</v>
      </c>
      <c r="W46" s="349" t="s">
        <v>254</v>
      </c>
    </row>
    <row r="47" spans="1:18" ht="9" customHeight="1">
      <c r="A47" s="87"/>
      <c r="B47" s="80"/>
      <c r="C47" s="80"/>
      <c r="D47" s="80"/>
      <c r="E47" s="80"/>
      <c r="F47" s="80"/>
      <c r="G47" s="80"/>
      <c r="H47" s="80"/>
      <c r="I47" s="80"/>
      <c r="J47" s="80"/>
      <c r="K47" s="87"/>
      <c r="L47" s="87"/>
      <c r="O47" s="53"/>
      <c r="P47" s="53"/>
      <c r="Q47" s="53"/>
      <c r="R47" s="53"/>
    </row>
    <row r="48" spans="1:22" ht="15">
      <c r="A48" s="87"/>
      <c r="B48" s="80"/>
      <c r="C48" s="80"/>
      <c r="D48" s="80"/>
      <c r="E48" s="80"/>
      <c r="F48" s="80"/>
      <c r="G48" s="80"/>
      <c r="H48" s="80"/>
      <c r="I48" s="80"/>
      <c r="J48" s="80"/>
      <c r="K48" s="86"/>
      <c r="M48" s="86"/>
      <c r="N48" s="86"/>
      <c r="O48" s="86"/>
      <c r="P48" s="86"/>
      <c r="Q48" s="86"/>
      <c r="R48" s="86"/>
      <c r="S48" s="86"/>
      <c r="V48" s="67" t="s">
        <v>12</v>
      </c>
    </row>
    <row r="49" spans="1:18" ht="9" customHeight="1">
      <c r="A49" s="87"/>
      <c r="B49" s="80"/>
      <c r="C49" s="80"/>
      <c r="D49" s="80"/>
      <c r="E49" s="80"/>
      <c r="F49" s="80"/>
      <c r="G49" s="80"/>
      <c r="H49" s="80"/>
      <c r="I49" s="80"/>
      <c r="J49" s="80"/>
      <c r="K49" s="87"/>
      <c r="L49" s="87"/>
      <c r="O49" s="53"/>
      <c r="P49" s="53"/>
      <c r="Q49" s="53"/>
      <c r="R49" s="53"/>
    </row>
    <row r="50" spans="1:22" ht="18">
      <c r="A50" s="87" t="s">
        <v>396</v>
      </c>
      <c r="B50" s="80"/>
      <c r="C50" s="80"/>
      <c r="D50" s="80"/>
      <c r="E50" s="84">
        <v>626.81</v>
      </c>
      <c r="F50" s="84">
        <v>645.976</v>
      </c>
      <c r="G50" s="84">
        <v>647.381</v>
      </c>
      <c r="H50" s="84">
        <v>602.636</v>
      </c>
      <c r="I50" s="84">
        <v>599.45</v>
      </c>
      <c r="J50" s="88">
        <v>661.747</v>
      </c>
      <c r="K50" s="88">
        <v>667</v>
      </c>
      <c r="L50" s="88">
        <v>691</v>
      </c>
      <c r="M50" s="88">
        <v>693</v>
      </c>
      <c r="N50" s="88">
        <v>706</v>
      </c>
      <c r="O50" s="88">
        <v>697</v>
      </c>
      <c r="P50" s="88">
        <v>715</v>
      </c>
      <c r="Q50" s="88">
        <v>715</v>
      </c>
      <c r="R50" s="235">
        <v>719</v>
      </c>
      <c r="S50">
        <v>726</v>
      </c>
      <c r="T50">
        <v>744</v>
      </c>
      <c r="U50" s="407">
        <v>750</v>
      </c>
      <c r="V50" s="407">
        <v>752</v>
      </c>
    </row>
    <row r="51" spans="1:22" ht="9" customHeight="1">
      <c r="A51" s="168"/>
      <c r="B51" s="152"/>
      <c r="C51" s="152"/>
      <c r="D51" s="152"/>
      <c r="E51" s="152"/>
      <c r="F51" s="152"/>
      <c r="G51" s="167"/>
      <c r="H51" s="167"/>
      <c r="I51" s="152"/>
      <c r="J51" s="152"/>
      <c r="K51" s="152"/>
      <c r="L51" s="152"/>
      <c r="M51" s="152"/>
      <c r="N51" s="152"/>
      <c r="O51" s="168"/>
      <c r="P51" s="168"/>
      <c r="Q51" s="168"/>
      <c r="R51" s="184"/>
      <c r="S51" s="184"/>
      <c r="T51" s="184"/>
      <c r="U51" s="184"/>
      <c r="V51" s="184"/>
    </row>
    <row r="52" spans="1:17" s="1" customFormat="1" ht="15.75" customHeight="1">
      <c r="A52" s="55" t="s">
        <v>361</v>
      </c>
      <c r="P52" s="54"/>
      <c r="Q52" s="54"/>
    </row>
    <row r="53" spans="1:17" s="1" customFormat="1" ht="12.75">
      <c r="A53" s="83">
        <v>1</v>
      </c>
      <c r="C53" s="55" t="s">
        <v>390</v>
      </c>
      <c r="D53" s="54"/>
      <c r="E53" s="54"/>
      <c r="F53" s="54"/>
      <c r="G53" s="54"/>
      <c r="H53" s="54"/>
      <c r="I53" s="54"/>
      <c r="J53" s="54"/>
      <c r="K53" s="54"/>
      <c r="L53" s="54"/>
      <c r="M53" s="54"/>
      <c r="N53" s="54"/>
      <c r="P53" s="54"/>
      <c r="Q53" s="54"/>
    </row>
    <row r="54" spans="1:17" s="1" customFormat="1" ht="12.75">
      <c r="A54" s="83">
        <v>2</v>
      </c>
      <c r="C54" s="82" t="s">
        <v>391</v>
      </c>
      <c r="D54" s="54"/>
      <c r="E54" s="54"/>
      <c r="F54" s="54"/>
      <c r="G54" s="54"/>
      <c r="H54" s="54"/>
      <c r="I54" s="54"/>
      <c r="J54" s="54"/>
      <c r="K54" s="54"/>
      <c r="L54" s="54"/>
      <c r="M54" s="54"/>
      <c r="N54" s="54"/>
      <c r="P54" s="54"/>
      <c r="Q54" s="54"/>
    </row>
    <row r="55" spans="1:17" s="1" customFormat="1" ht="12.75">
      <c r="A55" s="83">
        <v>3</v>
      </c>
      <c r="C55" s="81" t="s">
        <v>108</v>
      </c>
      <c r="P55" s="54"/>
      <c r="Q55" s="54"/>
    </row>
    <row r="56" spans="1:17" s="1" customFormat="1" ht="12.75">
      <c r="A56" s="83">
        <v>4</v>
      </c>
      <c r="C56" s="81" t="s">
        <v>107</v>
      </c>
      <c r="P56" s="54"/>
      <c r="Q56" s="54"/>
    </row>
    <row r="57" ht="132" customHeight="1"/>
  </sheetData>
  <sheetProtection/>
  <printOptions/>
  <pageMargins left="0.75" right="0.75" top="1" bottom="1" header="0.5" footer="0.5"/>
  <pageSetup fitToHeight="1" fitToWidth="1" horizontalDpi="300" verticalDpi="300" orientation="portrait" paperSize="9" scale="58" r:id="rId1"/>
  <headerFooter alignWithMargins="0">
    <oddHeader>&amp;R&amp;"Arial MT,Bold"&amp;16RAIL SERVICES</oddHeader>
  </headerFooter>
</worksheet>
</file>

<file path=xl/worksheets/sheet18.xml><?xml version="1.0" encoding="utf-8"?>
<worksheet xmlns="http://schemas.openxmlformats.org/spreadsheetml/2006/main" xmlns:r="http://schemas.openxmlformats.org/officeDocument/2006/relationships">
  <sheetPr codeName="Sheet81">
    <pageSetUpPr fitToPage="1"/>
  </sheetPr>
  <dimension ref="A1:U60"/>
  <sheetViews>
    <sheetView zoomScale="75" zoomScaleNormal="75" zoomScalePageLayoutView="0" workbookViewId="0" topLeftCell="A1">
      <selection activeCell="W42" sqref="W42"/>
    </sheetView>
  </sheetViews>
  <sheetFormatPr defaultColWidth="8.88671875" defaultRowHeight="15"/>
  <cols>
    <col min="1" max="1" width="2.4453125" style="7" customWidth="1"/>
    <col min="2" max="2" width="0.88671875" style="7" customWidth="1"/>
    <col min="3" max="3" width="8.88671875" style="7" customWidth="1"/>
    <col min="4" max="4" width="16.3359375" style="7" customWidth="1"/>
    <col min="5" max="8" width="6.4453125" style="7" hidden="1" customWidth="1"/>
    <col min="9" max="9" width="8.77734375" style="7" hidden="1" customWidth="1"/>
    <col min="10" max="15" width="8.77734375" style="41" customWidth="1"/>
    <col min="16" max="20" width="8.77734375" style="7" customWidth="1"/>
    <col min="21" max="16384" width="8.88671875" style="7" customWidth="1"/>
  </cols>
  <sheetData>
    <row r="1" spans="1:4" ht="15.75">
      <c r="A1" s="38" t="s">
        <v>417</v>
      </c>
      <c r="D1" s="7" t="s">
        <v>547</v>
      </c>
    </row>
    <row r="2" spans="1:15" ht="3.75" customHeight="1">
      <c r="A2" s="13"/>
      <c r="B2" s="13"/>
      <c r="C2" s="13"/>
      <c r="D2" s="13"/>
      <c r="E2" s="13"/>
      <c r="F2" s="13"/>
      <c r="G2" s="13"/>
      <c r="H2" s="13"/>
      <c r="I2" s="13"/>
      <c r="J2" s="43"/>
      <c r="K2" s="43"/>
      <c r="L2" s="43"/>
      <c r="M2" s="43"/>
      <c r="N2" s="43"/>
      <c r="O2" s="43"/>
    </row>
    <row r="3" spans="1:20" ht="15.75">
      <c r="A3" s="155"/>
      <c r="B3" s="155"/>
      <c r="C3" s="155" t="s">
        <v>254</v>
      </c>
      <c r="D3" s="155"/>
      <c r="E3" s="134">
        <v>2000</v>
      </c>
      <c r="F3" s="134">
        <v>2001</v>
      </c>
      <c r="G3" s="134">
        <v>2002</v>
      </c>
      <c r="H3" s="134">
        <v>2003</v>
      </c>
      <c r="I3" s="134">
        <v>2004</v>
      </c>
      <c r="J3" s="134">
        <v>2005</v>
      </c>
      <c r="K3" s="134">
        <v>2006</v>
      </c>
      <c r="L3" s="134">
        <v>2007</v>
      </c>
      <c r="M3" s="134">
        <v>2008</v>
      </c>
      <c r="N3" s="134">
        <v>2009</v>
      </c>
      <c r="O3" s="134">
        <v>2010</v>
      </c>
      <c r="P3" s="134">
        <v>2011</v>
      </c>
      <c r="Q3" s="134">
        <v>2012</v>
      </c>
      <c r="R3" s="134">
        <v>2013</v>
      </c>
      <c r="S3" s="134">
        <v>2014</v>
      </c>
      <c r="T3" s="134">
        <v>2015</v>
      </c>
    </row>
    <row r="4" spans="1:15" ht="9" customHeight="1">
      <c r="A4" s="13"/>
      <c r="B4" s="13"/>
      <c r="C4" s="13"/>
      <c r="D4" s="13"/>
      <c r="E4" s="90"/>
      <c r="F4" s="90"/>
      <c r="G4" s="90"/>
      <c r="H4" s="90"/>
      <c r="I4" s="90"/>
      <c r="J4" s="90"/>
      <c r="K4" s="7"/>
      <c r="L4" s="7"/>
      <c r="M4" s="7"/>
      <c r="N4" s="7"/>
      <c r="O4" s="7"/>
    </row>
    <row r="5" spans="1:20" ht="17.25">
      <c r="A5" s="127" t="s">
        <v>136</v>
      </c>
      <c r="B5" s="91"/>
      <c r="C5" s="91"/>
      <c r="D5" s="91"/>
      <c r="E5" s="41"/>
      <c r="F5" s="41"/>
      <c r="G5" s="41"/>
      <c r="H5" s="39"/>
      <c r="I5" s="41"/>
      <c r="J5" s="39"/>
      <c r="K5" s="39"/>
      <c r="L5" s="39"/>
      <c r="M5" s="39"/>
      <c r="N5" s="39"/>
      <c r="O5" s="39"/>
      <c r="P5" s="39"/>
      <c r="T5" s="39" t="s">
        <v>508</v>
      </c>
    </row>
    <row r="6" spans="1:15" ht="9" customHeight="1">
      <c r="A6" s="126"/>
      <c r="E6" s="41"/>
      <c r="F6" s="41"/>
      <c r="G6" s="41"/>
      <c r="H6" s="89"/>
      <c r="I6" s="89"/>
      <c r="J6" s="7"/>
      <c r="K6" s="7"/>
      <c r="L6" s="7"/>
      <c r="M6" s="7"/>
      <c r="N6" s="7"/>
      <c r="O6" s="7"/>
    </row>
    <row r="7" spans="1:21" ht="15">
      <c r="A7" s="7" t="s">
        <v>121</v>
      </c>
      <c r="E7" s="41">
        <v>86</v>
      </c>
      <c r="F7" s="41">
        <v>84</v>
      </c>
      <c r="G7" s="41">
        <v>80</v>
      </c>
      <c r="H7" s="41">
        <v>82</v>
      </c>
      <c r="I7" s="42">
        <v>84.97099505025686</v>
      </c>
      <c r="J7" s="41">
        <v>85</v>
      </c>
      <c r="K7" s="42">
        <v>86.927</v>
      </c>
      <c r="L7" s="169">
        <v>83.579</v>
      </c>
      <c r="M7" s="169">
        <v>89.086</v>
      </c>
      <c r="N7" s="169">
        <v>89.301</v>
      </c>
      <c r="O7" s="169">
        <v>88.396</v>
      </c>
      <c r="P7" s="169">
        <v>87.55</v>
      </c>
      <c r="Q7" s="42">
        <v>89.18</v>
      </c>
      <c r="R7" s="42">
        <v>88</v>
      </c>
      <c r="S7" s="42">
        <v>89</v>
      </c>
      <c r="T7" s="42">
        <v>88.69</v>
      </c>
      <c r="U7" s="51" t="s">
        <v>254</v>
      </c>
    </row>
    <row r="8" spans="1:21" ht="15">
      <c r="A8" s="7" t="s">
        <v>135</v>
      </c>
      <c r="E8" s="41">
        <v>32</v>
      </c>
      <c r="F8" s="41">
        <v>35</v>
      </c>
      <c r="G8" s="41">
        <v>23</v>
      </c>
      <c r="H8" s="41">
        <v>32</v>
      </c>
      <c r="I8" s="42">
        <v>34.63364159035068</v>
      </c>
      <c r="J8" s="41">
        <v>40</v>
      </c>
      <c r="K8" s="42">
        <v>45.613</v>
      </c>
      <c r="L8" s="169">
        <v>33.21</v>
      </c>
      <c r="M8" s="169">
        <v>40.335</v>
      </c>
      <c r="N8" s="169">
        <v>40.696</v>
      </c>
      <c r="O8" s="169">
        <v>42.405</v>
      </c>
      <c r="P8" s="169">
        <v>33.57</v>
      </c>
      <c r="Q8" s="42">
        <v>39.2</v>
      </c>
      <c r="R8" s="42">
        <v>42</v>
      </c>
      <c r="S8" s="42">
        <v>47</v>
      </c>
      <c r="T8" s="42">
        <v>50.21</v>
      </c>
      <c r="U8" s="51" t="s">
        <v>254</v>
      </c>
    </row>
    <row r="9" spans="1:21" ht="15">
      <c r="A9" s="7" t="s">
        <v>134</v>
      </c>
      <c r="E9" s="41">
        <v>57</v>
      </c>
      <c r="F9" s="41">
        <v>59</v>
      </c>
      <c r="G9" s="41">
        <v>56</v>
      </c>
      <c r="H9" s="41">
        <v>55</v>
      </c>
      <c r="I9" s="42">
        <v>58.28304615590797</v>
      </c>
      <c r="J9" s="41">
        <v>57</v>
      </c>
      <c r="K9" s="42">
        <v>55.542</v>
      </c>
      <c r="L9" s="169">
        <v>57.054</v>
      </c>
      <c r="M9" s="169">
        <v>59.243</v>
      </c>
      <c r="N9" s="169">
        <v>56.752</v>
      </c>
      <c r="O9" s="169">
        <v>59.199</v>
      </c>
      <c r="P9" s="169">
        <v>57.26</v>
      </c>
      <c r="Q9" s="42">
        <v>51.89</v>
      </c>
      <c r="R9" s="42">
        <v>50</v>
      </c>
      <c r="S9" s="42">
        <v>58</v>
      </c>
      <c r="T9" s="42">
        <v>60.47</v>
      </c>
      <c r="U9" s="51" t="s">
        <v>254</v>
      </c>
    </row>
    <row r="10" spans="5:21" ht="9" customHeight="1">
      <c r="E10" s="41"/>
      <c r="F10" s="41"/>
      <c r="G10" s="41"/>
      <c r="H10" s="41"/>
      <c r="I10" s="42"/>
      <c r="J10" s="7"/>
      <c r="K10" s="170"/>
      <c r="L10" s="171"/>
      <c r="M10" s="171"/>
      <c r="N10" s="171"/>
      <c r="O10" s="171"/>
      <c r="P10" s="171"/>
      <c r="Q10" s="42"/>
      <c r="R10" s="42"/>
      <c r="S10" s="42"/>
      <c r="T10" s="42"/>
      <c r="U10" s="51" t="s">
        <v>254</v>
      </c>
    </row>
    <row r="11" spans="1:21" ht="15">
      <c r="A11" s="7" t="s">
        <v>133</v>
      </c>
      <c r="E11" s="41">
        <v>84</v>
      </c>
      <c r="F11" s="41">
        <v>84</v>
      </c>
      <c r="G11" s="41">
        <v>79</v>
      </c>
      <c r="H11" s="41">
        <v>84</v>
      </c>
      <c r="I11" s="42">
        <v>86.83479855260218</v>
      </c>
      <c r="J11" s="41">
        <v>83</v>
      </c>
      <c r="K11" s="42">
        <v>83.086</v>
      </c>
      <c r="L11" s="169">
        <v>82.192</v>
      </c>
      <c r="M11" s="169">
        <v>88.487</v>
      </c>
      <c r="N11" s="169">
        <v>85.64</v>
      </c>
      <c r="O11" s="169">
        <v>80.729</v>
      </c>
      <c r="P11" s="169">
        <v>89.04</v>
      </c>
      <c r="Q11" s="42">
        <v>89.78</v>
      </c>
      <c r="R11" s="42">
        <v>87</v>
      </c>
      <c r="S11" s="42">
        <v>90</v>
      </c>
      <c r="T11" s="42">
        <v>92.8</v>
      </c>
      <c r="U11" s="51" t="s">
        <v>254</v>
      </c>
    </row>
    <row r="12" spans="1:21" ht="15">
      <c r="A12" s="7" t="s">
        <v>132</v>
      </c>
      <c r="E12" s="41">
        <v>66</v>
      </c>
      <c r="F12" s="41">
        <v>68</v>
      </c>
      <c r="G12" s="41">
        <v>59</v>
      </c>
      <c r="H12" s="41">
        <v>63</v>
      </c>
      <c r="I12" s="42">
        <v>65.34878235425508</v>
      </c>
      <c r="J12" s="41">
        <v>64</v>
      </c>
      <c r="K12" s="42">
        <v>67.287</v>
      </c>
      <c r="L12" s="169">
        <v>71.061</v>
      </c>
      <c r="M12" s="169">
        <v>74.395</v>
      </c>
      <c r="N12" s="169">
        <v>77.945</v>
      </c>
      <c r="O12" s="169">
        <v>76.659</v>
      </c>
      <c r="P12" s="169">
        <v>76.27</v>
      </c>
      <c r="Q12" s="42">
        <v>75.58</v>
      </c>
      <c r="R12" s="42">
        <v>74</v>
      </c>
      <c r="S12" s="42">
        <v>80</v>
      </c>
      <c r="T12" s="42">
        <v>80.9</v>
      </c>
      <c r="U12" s="51" t="s">
        <v>254</v>
      </c>
    </row>
    <row r="13" spans="1:21" ht="15">
      <c r="A13" s="7" t="s">
        <v>131</v>
      </c>
      <c r="E13" s="41">
        <v>78</v>
      </c>
      <c r="F13" s="41">
        <v>80</v>
      </c>
      <c r="G13" s="41">
        <v>77</v>
      </c>
      <c r="H13" s="41">
        <v>74</v>
      </c>
      <c r="I13" s="42">
        <v>71.69041900379719</v>
      </c>
      <c r="J13" s="41">
        <v>71</v>
      </c>
      <c r="K13" s="42">
        <v>74.044</v>
      </c>
      <c r="L13" s="169">
        <v>77.654</v>
      </c>
      <c r="M13" s="169">
        <v>84.576</v>
      </c>
      <c r="N13" s="169">
        <v>82.972</v>
      </c>
      <c r="O13" s="169">
        <v>81.344</v>
      </c>
      <c r="P13" s="169">
        <v>79.54</v>
      </c>
      <c r="Q13" s="42">
        <v>81.86</v>
      </c>
      <c r="R13" s="42">
        <v>81</v>
      </c>
      <c r="S13" s="42">
        <v>79</v>
      </c>
      <c r="T13" s="42">
        <v>85.29</v>
      </c>
      <c r="U13" s="51" t="s">
        <v>254</v>
      </c>
    </row>
    <row r="14" spans="1:21" ht="15">
      <c r="A14" s="7" t="s">
        <v>130</v>
      </c>
      <c r="E14" s="41">
        <v>73</v>
      </c>
      <c r="F14" s="41">
        <v>75</v>
      </c>
      <c r="G14" s="41">
        <v>70</v>
      </c>
      <c r="H14" s="41">
        <v>72</v>
      </c>
      <c r="I14" s="42">
        <v>76.1307823095823</v>
      </c>
      <c r="J14" s="41">
        <v>78</v>
      </c>
      <c r="K14" s="42">
        <v>79.053</v>
      </c>
      <c r="L14" s="169">
        <v>77.945</v>
      </c>
      <c r="M14" s="169">
        <v>82.934</v>
      </c>
      <c r="N14" s="169">
        <v>85.178</v>
      </c>
      <c r="O14" s="169">
        <v>85.241</v>
      </c>
      <c r="P14" s="169">
        <v>85.36</v>
      </c>
      <c r="Q14" s="42">
        <v>87.97</v>
      </c>
      <c r="R14" s="42">
        <v>85</v>
      </c>
      <c r="S14" s="42">
        <v>87</v>
      </c>
      <c r="T14" s="42">
        <v>87.18</v>
      </c>
      <c r="U14" s="51" t="s">
        <v>254</v>
      </c>
    </row>
    <row r="15" spans="5:21" ht="9" customHeight="1">
      <c r="E15" s="41"/>
      <c r="F15" s="41"/>
      <c r="G15" s="41"/>
      <c r="H15" s="41"/>
      <c r="I15" s="42"/>
      <c r="J15" s="7"/>
      <c r="K15" s="170"/>
      <c r="L15" s="171"/>
      <c r="M15" s="171"/>
      <c r="N15" s="171"/>
      <c r="O15" s="171"/>
      <c r="P15" s="171"/>
      <c r="Q15" s="42"/>
      <c r="R15" s="42"/>
      <c r="S15" s="42"/>
      <c r="T15" s="42"/>
      <c r="U15" s="51"/>
    </row>
    <row r="16" spans="1:21" ht="15">
      <c r="A16" s="7" t="s">
        <v>120</v>
      </c>
      <c r="E16" s="41">
        <v>82</v>
      </c>
      <c r="F16" s="41">
        <v>76</v>
      </c>
      <c r="G16" s="41">
        <v>73</v>
      </c>
      <c r="H16" s="41">
        <v>75</v>
      </c>
      <c r="I16" s="42">
        <v>80.42565248157247</v>
      </c>
      <c r="J16" s="41">
        <v>79</v>
      </c>
      <c r="K16" s="42">
        <v>86.322</v>
      </c>
      <c r="L16" s="169">
        <v>83.337</v>
      </c>
      <c r="M16" s="169">
        <v>88.774</v>
      </c>
      <c r="N16" s="169">
        <v>88.043</v>
      </c>
      <c r="O16" s="169">
        <v>87.16</v>
      </c>
      <c r="P16" s="169">
        <v>83.57</v>
      </c>
      <c r="Q16" s="42">
        <v>87.24</v>
      </c>
      <c r="R16" s="42">
        <v>83</v>
      </c>
      <c r="S16" s="42">
        <v>84</v>
      </c>
      <c r="T16" s="42">
        <v>84.82</v>
      </c>
      <c r="U16" s="51" t="s">
        <v>254</v>
      </c>
    </row>
    <row r="17" spans="1:21" ht="15">
      <c r="A17" s="7" t="s">
        <v>129</v>
      </c>
      <c r="E17" s="41">
        <v>88</v>
      </c>
      <c r="F17" s="41">
        <v>86</v>
      </c>
      <c r="G17" s="41">
        <v>83</v>
      </c>
      <c r="H17" s="41">
        <v>85</v>
      </c>
      <c r="I17" s="42">
        <v>87.13482824212643</v>
      </c>
      <c r="J17" s="41">
        <v>87</v>
      </c>
      <c r="K17" s="42">
        <v>88.962</v>
      </c>
      <c r="L17" s="169">
        <v>87.93</v>
      </c>
      <c r="M17" s="169">
        <v>89.263</v>
      </c>
      <c r="N17" s="169">
        <v>89.613</v>
      </c>
      <c r="O17" s="169">
        <v>88.428</v>
      </c>
      <c r="P17" s="169">
        <v>90.03</v>
      </c>
      <c r="Q17" s="42">
        <v>90.52</v>
      </c>
      <c r="R17" s="42">
        <v>90</v>
      </c>
      <c r="S17" s="42">
        <v>89</v>
      </c>
      <c r="T17" s="42">
        <v>88.79</v>
      </c>
      <c r="U17" s="51" t="s">
        <v>254</v>
      </c>
    </row>
    <row r="18" spans="1:21" ht="15">
      <c r="A18" s="7" t="s">
        <v>128</v>
      </c>
      <c r="E18" s="41">
        <v>81</v>
      </c>
      <c r="F18" s="41">
        <v>83</v>
      </c>
      <c r="G18" s="41">
        <v>83</v>
      </c>
      <c r="H18" s="41">
        <v>82</v>
      </c>
      <c r="I18" s="42">
        <v>83.84198196113469</v>
      </c>
      <c r="J18" s="41">
        <v>84</v>
      </c>
      <c r="K18" s="42">
        <v>84.262</v>
      </c>
      <c r="L18" s="169">
        <v>83.104</v>
      </c>
      <c r="M18" s="169">
        <v>84.815</v>
      </c>
      <c r="N18" s="169">
        <v>88.137</v>
      </c>
      <c r="O18" s="169">
        <v>86.028</v>
      </c>
      <c r="P18" s="169">
        <v>87.46</v>
      </c>
      <c r="Q18" s="42">
        <v>87.57</v>
      </c>
      <c r="R18" s="42">
        <v>87</v>
      </c>
      <c r="S18" s="42">
        <v>88</v>
      </c>
      <c r="T18" s="42">
        <v>86.96</v>
      </c>
      <c r="U18" s="51" t="s">
        <v>254</v>
      </c>
    </row>
    <row r="19" spans="1:21" ht="15">
      <c r="A19" s="7" t="s">
        <v>127</v>
      </c>
      <c r="E19" s="41">
        <v>70</v>
      </c>
      <c r="F19" s="41">
        <v>75</v>
      </c>
      <c r="G19" s="41">
        <v>70</v>
      </c>
      <c r="H19" s="41">
        <v>70</v>
      </c>
      <c r="I19" s="42">
        <v>71.79437815501453</v>
      </c>
      <c r="J19" s="41">
        <v>72</v>
      </c>
      <c r="K19" s="42">
        <v>70.667</v>
      </c>
      <c r="L19" s="169">
        <v>71.024</v>
      </c>
      <c r="M19" s="169">
        <v>72.44</v>
      </c>
      <c r="N19" s="169">
        <v>76.843</v>
      </c>
      <c r="O19" s="169">
        <v>75.101</v>
      </c>
      <c r="P19" s="169">
        <v>73.26</v>
      </c>
      <c r="Q19" s="42">
        <v>77.88</v>
      </c>
      <c r="R19" s="42">
        <v>78</v>
      </c>
      <c r="S19" s="42">
        <v>77</v>
      </c>
      <c r="T19" s="42">
        <v>75</v>
      </c>
      <c r="U19" s="51" t="s">
        <v>254</v>
      </c>
    </row>
    <row r="20" spans="1:21" ht="15">
      <c r="A20" s="7" t="s">
        <v>126</v>
      </c>
      <c r="E20" s="41">
        <v>82</v>
      </c>
      <c r="F20" s="41">
        <v>82</v>
      </c>
      <c r="G20" s="41">
        <v>70</v>
      </c>
      <c r="H20" s="41">
        <v>78</v>
      </c>
      <c r="I20" s="42">
        <v>80.96935768595043</v>
      </c>
      <c r="J20" s="41">
        <v>83</v>
      </c>
      <c r="K20" s="42">
        <v>82.075</v>
      </c>
      <c r="L20" s="169">
        <v>80.228</v>
      </c>
      <c r="M20" s="169">
        <v>82.177</v>
      </c>
      <c r="N20" s="169">
        <v>83.612</v>
      </c>
      <c r="O20" s="169">
        <v>82.011</v>
      </c>
      <c r="P20" s="169">
        <v>83.07</v>
      </c>
      <c r="Q20" s="42">
        <v>82</v>
      </c>
      <c r="R20" s="42">
        <v>83</v>
      </c>
      <c r="S20" s="42">
        <v>83</v>
      </c>
      <c r="T20" s="42">
        <v>83.04</v>
      </c>
      <c r="U20" s="51" t="s">
        <v>254</v>
      </c>
    </row>
    <row r="21" spans="1:21" ht="15">
      <c r="A21" s="7" t="s">
        <v>476</v>
      </c>
      <c r="E21" s="41">
        <v>75</v>
      </c>
      <c r="F21" s="41">
        <v>71</v>
      </c>
      <c r="G21" s="41">
        <v>71</v>
      </c>
      <c r="H21" s="41">
        <v>75</v>
      </c>
      <c r="I21" s="42">
        <v>73.66274888541433</v>
      </c>
      <c r="J21" s="41">
        <v>77</v>
      </c>
      <c r="K21" s="42">
        <v>78.912</v>
      </c>
      <c r="L21" s="169">
        <v>78.552</v>
      </c>
      <c r="M21" s="169">
        <v>78.548</v>
      </c>
      <c r="N21" s="169">
        <v>81.28</v>
      </c>
      <c r="O21" s="169">
        <v>76.894</v>
      </c>
      <c r="P21" s="169">
        <v>80.47</v>
      </c>
      <c r="Q21" s="42">
        <v>83.44</v>
      </c>
      <c r="R21" s="42">
        <v>82</v>
      </c>
      <c r="S21" s="42">
        <v>83</v>
      </c>
      <c r="T21" s="42">
        <v>78.43</v>
      </c>
      <c r="U21" s="51" t="s">
        <v>254</v>
      </c>
    </row>
    <row r="22" spans="1:21" ht="15">
      <c r="A22" s="7" t="s">
        <v>125</v>
      </c>
      <c r="E22" s="41">
        <v>72</v>
      </c>
      <c r="F22" s="41">
        <v>75</v>
      </c>
      <c r="G22" s="41">
        <v>74</v>
      </c>
      <c r="H22" s="41">
        <v>76</v>
      </c>
      <c r="I22" s="42">
        <v>75.92019231628323</v>
      </c>
      <c r="J22" s="41">
        <v>80</v>
      </c>
      <c r="K22" s="42">
        <v>80.128</v>
      </c>
      <c r="L22" s="169">
        <v>77.938</v>
      </c>
      <c r="M22" s="169">
        <v>76.435</v>
      </c>
      <c r="N22" s="169">
        <v>79.336</v>
      </c>
      <c r="O22" s="169">
        <v>76.397</v>
      </c>
      <c r="P22" s="169">
        <v>79.5</v>
      </c>
      <c r="Q22" s="42">
        <v>80.91</v>
      </c>
      <c r="R22" s="42">
        <v>80</v>
      </c>
      <c r="S22" s="42">
        <v>81</v>
      </c>
      <c r="T22" s="42">
        <v>81.66</v>
      </c>
      <c r="U22" s="51" t="s">
        <v>254</v>
      </c>
    </row>
    <row r="23" spans="5:21" ht="9" customHeight="1">
      <c r="E23" s="41"/>
      <c r="F23" s="41"/>
      <c r="G23" s="41"/>
      <c r="H23" s="41"/>
      <c r="I23" s="41"/>
      <c r="J23" s="7"/>
      <c r="K23" s="170"/>
      <c r="L23" s="171"/>
      <c r="M23" s="171"/>
      <c r="N23" s="171"/>
      <c r="O23" s="171"/>
      <c r="P23" s="51"/>
      <c r="Q23" s="42"/>
      <c r="S23" s="51"/>
      <c r="U23" s="51"/>
    </row>
    <row r="24" spans="1:21" ht="15">
      <c r="A24" s="127" t="s">
        <v>124</v>
      </c>
      <c r="B24" s="36"/>
      <c r="C24" s="91"/>
      <c r="D24" s="91"/>
      <c r="E24" s="92">
        <v>2060</v>
      </c>
      <c r="F24" s="92">
        <v>2077</v>
      </c>
      <c r="G24" s="92">
        <v>2024</v>
      </c>
      <c r="H24" s="92">
        <v>2416</v>
      </c>
      <c r="I24" s="92">
        <v>2042</v>
      </c>
      <c r="J24" s="172">
        <v>2114</v>
      </c>
      <c r="K24" s="172">
        <v>2015</v>
      </c>
      <c r="L24" s="172">
        <v>2029</v>
      </c>
      <c r="M24" s="172">
        <v>2091</v>
      </c>
      <c r="N24" s="172">
        <v>2067</v>
      </c>
      <c r="O24" s="172">
        <v>2113</v>
      </c>
      <c r="P24" s="172">
        <v>2568</v>
      </c>
      <c r="Q24" s="172">
        <v>2539</v>
      </c>
      <c r="R24" s="172">
        <v>2187</v>
      </c>
      <c r="S24" s="172">
        <v>2095</v>
      </c>
      <c r="T24" s="172">
        <v>2220</v>
      </c>
      <c r="U24" s="416" t="s">
        <v>254</v>
      </c>
    </row>
    <row r="25" spans="5:16" ht="15" customHeight="1">
      <c r="E25" s="41"/>
      <c r="F25" s="41"/>
      <c r="G25" s="41"/>
      <c r="H25" s="41"/>
      <c r="I25" s="41"/>
      <c r="J25" s="7"/>
      <c r="K25" s="170"/>
      <c r="L25" s="171"/>
      <c r="M25" s="171"/>
      <c r="N25" s="171"/>
      <c r="O25" s="171"/>
      <c r="P25" s="51"/>
    </row>
    <row r="26" spans="1:20" ht="18">
      <c r="A26" s="127" t="s">
        <v>380</v>
      </c>
      <c r="B26" s="91"/>
      <c r="C26" s="91"/>
      <c r="D26" s="91"/>
      <c r="E26" s="41"/>
      <c r="F26" s="41"/>
      <c r="G26" s="41"/>
      <c r="H26" s="39"/>
      <c r="I26" s="41"/>
      <c r="J26" s="39"/>
      <c r="K26" s="115"/>
      <c r="L26" s="121"/>
      <c r="M26" s="121"/>
      <c r="N26" s="121"/>
      <c r="O26" s="121"/>
      <c r="P26" s="121"/>
      <c r="T26" s="39" t="s">
        <v>508</v>
      </c>
    </row>
    <row r="27" spans="1:16" ht="9" customHeight="1">
      <c r="A27" s="126"/>
      <c r="E27" s="41"/>
      <c r="F27" s="41"/>
      <c r="G27" s="41"/>
      <c r="H27" s="89"/>
      <c r="I27" s="89"/>
      <c r="J27" s="7"/>
      <c r="K27" s="170"/>
      <c r="L27" s="171"/>
      <c r="M27" s="171"/>
      <c r="N27" s="171"/>
      <c r="O27" s="171"/>
      <c r="P27" s="51"/>
    </row>
    <row r="28" spans="1:20" ht="15">
      <c r="A28" s="7" t="s">
        <v>121</v>
      </c>
      <c r="E28" s="41">
        <v>86</v>
      </c>
      <c r="F28" s="41">
        <v>85</v>
      </c>
      <c r="G28" s="41">
        <v>87</v>
      </c>
      <c r="H28" s="41">
        <v>87</v>
      </c>
      <c r="I28" s="42">
        <v>83.6555887114909</v>
      </c>
      <c r="J28" s="41">
        <v>80</v>
      </c>
      <c r="K28" s="42">
        <v>88.695</v>
      </c>
      <c r="L28" s="169">
        <v>87.29</v>
      </c>
      <c r="M28" s="169">
        <v>85.144</v>
      </c>
      <c r="N28" s="169">
        <v>90.298</v>
      </c>
      <c r="O28" s="169">
        <v>92.124</v>
      </c>
      <c r="P28" s="169">
        <v>91</v>
      </c>
      <c r="Q28" s="42">
        <v>87.39</v>
      </c>
      <c r="R28" s="42">
        <v>92</v>
      </c>
      <c r="S28" s="42">
        <v>88</v>
      </c>
      <c r="T28" s="42">
        <v>90.53</v>
      </c>
    </row>
    <row r="29" spans="1:20" ht="15">
      <c r="A29" s="7" t="s">
        <v>135</v>
      </c>
      <c r="E29" s="41">
        <v>53</v>
      </c>
      <c r="F29" s="41">
        <v>55</v>
      </c>
      <c r="G29" s="41">
        <v>52</v>
      </c>
      <c r="H29" s="41">
        <v>68</v>
      </c>
      <c r="I29" s="42">
        <v>55.82014346750618</v>
      </c>
      <c r="J29" s="41">
        <v>52</v>
      </c>
      <c r="K29" s="42">
        <v>68.756</v>
      </c>
      <c r="L29" s="169">
        <v>57.938</v>
      </c>
      <c r="M29" s="169">
        <v>54.292</v>
      </c>
      <c r="N29" s="169">
        <v>55.817</v>
      </c>
      <c r="O29" s="169">
        <v>61.604</v>
      </c>
      <c r="P29" s="169">
        <v>54</v>
      </c>
      <c r="Q29" s="42">
        <v>55.12</v>
      </c>
      <c r="R29" s="42">
        <v>70</v>
      </c>
      <c r="S29" s="42">
        <v>48</v>
      </c>
      <c r="T29" s="42">
        <v>68.31</v>
      </c>
    </row>
    <row r="30" spans="1:20" ht="15">
      <c r="A30" s="7" t="s">
        <v>134</v>
      </c>
      <c r="E30" s="41">
        <v>64</v>
      </c>
      <c r="F30" s="41">
        <v>60</v>
      </c>
      <c r="G30" s="41">
        <v>64</v>
      </c>
      <c r="H30" s="41">
        <v>66</v>
      </c>
      <c r="I30" s="42">
        <v>68.35691567348775</v>
      </c>
      <c r="J30" s="41">
        <v>64</v>
      </c>
      <c r="K30" s="42">
        <v>69.79</v>
      </c>
      <c r="L30" s="169">
        <v>69.825</v>
      </c>
      <c r="M30" s="169">
        <v>65.068</v>
      </c>
      <c r="N30" s="169">
        <v>65.07</v>
      </c>
      <c r="O30" s="169">
        <v>69.081</v>
      </c>
      <c r="P30" s="169">
        <v>62</v>
      </c>
      <c r="Q30" s="42">
        <v>64.58</v>
      </c>
      <c r="R30" s="42">
        <v>68</v>
      </c>
      <c r="S30" s="42">
        <v>66</v>
      </c>
      <c r="T30" s="42">
        <v>68.92</v>
      </c>
    </row>
    <row r="31" spans="5:20" ht="9" customHeight="1">
      <c r="E31" s="41"/>
      <c r="F31" s="41"/>
      <c r="G31" s="41"/>
      <c r="H31" s="41"/>
      <c r="I31" s="41"/>
      <c r="J31" s="41" t="s">
        <v>254</v>
      </c>
      <c r="K31" s="42"/>
      <c r="L31" s="171"/>
      <c r="M31" s="171"/>
      <c r="N31" s="171"/>
      <c r="O31" s="171"/>
      <c r="P31" s="171"/>
      <c r="Q31" s="42"/>
      <c r="R31" s="42"/>
      <c r="S31" s="42"/>
      <c r="T31" s="42"/>
    </row>
    <row r="32" spans="1:20" ht="15">
      <c r="A32" s="7" t="s">
        <v>133</v>
      </c>
      <c r="E32" s="41">
        <v>91</v>
      </c>
      <c r="F32" s="41">
        <v>87</v>
      </c>
      <c r="G32" s="41">
        <v>81</v>
      </c>
      <c r="H32" s="41">
        <v>91</v>
      </c>
      <c r="I32" s="42">
        <v>87.96712750168653</v>
      </c>
      <c r="J32" s="41">
        <v>94</v>
      </c>
      <c r="K32" s="42">
        <v>86.92</v>
      </c>
      <c r="L32" s="169">
        <v>81.96</v>
      </c>
      <c r="M32" s="169">
        <v>90.016</v>
      </c>
      <c r="N32" s="169">
        <v>87.301</v>
      </c>
      <c r="O32" s="169">
        <v>89.742</v>
      </c>
      <c r="P32" s="169">
        <v>86</v>
      </c>
      <c r="Q32" s="42">
        <v>90.91</v>
      </c>
      <c r="R32" s="42">
        <v>90</v>
      </c>
      <c r="S32" s="42">
        <v>90</v>
      </c>
      <c r="T32" s="42">
        <v>93.27</v>
      </c>
    </row>
    <row r="33" spans="1:20" ht="15">
      <c r="A33" s="7" t="s">
        <v>132</v>
      </c>
      <c r="E33" s="41">
        <v>73</v>
      </c>
      <c r="F33" s="41">
        <v>74</v>
      </c>
      <c r="G33" s="41">
        <v>72</v>
      </c>
      <c r="H33" s="41">
        <v>75</v>
      </c>
      <c r="I33" s="42">
        <v>80.82405239487295</v>
      </c>
      <c r="J33" s="41">
        <v>78</v>
      </c>
      <c r="K33" s="42">
        <v>78.898</v>
      </c>
      <c r="L33" s="169">
        <v>78.668</v>
      </c>
      <c r="M33" s="169">
        <v>79.666</v>
      </c>
      <c r="N33" s="169">
        <v>82.835</v>
      </c>
      <c r="O33" s="169">
        <v>81.661</v>
      </c>
      <c r="P33" s="169">
        <v>78</v>
      </c>
      <c r="Q33" s="42">
        <v>62.98</v>
      </c>
      <c r="R33" s="42">
        <v>75</v>
      </c>
      <c r="S33" s="42">
        <v>83</v>
      </c>
      <c r="T33" s="42">
        <v>85.97</v>
      </c>
    </row>
    <row r="34" spans="1:20" ht="15">
      <c r="A34" s="7" t="s">
        <v>131</v>
      </c>
      <c r="E34" s="41">
        <v>78</v>
      </c>
      <c r="F34" s="41">
        <v>78</v>
      </c>
      <c r="G34" s="41">
        <v>83</v>
      </c>
      <c r="H34" s="41">
        <v>87</v>
      </c>
      <c r="I34" s="42">
        <v>89.56582392624242</v>
      </c>
      <c r="J34" s="41">
        <v>85</v>
      </c>
      <c r="K34" s="42">
        <v>78.323</v>
      </c>
      <c r="L34" s="169">
        <v>82.129</v>
      </c>
      <c r="M34" s="169">
        <v>77.569</v>
      </c>
      <c r="N34" s="169">
        <v>90.118</v>
      </c>
      <c r="O34" s="169">
        <v>86.278</v>
      </c>
      <c r="P34" s="169">
        <v>89</v>
      </c>
      <c r="Q34" s="42">
        <v>81.17</v>
      </c>
      <c r="R34" s="42">
        <v>82</v>
      </c>
      <c r="S34" s="42">
        <v>86</v>
      </c>
      <c r="T34" s="42">
        <v>89.99</v>
      </c>
    </row>
    <row r="35" spans="1:20" ht="15">
      <c r="A35" s="7" t="s">
        <v>130</v>
      </c>
      <c r="E35" s="41">
        <v>76</v>
      </c>
      <c r="F35" s="41">
        <v>83</v>
      </c>
      <c r="G35" s="41">
        <v>77</v>
      </c>
      <c r="H35" s="41">
        <v>85</v>
      </c>
      <c r="I35" s="42">
        <v>79.72690667865977</v>
      </c>
      <c r="J35" s="41">
        <v>89</v>
      </c>
      <c r="K35" s="42">
        <v>86.184</v>
      </c>
      <c r="L35" s="169">
        <v>86.66</v>
      </c>
      <c r="M35" s="169">
        <v>85.723</v>
      </c>
      <c r="N35" s="169">
        <v>91.333</v>
      </c>
      <c r="O35" s="169">
        <v>91.293</v>
      </c>
      <c r="P35" s="169">
        <v>87</v>
      </c>
      <c r="Q35" s="42">
        <v>86.05</v>
      </c>
      <c r="R35" s="42">
        <v>86</v>
      </c>
      <c r="S35" s="42">
        <v>89</v>
      </c>
      <c r="T35" s="42">
        <v>94.37</v>
      </c>
    </row>
    <row r="36" spans="5:20" ht="9" customHeight="1">
      <c r="E36" s="41"/>
      <c r="F36" s="41"/>
      <c r="G36" s="41"/>
      <c r="H36" s="41"/>
      <c r="I36" s="41"/>
      <c r="J36" s="7"/>
      <c r="K36" s="170"/>
      <c r="L36" s="171"/>
      <c r="M36" s="171"/>
      <c r="N36" s="171"/>
      <c r="O36" s="171"/>
      <c r="P36" s="171"/>
      <c r="Q36" s="42"/>
      <c r="R36" s="42"/>
      <c r="S36" s="42"/>
      <c r="T36" s="42"/>
    </row>
    <row r="37" spans="1:20" ht="15">
      <c r="A37" s="7" t="s">
        <v>120</v>
      </c>
      <c r="E37" s="41">
        <v>76</v>
      </c>
      <c r="F37" s="41">
        <v>73</v>
      </c>
      <c r="G37" s="41">
        <v>76</v>
      </c>
      <c r="H37" s="41">
        <v>78</v>
      </c>
      <c r="I37" s="42">
        <v>81.83023116707894</v>
      </c>
      <c r="J37" s="41">
        <v>73</v>
      </c>
      <c r="K37" s="42">
        <v>86.581</v>
      </c>
      <c r="L37" s="169">
        <v>86.069</v>
      </c>
      <c r="M37" s="169">
        <v>86.652</v>
      </c>
      <c r="N37" s="169">
        <v>90.233</v>
      </c>
      <c r="O37" s="169">
        <v>88.126</v>
      </c>
      <c r="P37" s="169">
        <v>87</v>
      </c>
      <c r="Q37" s="42">
        <v>88.85</v>
      </c>
      <c r="R37" s="42">
        <v>89</v>
      </c>
      <c r="S37" s="42">
        <v>89</v>
      </c>
      <c r="T37" s="42">
        <v>90.47</v>
      </c>
    </row>
    <row r="38" spans="1:20" ht="15">
      <c r="A38" s="7" t="s">
        <v>129</v>
      </c>
      <c r="E38" s="41">
        <v>79</v>
      </c>
      <c r="F38" s="41">
        <v>76</v>
      </c>
      <c r="G38" s="41">
        <v>82</v>
      </c>
      <c r="H38" s="41">
        <v>79</v>
      </c>
      <c r="I38" s="42">
        <v>81.36937351023161</v>
      </c>
      <c r="J38" s="41">
        <v>78</v>
      </c>
      <c r="K38" s="42">
        <v>86.187</v>
      </c>
      <c r="L38" s="169">
        <v>83.79</v>
      </c>
      <c r="M38" s="169">
        <v>81.877</v>
      </c>
      <c r="N38" s="169">
        <v>87.491</v>
      </c>
      <c r="O38" s="169">
        <v>87.604</v>
      </c>
      <c r="P38" s="169">
        <v>88</v>
      </c>
      <c r="Q38" s="42">
        <v>87.45</v>
      </c>
      <c r="R38" s="42">
        <v>87</v>
      </c>
      <c r="S38" s="42">
        <v>86</v>
      </c>
      <c r="T38" s="42">
        <v>90.52</v>
      </c>
    </row>
    <row r="39" spans="1:20" ht="15">
      <c r="A39" s="7" t="s">
        <v>128</v>
      </c>
      <c r="E39" s="41">
        <v>78</v>
      </c>
      <c r="F39" s="41">
        <v>78</v>
      </c>
      <c r="G39" s="41">
        <v>78</v>
      </c>
      <c r="H39" s="41">
        <v>82</v>
      </c>
      <c r="I39" s="42">
        <v>75.93990735327188</v>
      </c>
      <c r="J39" s="41">
        <v>77</v>
      </c>
      <c r="K39" s="42">
        <v>78.493</v>
      </c>
      <c r="L39" s="169">
        <v>82.906</v>
      </c>
      <c r="M39" s="169">
        <v>80.545</v>
      </c>
      <c r="N39" s="169">
        <v>83.386</v>
      </c>
      <c r="O39" s="169">
        <v>84.64</v>
      </c>
      <c r="P39" s="169">
        <v>85</v>
      </c>
      <c r="Q39" s="42">
        <v>86.16</v>
      </c>
      <c r="R39" s="42">
        <v>87</v>
      </c>
      <c r="S39" s="42">
        <v>84</v>
      </c>
      <c r="T39" s="42">
        <v>85.4</v>
      </c>
    </row>
    <row r="40" spans="1:20" ht="15">
      <c r="A40" s="7" t="s">
        <v>127</v>
      </c>
      <c r="E40" s="41">
        <v>78</v>
      </c>
      <c r="F40" s="41">
        <v>78</v>
      </c>
      <c r="G40" s="41">
        <v>80</v>
      </c>
      <c r="H40" s="41">
        <v>80</v>
      </c>
      <c r="I40" s="42">
        <v>69.79715403642906</v>
      </c>
      <c r="J40" s="41">
        <v>73</v>
      </c>
      <c r="K40" s="42">
        <v>71.012</v>
      </c>
      <c r="L40" s="169">
        <v>76.994</v>
      </c>
      <c r="M40" s="169">
        <v>72.124</v>
      </c>
      <c r="N40" s="169">
        <v>79.517</v>
      </c>
      <c r="O40" s="169">
        <v>79.076</v>
      </c>
      <c r="P40" s="169">
        <v>77</v>
      </c>
      <c r="Q40" s="42">
        <v>78.55</v>
      </c>
      <c r="R40" s="42">
        <v>79</v>
      </c>
      <c r="S40" s="42">
        <v>79</v>
      </c>
      <c r="T40" s="42">
        <v>80.17</v>
      </c>
    </row>
    <row r="41" spans="1:20" ht="15">
      <c r="A41" s="7" t="s">
        <v>126</v>
      </c>
      <c r="E41" s="41">
        <v>81</v>
      </c>
      <c r="F41" s="41">
        <v>80</v>
      </c>
      <c r="G41" s="41">
        <v>81</v>
      </c>
      <c r="H41" s="41">
        <v>76</v>
      </c>
      <c r="I41" s="42">
        <v>71.58462761412189</v>
      </c>
      <c r="J41" s="41">
        <v>73</v>
      </c>
      <c r="K41" s="42">
        <v>83.409</v>
      </c>
      <c r="L41" s="169">
        <v>78.356</v>
      </c>
      <c r="M41" s="169">
        <v>71.999</v>
      </c>
      <c r="N41" s="169">
        <v>84.086</v>
      </c>
      <c r="O41" s="169">
        <v>81.811</v>
      </c>
      <c r="P41" s="169">
        <v>80</v>
      </c>
      <c r="Q41" s="42">
        <v>78.98</v>
      </c>
      <c r="R41" s="42">
        <v>81</v>
      </c>
      <c r="S41" s="42">
        <v>84</v>
      </c>
      <c r="T41" s="42">
        <v>88.44</v>
      </c>
    </row>
    <row r="42" spans="1:20" ht="15">
      <c r="A42" s="7" t="s">
        <v>476</v>
      </c>
      <c r="E42" s="41">
        <v>80</v>
      </c>
      <c r="F42" s="41">
        <v>81</v>
      </c>
      <c r="G42" s="41">
        <v>79</v>
      </c>
      <c r="H42" s="41">
        <v>77</v>
      </c>
      <c r="I42" s="42">
        <v>81.3457209354621</v>
      </c>
      <c r="J42" s="41">
        <v>83</v>
      </c>
      <c r="K42" s="42">
        <v>84.269</v>
      </c>
      <c r="L42" s="169">
        <v>88.966</v>
      </c>
      <c r="M42" s="169">
        <v>83.621</v>
      </c>
      <c r="N42" s="169">
        <v>85.868</v>
      </c>
      <c r="O42" s="169">
        <v>85.539</v>
      </c>
      <c r="P42" s="169">
        <v>81</v>
      </c>
      <c r="Q42" s="42">
        <v>86.47</v>
      </c>
      <c r="R42" s="42">
        <v>86</v>
      </c>
      <c r="S42" s="42">
        <v>86</v>
      </c>
      <c r="T42" s="42">
        <v>85.73</v>
      </c>
    </row>
    <row r="43" spans="1:20" ht="15">
      <c r="A43" s="7" t="s">
        <v>125</v>
      </c>
      <c r="E43" s="41">
        <v>68</v>
      </c>
      <c r="F43" s="41">
        <v>71</v>
      </c>
      <c r="G43" s="41">
        <v>70</v>
      </c>
      <c r="H43" s="41">
        <v>72</v>
      </c>
      <c r="I43" s="42">
        <v>71.19616123229144</v>
      </c>
      <c r="J43" s="41">
        <v>80</v>
      </c>
      <c r="K43" s="42">
        <v>78.011</v>
      </c>
      <c r="L43" s="169">
        <v>77.019</v>
      </c>
      <c r="M43" s="169">
        <v>73.963</v>
      </c>
      <c r="N43" s="169">
        <v>78.055</v>
      </c>
      <c r="O43" s="169">
        <v>80.15</v>
      </c>
      <c r="P43" s="169">
        <v>77</v>
      </c>
      <c r="Q43" s="42">
        <v>81.13</v>
      </c>
      <c r="R43" s="42">
        <v>82</v>
      </c>
      <c r="S43" s="42">
        <v>78</v>
      </c>
      <c r="T43" s="42">
        <v>80.69</v>
      </c>
    </row>
    <row r="44" spans="5:19" ht="9" customHeight="1">
      <c r="E44" s="41"/>
      <c r="F44" s="41"/>
      <c r="G44" s="41"/>
      <c r="H44" s="41"/>
      <c r="I44" s="41"/>
      <c r="J44" s="7"/>
      <c r="K44" s="170"/>
      <c r="L44" s="171"/>
      <c r="M44" s="171"/>
      <c r="N44" s="171"/>
      <c r="O44" s="171"/>
      <c r="P44" s="51"/>
      <c r="S44" s="51"/>
    </row>
    <row r="45" spans="1:20" ht="15">
      <c r="A45" s="127" t="s">
        <v>124</v>
      </c>
      <c r="B45" s="36"/>
      <c r="C45" s="91"/>
      <c r="D45" s="91"/>
      <c r="E45" s="89">
        <v>465</v>
      </c>
      <c r="F45" s="89">
        <v>535</v>
      </c>
      <c r="G45" s="89">
        <v>464</v>
      </c>
      <c r="H45" s="89">
        <v>457</v>
      </c>
      <c r="I45" s="172">
        <v>382</v>
      </c>
      <c r="J45" s="172">
        <v>420</v>
      </c>
      <c r="K45" s="172">
        <v>480</v>
      </c>
      <c r="L45" s="172">
        <v>323</v>
      </c>
      <c r="M45" s="172">
        <v>391</v>
      </c>
      <c r="N45" s="172">
        <v>481</v>
      </c>
      <c r="O45" s="172">
        <v>562</v>
      </c>
      <c r="P45" s="172">
        <v>672</v>
      </c>
      <c r="Q45" s="172">
        <v>706</v>
      </c>
      <c r="R45" s="172">
        <v>825</v>
      </c>
      <c r="S45" s="172">
        <v>786</v>
      </c>
      <c r="T45" s="172">
        <v>753</v>
      </c>
    </row>
    <row r="46" spans="5:16" ht="15" customHeight="1">
      <c r="E46" s="41"/>
      <c r="F46" s="41"/>
      <c r="G46" s="41"/>
      <c r="H46" s="41"/>
      <c r="I46" s="41"/>
      <c r="J46" s="7"/>
      <c r="K46" s="170"/>
      <c r="L46" s="171"/>
      <c r="M46" s="171"/>
      <c r="N46" s="171"/>
      <c r="O46" s="171"/>
      <c r="P46" s="51"/>
    </row>
    <row r="47" spans="1:20" ht="17.25">
      <c r="A47" s="127" t="s">
        <v>123</v>
      </c>
      <c r="B47" s="91"/>
      <c r="C47" s="91"/>
      <c r="D47" s="91"/>
      <c r="E47" s="41"/>
      <c r="F47" s="41"/>
      <c r="G47" s="41"/>
      <c r="H47" s="39"/>
      <c r="I47" s="41"/>
      <c r="J47" s="39"/>
      <c r="K47" s="115"/>
      <c r="L47" s="121"/>
      <c r="M47" s="121"/>
      <c r="N47" s="121"/>
      <c r="O47" s="121"/>
      <c r="P47" s="121"/>
      <c r="T47" s="39" t="s">
        <v>508</v>
      </c>
    </row>
    <row r="48" spans="1:16" ht="9" customHeight="1">
      <c r="A48" s="126"/>
      <c r="E48" s="41"/>
      <c r="F48" s="41"/>
      <c r="G48" s="41"/>
      <c r="H48" s="41"/>
      <c r="I48" s="41"/>
      <c r="J48" s="7"/>
      <c r="K48" s="170"/>
      <c r="L48" s="171"/>
      <c r="M48" s="171"/>
      <c r="N48" s="171"/>
      <c r="O48" s="171"/>
      <c r="P48" s="51"/>
    </row>
    <row r="49" spans="1:20" ht="15">
      <c r="A49" s="7" t="s">
        <v>121</v>
      </c>
      <c r="E49" s="41">
        <v>80</v>
      </c>
      <c r="F49" s="41">
        <v>78</v>
      </c>
      <c r="G49" s="41">
        <v>78</v>
      </c>
      <c r="H49" s="41">
        <v>80</v>
      </c>
      <c r="I49" s="173">
        <v>81.56878656009474</v>
      </c>
      <c r="J49" s="41">
        <v>83</v>
      </c>
      <c r="K49" s="42">
        <v>84.99</v>
      </c>
      <c r="L49" s="169">
        <v>82.306</v>
      </c>
      <c r="M49" s="169">
        <v>85.567</v>
      </c>
      <c r="N49" s="169">
        <v>86.289</v>
      </c>
      <c r="O49" s="169">
        <v>86.624</v>
      </c>
      <c r="P49" s="169">
        <v>86</v>
      </c>
      <c r="Q49" s="42">
        <v>86</v>
      </c>
      <c r="R49" s="41">
        <v>84</v>
      </c>
      <c r="S49" s="41">
        <v>85</v>
      </c>
      <c r="T49" s="41">
        <v>86</v>
      </c>
    </row>
    <row r="50" spans="1:20" ht="15">
      <c r="A50" s="7" t="s">
        <v>120</v>
      </c>
      <c r="E50" s="41">
        <v>76</v>
      </c>
      <c r="F50" s="41">
        <v>67</v>
      </c>
      <c r="G50" s="41">
        <v>72</v>
      </c>
      <c r="H50" s="41">
        <v>73</v>
      </c>
      <c r="I50" s="173">
        <v>76.40595145056247</v>
      </c>
      <c r="J50" s="41">
        <v>79</v>
      </c>
      <c r="K50" s="42">
        <v>81.615</v>
      </c>
      <c r="L50" s="169">
        <v>81.511</v>
      </c>
      <c r="M50" s="169">
        <v>84.052</v>
      </c>
      <c r="N50" s="169">
        <v>85.546</v>
      </c>
      <c r="O50" s="169">
        <v>85.664</v>
      </c>
      <c r="P50" s="169">
        <v>84</v>
      </c>
      <c r="Q50" s="42">
        <v>84.1</v>
      </c>
      <c r="R50" s="41">
        <v>81</v>
      </c>
      <c r="S50" s="41">
        <v>82</v>
      </c>
      <c r="T50" s="41">
        <v>84</v>
      </c>
    </row>
    <row r="51" spans="5:20" ht="9" customHeight="1">
      <c r="E51" s="41"/>
      <c r="F51" s="41"/>
      <c r="G51" s="41"/>
      <c r="H51" s="41"/>
      <c r="I51" s="174"/>
      <c r="J51" s="7"/>
      <c r="K51" s="170"/>
      <c r="L51" s="171"/>
      <c r="M51" s="171"/>
      <c r="N51" s="171"/>
      <c r="O51" s="171"/>
      <c r="P51" s="169"/>
      <c r="Q51" s="42"/>
      <c r="R51" s="41"/>
      <c r="S51" s="41"/>
      <c r="T51" s="41"/>
    </row>
    <row r="52" spans="1:20" ht="15">
      <c r="A52" s="127" t="s">
        <v>122</v>
      </c>
      <c r="B52" s="127"/>
      <c r="C52" s="127"/>
      <c r="D52" s="127"/>
      <c r="E52" s="41"/>
      <c r="F52" s="41"/>
      <c r="G52" s="41"/>
      <c r="H52" s="41"/>
      <c r="I52" s="174"/>
      <c r="J52" s="7"/>
      <c r="K52" s="170"/>
      <c r="L52" s="171"/>
      <c r="M52" s="171"/>
      <c r="N52" s="171"/>
      <c r="O52" s="171"/>
      <c r="P52" s="169"/>
      <c r="Q52" s="42"/>
      <c r="R52" s="41"/>
      <c r="S52" s="41"/>
      <c r="T52" s="41"/>
    </row>
    <row r="53" spans="1:20" ht="9" customHeight="1">
      <c r="A53" s="126"/>
      <c r="E53" s="41"/>
      <c r="F53" s="41"/>
      <c r="G53" s="41"/>
      <c r="H53" s="41"/>
      <c r="I53" s="174"/>
      <c r="J53" s="7"/>
      <c r="K53" s="170"/>
      <c r="L53" s="171"/>
      <c r="M53" s="171"/>
      <c r="N53" s="171"/>
      <c r="O53" s="171"/>
      <c r="P53" s="169"/>
      <c r="Q53" s="42"/>
      <c r="R53" s="41"/>
      <c r="S53" s="41"/>
      <c r="T53" s="41"/>
    </row>
    <row r="54" spans="1:20" ht="15">
      <c r="A54" s="7" t="s">
        <v>121</v>
      </c>
      <c r="E54" s="41">
        <v>81</v>
      </c>
      <c r="F54" s="41">
        <v>75</v>
      </c>
      <c r="G54" s="41">
        <v>80</v>
      </c>
      <c r="H54" s="41">
        <v>80</v>
      </c>
      <c r="I54" s="173">
        <v>81.3365</v>
      </c>
      <c r="J54" s="41">
        <v>83</v>
      </c>
      <c r="K54" s="42">
        <v>87.507</v>
      </c>
      <c r="L54" s="169">
        <v>85.636</v>
      </c>
      <c r="M54" s="169">
        <v>83.572</v>
      </c>
      <c r="N54" s="169">
        <v>85.934</v>
      </c>
      <c r="O54" s="169">
        <v>87.17</v>
      </c>
      <c r="P54" s="169">
        <v>86</v>
      </c>
      <c r="Q54" s="42">
        <v>88.35</v>
      </c>
      <c r="R54" s="41">
        <v>87</v>
      </c>
      <c r="S54" s="41">
        <v>86</v>
      </c>
      <c r="T54" s="41">
        <v>87</v>
      </c>
    </row>
    <row r="55" spans="1:20" ht="15">
      <c r="A55" s="7" t="s">
        <v>120</v>
      </c>
      <c r="E55" s="41">
        <v>75</v>
      </c>
      <c r="F55" s="41">
        <v>63</v>
      </c>
      <c r="G55" s="41">
        <v>71</v>
      </c>
      <c r="H55" s="41">
        <v>68</v>
      </c>
      <c r="I55" s="173">
        <v>75.25399999999999</v>
      </c>
      <c r="J55" s="41">
        <v>78</v>
      </c>
      <c r="K55" s="42">
        <v>85.7</v>
      </c>
      <c r="L55" s="169">
        <v>83.745</v>
      </c>
      <c r="M55" s="169">
        <v>80.957</v>
      </c>
      <c r="N55" s="169">
        <v>85.733</v>
      </c>
      <c r="O55" s="169">
        <v>86.104</v>
      </c>
      <c r="P55" s="169">
        <v>85</v>
      </c>
      <c r="Q55" s="42">
        <v>87.15</v>
      </c>
      <c r="R55" s="41">
        <v>84</v>
      </c>
      <c r="S55" s="41">
        <v>83</v>
      </c>
      <c r="T55" s="41">
        <v>84</v>
      </c>
    </row>
    <row r="56" spans="1:20" ht="9" customHeight="1">
      <c r="A56" s="141"/>
      <c r="B56" s="141"/>
      <c r="C56" s="141"/>
      <c r="D56" s="141"/>
      <c r="E56" s="141"/>
      <c r="F56" s="175"/>
      <c r="G56" s="175"/>
      <c r="H56" s="175"/>
      <c r="I56" s="175"/>
      <c r="J56" s="175"/>
      <c r="K56" s="175"/>
      <c r="L56" s="175"/>
      <c r="M56" s="175"/>
      <c r="N56" s="175"/>
      <c r="O56" s="175"/>
      <c r="P56" s="175"/>
      <c r="Q56" s="141"/>
      <c r="R56" s="141"/>
      <c r="S56" s="141"/>
      <c r="T56" s="141"/>
    </row>
    <row r="57" spans="1:15" s="3" customFormat="1" ht="14.25" customHeight="1">
      <c r="A57" s="3" t="s">
        <v>362</v>
      </c>
      <c r="J57" s="188"/>
      <c r="K57" s="188"/>
      <c r="L57" s="188"/>
      <c r="M57" s="188"/>
      <c r="N57" s="188"/>
      <c r="O57" s="188"/>
    </row>
    <row r="58" spans="1:15" s="3" customFormat="1" ht="12.75">
      <c r="A58" s="3">
        <v>1</v>
      </c>
      <c r="C58" s="3" t="s">
        <v>381</v>
      </c>
      <c r="J58" s="188"/>
      <c r="K58" s="188"/>
      <c r="L58" s="188"/>
      <c r="M58" s="188"/>
      <c r="N58" s="188"/>
      <c r="O58" s="188"/>
    </row>
    <row r="59" spans="1:15" s="3" customFormat="1" ht="12.75">
      <c r="A59" s="3">
        <v>2</v>
      </c>
      <c r="C59" s="3" t="s">
        <v>119</v>
      </c>
      <c r="J59" s="188"/>
      <c r="K59" s="188"/>
      <c r="L59" s="188"/>
      <c r="M59" s="188"/>
      <c r="N59" s="188"/>
      <c r="O59" s="188"/>
    </row>
    <row r="60" spans="10:15" s="3" customFormat="1" ht="12.75">
      <c r="J60" s="188"/>
      <c r="K60" s="188"/>
      <c r="L60" s="188"/>
      <c r="M60" s="188"/>
      <c r="N60" s="188"/>
      <c r="O60" s="188"/>
    </row>
    <row r="61" ht="105.75" customHeight="1"/>
  </sheetData>
  <sheetProtection/>
  <printOptions/>
  <pageMargins left="0.75" right="0.75" top="1" bottom="1" header="0.5" footer="0.5"/>
  <pageSetup fitToHeight="1" fitToWidth="1" horizontalDpi="300" verticalDpi="300" orientation="portrait" paperSize="9" scale="57" r:id="rId1"/>
  <headerFooter alignWithMargins="0">
    <oddHeader>&amp;R&amp;"Arial MT,Bold"&amp;14RAIL SERVICES</oddHeader>
  </headerFooter>
</worksheet>
</file>

<file path=xl/worksheets/sheet19.xml><?xml version="1.0" encoding="utf-8"?>
<worksheet xmlns="http://schemas.openxmlformats.org/spreadsheetml/2006/main" xmlns:r="http://schemas.openxmlformats.org/officeDocument/2006/relationships">
  <sheetPr codeName="Sheet91">
    <pageSetUpPr fitToPage="1"/>
  </sheetPr>
  <dimension ref="A1:S74"/>
  <sheetViews>
    <sheetView zoomScale="85" zoomScaleNormal="85" zoomScalePageLayoutView="0" workbookViewId="0" topLeftCell="A1">
      <selection activeCell="V8" sqref="V8"/>
    </sheetView>
  </sheetViews>
  <sheetFormatPr defaultColWidth="8.88671875" defaultRowHeight="15"/>
  <cols>
    <col min="1" max="1" width="2.77734375" style="1" customWidth="1"/>
    <col min="2" max="2" width="19.10546875" style="1" customWidth="1"/>
    <col min="3" max="5" width="7.5546875" style="1" hidden="1" customWidth="1"/>
    <col min="6" max="8" width="8.6640625" style="1" hidden="1" customWidth="1"/>
    <col min="9" max="13" width="8.6640625" style="1" customWidth="1"/>
    <col min="14" max="16" width="8.6640625" style="54" customWidth="1"/>
    <col min="17" max="16384" width="8.88671875" style="1" customWidth="1"/>
  </cols>
  <sheetData>
    <row r="1" spans="1:16" s="29" customFormat="1" ht="15.75">
      <c r="A1" s="159" t="s">
        <v>480</v>
      </c>
      <c r="B1" s="13"/>
      <c r="C1" s="13"/>
      <c r="D1" s="13"/>
      <c r="E1" s="13"/>
      <c r="F1" s="13"/>
      <c r="G1" s="13"/>
      <c r="H1" s="13"/>
      <c r="I1" s="13"/>
      <c r="J1" s="13"/>
      <c r="K1" s="7"/>
      <c r="L1" s="7"/>
      <c r="N1" s="65"/>
      <c r="O1" s="65"/>
      <c r="P1" s="65"/>
    </row>
    <row r="2" spans="1:19" s="2" customFormat="1" ht="21" customHeight="1">
      <c r="A2" s="136"/>
      <c r="B2" s="136"/>
      <c r="C2" s="136" t="s">
        <v>471</v>
      </c>
      <c r="D2" s="136" t="s">
        <v>472</v>
      </c>
      <c r="E2" s="136" t="s">
        <v>473</v>
      </c>
      <c r="F2" s="136" t="s">
        <v>42</v>
      </c>
      <c r="G2" s="136" t="s">
        <v>75</v>
      </c>
      <c r="H2" s="177" t="s">
        <v>100</v>
      </c>
      <c r="I2" s="177" t="s">
        <v>104</v>
      </c>
      <c r="J2" s="177" t="s">
        <v>106</v>
      </c>
      <c r="K2" s="177" t="s">
        <v>168</v>
      </c>
      <c r="L2" s="177" t="s">
        <v>260</v>
      </c>
      <c r="M2" s="177" t="s">
        <v>357</v>
      </c>
      <c r="N2" s="177" t="s">
        <v>360</v>
      </c>
      <c r="O2" s="177" t="s">
        <v>393</v>
      </c>
      <c r="P2" s="177" t="s">
        <v>418</v>
      </c>
      <c r="Q2" s="177" t="s">
        <v>456</v>
      </c>
      <c r="R2" s="177" t="s">
        <v>475</v>
      </c>
      <c r="S2" s="177" t="s">
        <v>505</v>
      </c>
    </row>
    <row r="3" spans="8:16" ht="12.75">
      <c r="H3" s="54"/>
      <c r="I3" s="54"/>
      <c r="J3" s="54"/>
      <c r="N3" s="1"/>
      <c r="O3" s="1"/>
      <c r="P3" s="1"/>
    </row>
    <row r="4" spans="1:16" ht="15.75">
      <c r="A4" s="38" t="s">
        <v>98</v>
      </c>
      <c r="B4" s="7"/>
      <c r="C4" s="7"/>
      <c r="D4" s="7"/>
      <c r="E4" s="7"/>
      <c r="F4" s="7"/>
      <c r="H4" s="54"/>
      <c r="I4" s="54"/>
      <c r="J4" s="54"/>
      <c r="N4" s="1"/>
      <c r="O4" s="1"/>
      <c r="P4" s="1"/>
    </row>
    <row r="5" spans="1:16" ht="6" customHeight="1">
      <c r="A5" s="7"/>
      <c r="B5" s="7"/>
      <c r="C5" s="7"/>
      <c r="D5" s="7"/>
      <c r="E5" s="7"/>
      <c r="F5" s="7"/>
      <c r="H5" s="54"/>
      <c r="I5" s="54"/>
      <c r="J5" s="54"/>
      <c r="N5" s="1"/>
      <c r="O5" s="1"/>
      <c r="P5" s="1"/>
    </row>
    <row r="6" spans="1:19" ht="15.75">
      <c r="A6" s="38" t="s">
        <v>29</v>
      </c>
      <c r="B6" s="7"/>
      <c r="C6" s="7"/>
      <c r="D6" s="7"/>
      <c r="E6" s="7"/>
      <c r="G6" s="39"/>
      <c r="H6" s="67"/>
      <c r="I6" s="67"/>
      <c r="J6" s="54"/>
      <c r="K6" s="67"/>
      <c r="L6" s="67"/>
      <c r="M6" s="67"/>
      <c r="N6" s="67"/>
      <c r="O6" s="67"/>
      <c r="P6" s="67"/>
      <c r="Q6" s="67"/>
      <c r="S6" s="67" t="s">
        <v>23</v>
      </c>
    </row>
    <row r="7" spans="1:19" ht="15">
      <c r="A7" s="7"/>
      <c r="B7" s="7" t="s">
        <v>20</v>
      </c>
      <c r="C7" s="72">
        <v>3.270339</v>
      </c>
      <c r="D7" s="72">
        <v>3.183129</v>
      </c>
      <c r="E7" s="72">
        <v>2.647341</v>
      </c>
      <c r="F7" s="72">
        <v>2.867189</v>
      </c>
      <c r="G7" s="72">
        <v>4.275346</v>
      </c>
      <c r="H7" s="73">
        <v>4.026403</v>
      </c>
      <c r="I7" s="73">
        <v>4.27</v>
      </c>
      <c r="J7" s="73">
        <v>3.75</v>
      </c>
      <c r="K7" s="73">
        <v>4.36</v>
      </c>
      <c r="L7" s="73">
        <v>4.8</v>
      </c>
      <c r="M7" s="73">
        <v>5.3</v>
      </c>
      <c r="N7" s="73">
        <v>6.3</v>
      </c>
      <c r="O7" s="73">
        <v>6.13</v>
      </c>
      <c r="P7" s="73">
        <v>6.08</v>
      </c>
      <c r="Q7" s="73">
        <v>4.86</v>
      </c>
      <c r="R7" s="73">
        <v>5.03</v>
      </c>
      <c r="S7" s="73">
        <v>5.11</v>
      </c>
    </row>
    <row r="8" spans="1:19" ht="15">
      <c r="A8" s="7"/>
      <c r="B8" s="7" t="s">
        <v>21</v>
      </c>
      <c r="C8" s="72">
        <v>1.335956</v>
      </c>
      <c r="D8" s="72">
        <v>2.999005</v>
      </c>
      <c r="E8" s="72">
        <v>4.207503</v>
      </c>
      <c r="F8" s="72">
        <v>4.454843</v>
      </c>
      <c r="G8" s="72">
        <v>3.093361</v>
      </c>
      <c r="H8" s="73">
        <v>4.904879</v>
      </c>
      <c r="I8" s="73">
        <v>4.362222</v>
      </c>
      <c r="J8" s="73">
        <v>4.133661</v>
      </c>
      <c r="K8" s="73">
        <v>6.38</v>
      </c>
      <c r="L8" s="73">
        <v>8.97</v>
      </c>
      <c r="M8" s="73">
        <v>7.13</v>
      </c>
      <c r="N8" s="73">
        <v>4.55</v>
      </c>
      <c r="O8" s="73">
        <v>3.84</v>
      </c>
      <c r="P8" s="73">
        <v>3.25</v>
      </c>
      <c r="Q8" s="73">
        <v>3.11</v>
      </c>
      <c r="R8" s="73">
        <v>4.47</v>
      </c>
      <c r="S8" s="73">
        <v>2.894</v>
      </c>
    </row>
    <row r="9" spans="1:19" ht="18">
      <c r="A9" s="7"/>
      <c r="B9" s="7" t="s">
        <v>399</v>
      </c>
      <c r="C9" s="72">
        <v>0.828073</v>
      </c>
      <c r="D9" s="72">
        <v>0.853446</v>
      </c>
      <c r="E9" s="72">
        <v>0.837112</v>
      </c>
      <c r="F9" s="72">
        <v>0.913047</v>
      </c>
      <c r="G9" s="72">
        <v>0.878593</v>
      </c>
      <c r="H9" s="73">
        <v>0.638879</v>
      </c>
      <c r="I9" s="73">
        <v>0.487774</v>
      </c>
      <c r="J9" s="73">
        <v>0.434871</v>
      </c>
      <c r="K9" s="73">
        <v>0.51</v>
      </c>
      <c r="L9" s="73">
        <v>0.54</v>
      </c>
      <c r="M9" s="73">
        <v>0.53</v>
      </c>
      <c r="N9" s="73">
        <v>0.5</v>
      </c>
      <c r="O9" s="73">
        <v>0.39</v>
      </c>
      <c r="P9" s="73">
        <v>0.36</v>
      </c>
      <c r="Q9" s="73">
        <v>0.36</v>
      </c>
      <c r="R9" s="73">
        <v>0.37</v>
      </c>
      <c r="S9" s="73">
        <v>0.425</v>
      </c>
    </row>
    <row r="10" spans="1:19" ht="15">
      <c r="A10" s="7" t="s">
        <v>0</v>
      </c>
      <c r="B10" s="7"/>
      <c r="C10" s="72">
        <v>5.434368</v>
      </c>
      <c r="D10" s="72">
        <v>7.03558</v>
      </c>
      <c r="E10" s="100">
        <f>SUM(E7:E9)</f>
        <v>7.691956</v>
      </c>
      <c r="F10" s="100">
        <f aca="true" t="shared" si="0" ref="F10:S10">SUM(F7:F9)</f>
        <v>8.235079</v>
      </c>
      <c r="G10" s="100">
        <f t="shared" si="0"/>
        <v>8.2473</v>
      </c>
      <c r="H10" s="100">
        <f t="shared" si="0"/>
        <v>9.570160999999999</v>
      </c>
      <c r="I10" s="100">
        <f t="shared" si="0"/>
        <v>9.119995999999999</v>
      </c>
      <c r="J10" s="100">
        <f t="shared" si="0"/>
        <v>8.318532</v>
      </c>
      <c r="K10" s="100">
        <f t="shared" si="0"/>
        <v>11.25</v>
      </c>
      <c r="L10" s="100">
        <f t="shared" si="0"/>
        <v>14.309999999999999</v>
      </c>
      <c r="M10" s="100">
        <f t="shared" si="0"/>
        <v>12.959999999999999</v>
      </c>
      <c r="N10" s="195">
        <f t="shared" si="0"/>
        <v>11.35</v>
      </c>
      <c r="O10" s="195">
        <f t="shared" si="0"/>
        <v>10.36</v>
      </c>
      <c r="P10" s="195">
        <f t="shared" si="0"/>
        <v>9.69</v>
      </c>
      <c r="Q10" s="195">
        <f t="shared" si="0"/>
        <v>8.33</v>
      </c>
      <c r="R10" s="195">
        <f t="shared" si="0"/>
        <v>9.87</v>
      </c>
      <c r="S10" s="195">
        <f t="shared" si="0"/>
        <v>8.429000000000002</v>
      </c>
    </row>
    <row r="11" spans="1:17" ht="15">
      <c r="A11" s="7"/>
      <c r="B11" s="7"/>
      <c r="C11" s="7"/>
      <c r="D11" s="7"/>
      <c r="E11" s="7"/>
      <c r="F11" s="7"/>
      <c r="H11" s="54"/>
      <c r="I11" s="54"/>
      <c r="J11" s="54"/>
      <c r="Q11" s="54"/>
    </row>
    <row r="12" spans="1:19" ht="15.75">
      <c r="A12" s="38" t="s">
        <v>30</v>
      </c>
      <c r="B12" s="7"/>
      <c r="C12" s="7"/>
      <c r="D12" s="7"/>
      <c r="E12" s="7"/>
      <c r="G12" s="39"/>
      <c r="H12" s="67"/>
      <c r="I12" s="67"/>
      <c r="J12" s="54"/>
      <c r="K12" s="67"/>
      <c r="L12" s="67"/>
      <c r="M12" s="67"/>
      <c r="N12" s="67"/>
      <c r="O12" s="67"/>
      <c r="P12" s="67"/>
      <c r="Q12" s="67"/>
      <c r="S12" s="67" t="s">
        <v>23</v>
      </c>
    </row>
    <row r="13" spans="1:19" ht="15">
      <c r="A13" s="7"/>
      <c r="B13" s="7" t="s">
        <v>401</v>
      </c>
      <c r="C13" s="72">
        <v>3.332501</v>
      </c>
      <c r="D13" s="72">
        <v>4.767041</v>
      </c>
      <c r="E13" s="72">
        <v>5.72</v>
      </c>
      <c r="F13" s="72">
        <v>6.03</v>
      </c>
      <c r="G13" s="72">
        <v>6.29</v>
      </c>
      <c r="H13" s="73">
        <v>7.58</v>
      </c>
      <c r="I13" s="73">
        <v>7.18</v>
      </c>
      <c r="J13" s="73">
        <v>6.24</v>
      </c>
      <c r="K13" s="73">
        <v>8.73</v>
      </c>
      <c r="L13" s="73">
        <v>10.8</v>
      </c>
      <c r="M13" s="73">
        <v>9.87</v>
      </c>
      <c r="N13" s="73">
        <v>7.29</v>
      </c>
      <c r="O13" s="73">
        <v>6.09</v>
      </c>
      <c r="P13" s="73">
        <v>5.77</v>
      </c>
      <c r="Q13" s="73">
        <v>5.26</v>
      </c>
      <c r="R13" s="73">
        <v>4.17</v>
      </c>
      <c r="S13" s="73">
        <v>4.04</v>
      </c>
    </row>
    <row r="14" spans="1:19" ht="15">
      <c r="A14" s="7"/>
      <c r="B14" s="7" t="s">
        <v>22</v>
      </c>
      <c r="C14" s="72">
        <v>2.101867</v>
      </c>
      <c r="D14" s="72">
        <v>2.268539</v>
      </c>
      <c r="E14" s="72">
        <v>1.971956</v>
      </c>
      <c r="F14" s="72">
        <v>2.205079</v>
      </c>
      <c r="G14" s="72">
        <v>1.9573</v>
      </c>
      <c r="H14" s="73">
        <v>1.990161</v>
      </c>
      <c r="I14" s="73">
        <v>1.939996</v>
      </c>
      <c r="J14" s="73">
        <v>2.078532</v>
      </c>
      <c r="K14" s="73">
        <v>2.52</v>
      </c>
      <c r="L14" s="73">
        <v>3.52</v>
      </c>
      <c r="M14" s="73">
        <v>3.09</v>
      </c>
      <c r="N14" s="73">
        <v>4.06</v>
      </c>
      <c r="O14" s="73">
        <v>4.27</v>
      </c>
      <c r="P14" s="73">
        <v>3.91</v>
      </c>
      <c r="Q14" s="73">
        <v>3.07</v>
      </c>
      <c r="R14" s="73">
        <v>5.69</v>
      </c>
      <c r="S14" s="73">
        <v>4.39</v>
      </c>
    </row>
    <row r="15" spans="1:19" ht="15">
      <c r="A15" s="7" t="s">
        <v>0</v>
      </c>
      <c r="B15" s="7"/>
      <c r="C15" s="74">
        <f>SUM(C13:C14)</f>
        <v>5.434368</v>
      </c>
      <c r="D15" s="74">
        <f>SUM(D13:D14)</f>
        <v>7.0355799999999995</v>
      </c>
      <c r="E15" s="74">
        <f>SUM(E13:E14)</f>
        <v>7.691955999999999</v>
      </c>
      <c r="F15" s="74">
        <f aca="true" t="shared" si="1" ref="F15:S15">SUM(F13:F14)</f>
        <v>8.235079</v>
      </c>
      <c r="G15" s="74">
        <f t="shared" si="1"/>
        <v>8.2473</v>
      </c>
      <c r="H15" s="75">
        <f t="shared" si="1"/>
        <v>9.570161</v>
      </c>
      <c r="I15" s="75">
        <f t="shared" si="1"/>
        <v>9.119996</v>
      </c>
      <c r="J15" s="75">
        <f t="shared" si="1"/>
        <v>8.318532000000001</v>
      </c>
      <c r="K15" s="75">
        <f t="shared" si="1"/>
        <v>11.25</v>
      </c>
      <c r="L15" s="75">
        <f t="shared" si="1"/>
        <v>14.32</v>
      </c>
      <c r="M15" s="75">
        <f t="shared" si="1"/>
        <v>12.959999999999999</v>
      </c>
      <c r="N15" s="75">
        <f t="shared" si="1"/>
        <v>11.35</v>
      </c>
      <c r="O15" s="75">
        <f t="shared" si="1"/>
        <v>10.36</v>
      </c>
      <c r="P15" s="75">
        <f t="shared" si="1"/>
        <v>9.68</v>
      </c>
      <c r="Q15" s="75">
        <f t="shared" si="1"/>
        <v>8.33</v>
      </c>
      <c r="R15" s="75">
        <f t="shared" si="1"/>
        <v>9.86</v>
      </c>
      <c r="S15" s="75">
        <f t="shared" si="1"/>
        <v>8.43</v>
      </c>
    </row>
    <row r="16" spans="1:17" ht="6" customHeight="1">
      <c r="A16" s="7"/>
      <c r="B16" s="7"/>
      <c r="C16" s="7"/>
      <c r="D16" s="7"/>
      <c r="E16" s="7"/>
      <c r="F16" s="7"/>
      <c r="H16" s="54"/>
      <c r="I16" s="54"/>
      <c r="J16" s="54"/>
      <c r="Q16" s="54"/>
    </row>
    <row r="17" spans="1:17" ht="15.75">
      <c r="A17" s="38" t="s">
        <v>99</v>
      </c>
      <c r="B17" s="7"/>
      <c r="C17" s="7"/>
      <c r="D17" s="39"/>
      <c r="E17" s="7"/>
      <c r="F17" s="7"/>
      <c r="H17" s="54"/>
      <c r="I17" s="54"/>
      <c r="J17" s="54"/>
      <c r="Q17" s="54"/>
    </row>
    <row r="18" spans="1:17" ht="6" customHeight="1">
      <c r="A18" s="7"/>
      <c r="B18" s="7"/>
      <c r="C18" s="7"/>
      <c r="D18" s="7"/>
      <c r="E18" s="7"/>
      <c r="F18" s="7"/>
      <c r="H18" s="54"/>
      <c r="I18" s="54"/>
      <c r="J18" s="54"/>
      <c r="Q18" s="54"/>
    </row>
    <row r="19" spans="1:19" ht="15.75">
      <c r="A19" s="38" t="s">
        <v>29</v>
      </c>
      <c r="B19" s="7"/>
      <c r="C19" s="7"/>
      <c r="D19" s="7"/>
      <c r="E19" s="7"/>
      <c r="G19" s="39"/>
      <c r="H19" s="67"/>
      <c r="I19" s="67"/>
      <c r="J19" s="54"/>
      <c r="K19" s="67"/>
      <c r="L19" s="67"/>
      <c r="M19" s="67"/>
      <c r="N19" s="67"/>
      <c r="O19" s="67"/>
      <c r="P19" s="67"/>
      <c r="Q19" s="67"/>
      <c r="S19" s="67" t="s">
        <v>24</v>
      </c>
    </row>
    <row r="20" spans="1:19" ht="15">
      <c r="A20" s="7"/>
      <c r="B20" s="7" t="s">
        <v>20</v>
      </c>
      <c r="C20" s="223">
        <v>264.765565</v>
      </c>
      <c r="D20" s="223">
        <v>240.723859</v>
      </c>
      <c r="E20" s="17">
        <v>284.939982</v>
      </c>
      <c r="F20" s="17">
        <v>340.906959</v>
      </c>
      <c r="G20" s="17">
        <v>620.15569</v>
      </c>
      <c r="H20" s="63">
        <v>572.246612</v>
      </c>
      <c r="I20" s="63">
        <v>632</v>
      </c>
      <c r="J20" s="63">
        <v>576</v>
      </c>
      <c r="K20" s="63">
        <v>631.571566</v>
      </c>
      <c r="L20" s="63">
        <v>622.619956</v>
      </c>
      <c r="M20" s="63">
        <v>692</v>
      </c>
      <c r="N20" s="63">
        <v>1143</v>
      </c>
      <c r="O20" s="63">
        <v>1230</v>
      </c>
      <c r="P20" s="63">
        <v>1329</v>
      </c>
      <c r="Q20" s="63">
        <v>1380</v>
      </c>
      <c r="R20" s="63">
        <v>1002</v>
      </c>
      <c r="S20" s="63">
        <v>1181</v>
      </c>
    </row>
    <row r="21" spans="1:19" ht="18">
      <c r="A21" s="7"/>
      <c r="B21" s="7" t="s">
        <v>548</v>
      </c>
      <c r="C21" s="223">
        <v>562.1975860261243</v>
      </c>
      <c r="D21" s="223">
        <v>1315.261848</v>
      </c>
      <c r="E21" s="17">
        <v>1895.659713</v>
      </c>
      <c r="F21" s="17">
        <v>1907.679689</v>
      </c>
      <c r="G21" s="17">
        <v>1245.551286</v>
      </c>
      <c r="H21" s="63">
        <v>2110.773534</v>
      </c>
      <c r="I21" s="63">
        <v>1870.995572</v>
      </c>
      <c r="J21" s="63">
        <v>1740.6597528</v>
      </c>
      <c r="K21" s="63">
        <v>2839.328194</v>
      </c>
      <c r="L21" s="63">
        <v>3337.168553</v>
      </c>
      <c r="M21" s="63">
        <v>3128.429379</v>
      </c>
      <c r="N21" s="63">
        <v>2105.877381</v>
      </c>
      <c r="O21" s="63">
        <v>1785.233914</v>
      </c>
      <c r="P21" s="63">
        <v>1334.373445</v>
      </c>
      <c r="Q21" s="63">
        <v>1440.739642</v>
      </c>
      <c r="R21" s="63">
        <v>1369.652829</v>
      </c>
      <c r="S21" s="63">
        <v>1120.5914</v>
      </c>
    </row>
    <row r="22" spans="1:19" ht="18">
      <c r="A22" s="7"/>
      <c r="B22" s="7" t="s">
        <v>399</v>
      </c>
      <c r="C22" s="223">
        <v>600.470426</v>
      </c>
      <c r="D22" s="223">
        <v>588.877444</v>
      </c>
      <c r="E22" s="17">
        <v>606.127847</v>
      </c>
      <c r="F22" s="17">
        <v>642.722883</v>
      </c>
      <c r="G22" s="17">
        <v>596.226715</v>
      </c>
      <c r="H22" s="63">
        <v>443.773436</v>
      </c>
      <c r="I22" s="63">
        <v>353.154328</v>
      </c>
      <c r="J22" s="63">
        <v>308.493067</v>
      </c>
      <c r="K22" s="63">
        <v>367.666903</v>
      </c>
      <c r="L22" s="63">
        <v>384.927073</v>
      </c>
      <c r="M22" s="63">
        <v>374.640824</v>
      </c>
      <c r="N22" s="63">
        <v>352.282879</v>
      </c>
      <c r="O22" s="63">
        <v>266</v>
      </c>
      <c r="P22" s="63">
        <v>249</v>
      </c>
      <c r="Q22" s="63">
        <v>258</v>
      </c>
      <c r="R22" s="63">
        <v>265</v>
      </c>
      <c r="S22" s="63">
        <v>306</v>
      </c>
    </row>
    <row r="23" spans="1:19" ht="15">
      <c r="A23" s="7" t="s">
        <v>0</v>
      </c>
      <c r="B23" s="7"/>
      <c r="C23" s="223">
        <v>1427.433577</v>
      </c>
      <c r="D23" s="223">
        <v>2144.863151</v>
      </c>
      <c r="E23" s="78">
        <f>SUM(E20:E22)</f>
        <v>2786.7275419999996</v>
      </c>
      <c r="F23" s="79">
        <f aca="true" t="shared" si="2" ref="F23:S23">SUM(F20:F22)</f>
        <v>2891.309531</v>
      </c>
      <c r="G23" s="79">
        <f t="shared" si="2"/>
        <v>2461.933691</v>
      </c>
      <c r="H23" s="79">
        <f t="shared" si="2"/>
        <v>3126.793582</v>
      </c>
      <c r="I23" s="79">
        <f t="shared" si="2"/>
        <v>2856.1499</v>
      </c>
      <c r="J23" s="79">
        <f t="shared" si="2"/>
        <v>2625.1528198</v>
      </c>
      <c r="K23" s="79">
        <f t="shared" si="2"/>
        <v>3838.566663</v>
      </c>
      <c r="L23" s="79">
        <f t="shared" si="2"/>
        <v>4344.715582</v>
      </c>
      <c r="M23" s="79">
        <f t="shared" si="2"/>
        <v>4195.070203</v>
      </c>
      <c r="N23" s="79">
        <f t="shared" si="2"/>
        <v>3601.1602599999997</v>
      </c>
      <c r="O23" s="79">
        <f t="shared" si="2"/>
        <v>3281.233914</v>
      </c>
      <c r="P23" s="79">
        <f t="shared" si="2"/>
        <v>2912.373445</v>
      </c>
      <c r="Q23" s="79">
        <f t="shared" si="2"/>
        <v>3078.739642</v>
      </c>
      <c r="R23" s="79">
        <f t="shared" si="2"/>
        <v>2636.652829</v>
      </c>
      <c r="S23" s="79">
        <f t="shared" si="2"/>
        <v>2607.5914000000002</v>
      </c>
    </row>
    <row r="24" spans="1:17" ht="15">
      <c r="A24" s="7"/>
      <c r="B24" s="7"/>
      <c r="C24" s="32"/>
      <c r="D24" s="32"/>
      <c r="E24" s="7"/>
      <c r="F24" s="7"/>
      <c r="H24" s="54"/>
      <c r="I24" s="54"/>
      <c r="J24" s="54"/>
      <c r="Q24" s="54"/>
    </row>
    <row r="25" spans="1:19" ht="15.75">
      <c r="A25" s="38" t="s">
        <v>30</v>
      </c>
      <c r="B25" s="38"/>
      <c r="C25" s="32"/>
      <c r="D25" s="7"/>
      <c r="E25" s="7"/>
      <c r="G25" s="40"/>
      <c r="H25" s="68"/>
      <c r="I25" s="68"/>
      <c r="J25" s="54"/>
      <c r="K25" s="68"/>
      <c r="L25" s="68"/>
      <c r="M25" s="68"/>
      <c r="N25" s="68"/>
      <c r="O25" s="68"/>
      <c r="P25" s="68"/>
      <c r="Q25" s="68"/>
      <c r="S25" s="68" t="s">
        <v>24</v>
      </c>
    </row>
    <row r="26" spans="1:19" ht="15">
      <c r="A26" s="7"/>
      <c r="B26" s="7" t="s">
        <v>401</v>
      </c>
      <c r="C26" s="17">
        <v>409.346579</v>
      </c>
      <c r="D26" s="17">
        <v>1079.581549</v>
      </c>
      <c r="E26" s="17">
        <v>1802</v>
      </c>
      <c r="F26" s="17">
        <v>1871</v>
      </c>
      <c r="G26" s="17">
        <v>1603</v>
      </c>
      <c r="H26" s="63">
        <v>2293</v>
      </c>
      <c r="I26" s="63">
        <v>2017</v>
      </c>
      <c r="J26" s="63">
        <v>1734</v>
      </c>
      <c r="K26" s="63">
        <v>2797</v>
      </c>
      <c r="L26" s="63">
        <v>3479</v>
      </c>
      <c r="M26" s="63">
        <v>2846</v>
      </c>
      <c r="N26" s="63">
        <v>1749</v>
      </c>
      <c r="O26" s="63">
        <v>1443</v>
      </c>
      <c r="P26" s="63">
        <v>1324</v>
      </c>
      <c r="Q26" s="63">
        <v>1180</v>
      </c>
      <c r="R26" s="63">
        <v>1039</v>
      </c>
      <c r="S26" s="63">
        <v>1008</v>
      </c>
    </row>
    <row r="27" spans="1:19" ht="18">
      <c r="A27" s="7"/>
      <c r="B27" s="7" t="s">
        <v>549</v>
      </c>
      <c r="C27" s="17">
        <v>1018.0869981134152</v>
      </c>
      <c r="D27" s="17">
        <v>1065.281602</v>
      </c>
      <c r="E27" s="17">
        <v>984.727542</v>
      </c>
      <c r="F27" s="17">
        <v>1020.309531</v>
      </c>
      <c r="G27" s="17">
        <v>858.933691</v>
      </c>
      <c r="H27" s="63">
        <v>833.793582</v>
      </c>
      <c r="I27" s="63">
        <v>839.1499</v>
      </c>
      <c r="J27" s="63">
        <v>889.1528198000002</v>
      </c>
      <c r="K27" s="63">
        <v>1041.566663</v>
      </c>
      <c r="L27" s="63">
        <v>865.715582</v>
      </c>
      <c r="M27" s="63">
        <v>1349.350203</v>
      </c>
      <c r="N27" s="63">
        <v>1852.52026</v>
      </c>
      <c r="O27" s="63">
        <v>1838.318447</v>
      </c>
      <c r="P27" s="63">
        <v>1588.766433</v>
      </c>
      <c r="Q27" s="63">
        <v>1898.517545</v>
      </c>
      <c r="R27" s="63">
        <v>1596.919569</v>
      </c>
      <c r="S27" s="63">
        <v>1599.09991</v>
      </c>
    </row>
    <row r="28" spans="1:19" ht="15">
      <c r="A28" s="141" t="s">
        <v>0</v>
      </c>
      <c r="B28" s="141"/>
      <c r="C28" s="178">
        <f>SUM(C26:C27)</f>
        <v>1427.4335771134151</v>
      </c>
      <c r="D28" s="178">
        <f>SUM(D26:D27)</f>
        <v>2144.863151</v>
      </c>
      <c r="E28" s="178">
        <f>SUM(E26:E27)</f>
        <v>2786.727542</v>
      </c>
      <c r="F28" s="178">
        <f aca="true" t="shared" si="3" ref="F28:S28">SUM(F26:F27)</f>
        <v>2891.309531</v>
      </c>
      <c r="G28" s="178">
        <f t="shared" si="3"/>
        <v>2461.933691</v>
      </c>
      <c r="H28" s="179">
        <f t="shared" si="3"/>
        <v>3126.7935820000002</v>
      </c>
      <c r="I28" s="179">
        <f t="shared" si="3"/>
        <v>2856.1499</v>
      </c>
      <c r="J28" s="179">
        <f t="shared" si="3"/>
        <v>2623.1528198</v>
      </c>
      <c r="K28" s="179">
        <f t="shared" si="3"/>
        <v>3838.566663</v>
      </c>
      <c r="L28" s="179">
        <f t="shared" si="3"/>
        <v>4344.715582</v>
      </c>
      <c r="M28" s="179">
        <f t="shared" si="3"/>
        <v>4195.350203</v>
      </c>
      <c r="N28" s="179">
        <f t="shared" si="3"/>
        <v>3601.5202600000002</v>
      </c>
      <c r="O28" s="179">
        <f t="shared" si="3"/>
        <v>3281.318447</v>
      </c>
      <c r="P28" s="179">
        <f t="shared" si="3"/>
        <v>2912.766433</v>
      </c>
      <c r="Q28" s="179">
        <f t="shared" si="3"/>
        <v>3078.5175449999997</v>
      </c>
      <c r="R28" s="179">
        <f t="shared" si="3"/>
        <v>2635.9195689999997</v>
      </c>
      <c r="S28" s="179">
        <f t="shared" si="3"/>
        <v>2607.09991</v>
      </c>
    </row>
    <row r="29" spans="1:17" ht="12.75" hidden="1">
      <c r="A29" s="4" t="s">
        <v>26</v>
      </c>
      <c r="B29" s="4"/>
      <c r="C29" s="4"/>
      <c r="D29" s="4"/>
      <c r="E29" s="4"/>
      <c r="F29" s="14" t="e">
        <f>IF(ABS(#REF!-SUM(#REF!))&gt;comments!$A$1,#REF!-SUM(#REF!)," ")</f>
        <v>#REF!</v>
      </c>
      <c r="G29" s="14" t="str">
        <f>IF(ABS(F10-SUM(F7:F9))&gt;comments!$A$1,F10-SUM(F7:F9)," ")</f>
        <v> </v>
      </c>
      <c r="H29" s="14"/>
      <c r="I29" s="14" t="str">
        <f>IF(ABS(H10-SUM(H7:H9))&gt;comments!$A$1,H10-SUM(H7:H9)," ")</f>
        <v> </v>
      </c>
      <c r="J29" s="14" t="str">
        <f>IF(ABS(I10-SUM(I7:I9))&gt;comments!$A$1,I10-SUM(I7:I9)," ")</f>
        <v> </v>
      </c>
      <c r="K29" s="4"/>
      <c r="Q29" s="54"/>
    </row>
    <row r="30" spans="1:17" ht="12.75" hidden="1">
      <c r="A30" s="4" t="s">
        <v>25</v>
      </c>
      <c r="B30" s="4"/>
      <c r="C30" s="4"/>
      <c r="D30" s="4"/>
      <c r="E30" s="4"/>
      <c r="F30" s="14" t="e">
        <f>IF(ABS(#REF!-SUM(#REF!))&gt;comments!$A$1,#REF!-SUM(#REF!)," ")</f>
        <v>#REF!</v>
      </c>
      <c r="G30" s="14" t="str">
        <f>IF(ABS(F15-SUM(F13:F14))&gt;comments!$A$1,F15-SUM(F13:F14)," ")</f>
        <v> </v>
      </c>
      <c r="H30" s="14"/>
      <c r="I30" s="14" t="str">
        <f>IF(ABS(H15-SUM(H13:H14))&gt;comments!$A$1,H15-SUM(H13:H14)," ")</f>
        <v> </v>
      </c>
      <c r="J30" s="14" t="str">
        <f>IF(ABS(I15-SUM(I13:I14))&gt;comments!$A$1,I15-SUM(I13:I14)," ")</f>
        <v> </v>
      </c>
      <c r="K30" s="4"/>
      <c r="Q30" s="54"/>
    </row>
    <row r="31" spans="1:17" ht="12.75" hidden="1">
      <c r="A31" s="4" t="s">
        <v>27</v>
      </c>
      <c r="B31" s="4"/>
      <c r="C31" s="4"/>
      <c r="D31" s="4"/>
      <c r="E31" s="4"/>
      <c r="F31" s="5"/>
      <c r="G31" s="5"/>
      <c r="H31" s="5"/>
      <c r="I31" s="14" t="str">
        <f>IF(ABS(H23-SUM(H20:H22))&gt;comments!$A$1,H23-SUM(H20:H22)," ")</f>
        <v> </v>
      </c>
      <c r="J31" s="14" t="str">
        <f>IF(ABS(I23-SUM(I20:I22))&gt;comments!$A$1,I23-SUM(I20:I22)," ")</f>
        <v> </v>
      </c>
      <c r="K31" s="4"/>
      <c r="Q31" s="54"/>
    </row>
    <row r="32" spans="1:17" ht="12.75" hidden="1">
      <c r="A32" s="4" t="s">
        <v>28</v>
      </c>
      <c r="B32" s="4"/>
      <c r="C32" s="4"/>
      <c r="D32" s="4"/>
      <c r="E32" s="4"/>
      <c r="F32" s="5"/>
      <c r="G32" s="5"/>
      <c r="H32" s="5"/>
      <c r="I32" s="14" t="str">
        <f>IF(ABS(H28-SUM(H26:H27))&gt;comments!$A$1,H28-SUM(H26:H27)," ")</f>
        <v> </v>
      </c>
      <c r="J32" s="14" t="str">
        <f>IF(ABS(I28-SUM(I26:I27))&gt;comments!$A$1,I28-SUM(I26:I27)," ")</f>
        <v> </v>
      </c>
      <c r="K32" s="4"/>
      <c r="Q32" s="54"/>
    </row>
    <row r="33" spans="1:17" ht="17.25" customHeight="1">
      <c r="A33" s="3" t="s">
        <v>363</v>
      </c>
      <c r="B33" s="4"/>
      <c r="C33" s="4"/>
      <c r="D33" s="4"/>
      <c r="E33" s="4"/>
      <c r="F33" s="5"/>
      <c r="G33" s="5"/>
      <c r="H33" s="5"/>
      <c r="I33" s="14"/>
      <c r="J33" s="14"/>
      <c r="K33" s="4"/>
      <c r="Q33" s="233"/>
    </row>
    <row r="34" spans="1:17" ht="12.75">
      <c r="A34" s="12" t="s">
        <v>398</v>
      </c>
      <c r="B34" s="4"/>
      <c r="C34" s="4"/>
      <c r="D34" s="4"/>
      <c r="E34" s="4"/>
      <c r="F34" s="5"/>
      <c r="G34" s="5"/>
      <c r="H34" s="5"/>
      <c r="I34" s="4"/>
      <c r="J34" s="4"/>
      <c r="K34" s="4"/>
      <c r="Q34" s="233"/>
    </row>
    <row r="35" spans="1:17" ht="12.75">
      <c r="A35" s="12" t="s">
        <v>382</v>
      </c>
      <c r="B35" s="4"/>
      <c r="C35" s="4"/>
      <c r="D35" s="4"/>
      <c r="E35" s="4"/>
      <c r="F35" s="5"/>
      <c r="G35" s="5"/>
      <c r="H35" s="5"/>
      <c r="I35" s="4"/>
      <c r="J35" s="4"/>
      <c r="K35" s="4"/>
      <c r="Q35" s="233"/>
    </row>
    <row r="36" spans="1:17" ht="12.75">
      <c r="A36" s="354" t="s">
        <v>550</v>
      </c>
      <c r="B36" s="4"/>
      <c r="C36" s="4"/>
      <c r="D36" s="4"/>
      <c r="E36" s="4"/>
      <c r="F36" s="5"/>
      <c r="G36" s="5"/>
      <c r="H36" s="5"/>
      <c r="I36" s="4"/>
      <c r="J36" s="4"/>
      <c r="K36" s="4"/>
      <c r="Q36" s="233"/>
    </row>
    <row r="37" spans="1:17" ht="12.75">
      <c r="A37" s="4"/>
      <c r="B37" s="4"/>
      <c r="C37" s="4"/>
      <c r="D37" s="4"/>
      <c r="E37" s="4"/>
      <c r="F37" s="5"/>
      <c r="G37" s="5"/>
      <c r="H37" s="5"/>
      <c r="I37" s="4"/>
      <c r="J37" s="4"/>
      <c r="K37" s="4"/>
      <c r="Q37" s="233"/>
    </row>
    <row r="38" ht="12.75">
      <c r="Q38" s="54"/>
    </row>
    <row r="39" spans="1:17" s="29" customFormat="1" ht="18.75">
      <c r="A39" s="159" t="s">
        <v>481</v>
      </c>
      <c r="B39" s="13"/>
      <c r="C39" s="13"/>
      <c r="D39" s="13"/>
      <c r="E39" s="13"/>
      <c r="F39" s="13"/>
      <c r="G39" s="13"/>
      <c r="H39" s="13"/>
      <c r="I39" s="13"/>
      <c r="J39" s="13"/>
      <c r="K39" s="7"/>
      <c r="L39" s="13"/>
      <c r="M39" s="146"/>
      <c r="N39" s="66"/>
      <c r="O39" s="66"/>
      <c r="P39" s="66"/>
      <c r="Q39" s="66"/>
    </row>
    <row r="40" spans="1:19" s="2" customFormat="1" ht="21" customHeight="1">
      <c r="A40" s="136"/>
      <c r="B40" s="136"/>
      <c r="C40" s="136" t="s">
        <v>471</v>
      </c>
      <c r="D40" s="136" t="s">
        <v>472</v>
      </c>
      <c r="E40" s="136" t="s">
        <v>473</v>
      </c>
      <c r="F40" s="136" t="s">
        <v>42</v>
      </c>
      <c r="G40" s="136" t="s">
        <v>75</v>
      </c>
      <c r="H40" s="177" t="s">
        <v>100</v>
      </c>
      <c r="I40" s="177" t="s">
        <v>104</v>
      </c>
      <c r="J40" s="177" t="s">
        <v>106</v>
      </c>
      <c r="K40" s="177" t="s">
        <v>168</v>
      </c>
      <c r="L40" s="177" t="s">
        <v>260</v>
      </c>
      <c r="M40" s="177" t="s">
        <v>357</v>
      </c>
      <c r="N40" s="177" t="s">
        <v>360</v>
      </c>
      <c r="O40" s="177" t="s">
        <v>393</v>
      </c>
      <c r="P40" s="177" t="s">
        <v>418</v>
      </c>
      <c r="Q40" s="177" t="s">
        <v>456</v>
      </c>
      <c r="R40" s="177" t="s">
        <v>475</v>
      </c>
      <c r="S40" s="177" t="s">
        <v>505</v>
      </c>
    </row>
    <row r="41" spans="9:17" ht="12.75">
      <c r="I41" s="54"/>
      <c r="J41" s="54"/>
      <c r="K41" s="54"/>
      <c r="N41" s="1"/>
      <c r="Q41" s="54"/>
    </row>
    <row r="42" spans="1:17" ht="15.75">
      <c r="A42" s="38" t="s">
        <v>98</v>
      </c>
      <c r="B42" s="7"/>
      <c r="C42" s="7"/>
      <c r="D42" s="7"/>
      <c r="E42" s="7"/>
      <c r="F42" s="7"/>
      <c r="G42" s="7"/>
      <c r="I42" s="54"/>
      <c r="J42" s="54"/>
      <c r="K42" s="54"/>
      <c r="N42" s="1"/>
      <c r="Q42" s="54"/>
    </row>
    <row r="43" spans="1:17" ht="6" customHeight="1">
      <c r="A43" s="7"/>
      <c r="B43" s="7"/>
      <c r="C43" s="7"/>
      <c r="D43" s="7"/>
      <c r="E43" s="7"/>
      <c r="F43" s="7"/>
      <c r="G43" s="7"/>
      <c r="I43" s="54"/>
      <c r="J43" s="54"/>
      <c r="K43" s="54"/>
      <c r="N43" s="1"/>
      <c r="Q43" s="54"/>
    </row>
    <row r="44" spans="1:19" ht="15.75">
      <c r="A44" s="38" t="s">
        <v>32</v>
      </c>
      <c r="B44" s="7"/>
      <c r="C44" s="7"/>
      <c r="D44" s="7"/>
      <c r="E44" s="7"/>
      <c r="F44" s="7"/>
      <c r="H44" s="39"/>
      <c r="I44" s="67"/>
      <c r="J44" s="67"/>
      <c r="K44" s="54"/>
      <c r="L44" s="67"/>
      <c r="M44" s="67"/>
      <c r="N44" s="67"/>
      <c r="O44" s="67"/>
      <c r="P44" s="67"/>
      <c r="Q44" s="67"/>
      <c r="S44" s="67" t="s">
        <v>23</v>
      </c>
    </row>
    <row r="45" spans="1:19" ht="15">
      <c r="A45" s="7"/>
      <c r="B45" s="7" t="s">
        <v>31</v>
      </c>
      <c r="C45" s="76">
        <f aca="true" t="shared" si="4" ref="C45:I45">C7</f>
        <v>3.270339</v>
      </c>
      <c r="D45" s="76">
        <f t="shared" si="4"/>
        <v>3.183129</v>
      </c>
      <c r="E45" s="76">
        <f t="shared" si="4"/>
        <v>2.647341</v>
      </c>
      <c r="F45" s="76">
        <f t="shared" si="4"/>
        <v>2.867189</v>
      </c>
      <c r="G45" s="76">
        <f t="shared" si="4"/>
        <v>4.275346</v>
      </c>
      <c r="H45" s="77">
        <f t="shared" si="4"/>
        <v>4.026403</v>
      </c>
      <c r="I45" s="77">
        <f t="shared" si="4"/>
        <v>4.27</v>
      </c>
      <c r="J45" s="77">
        <f aca="true" t="shared" si="5" ref="J45:O45">J7</f>
        <v>3.75</v>
      </c>
      <c r="K45" s="77">
        <f t="shared" si="5"/>
        <v>4.36</v>
      </c>
      <c r="L45" s="77">
        <f t="shared" si="5"/>
        <v>4.8</v>
      </c>
      <c r="M45" s="77">
        <f t="shared" si="5"/>
        <v>5.3</v>
      </c>
      <c r="N45" s="77">
        <f t="shared" si="5"/>
        <v>6.3</v>
      </c>
      <c r="O45" s="77">
        <f t="shared" si="5"/>
        <v>6.13</v>
      </c>
      <c r="P45" s="77">
        <f>P7</f>
        <v>6.08</v>
      </c>
      <c r="Q45" s="77">
        <f>Q7</f>
        <v>4.86</v>
      </c>
      <c r="R45" s="77">
        <f>R7</f>
        <v>5.03</v>
      </c>
      <c r="S45" s="77">
        <f>S7</f>
        <v>5.11</v>
      </c>
    </row>
    <row r="46" spans="1:19" ht="15">
      <c r="A46" s="7"/>
      <c r="B46" s="7" t="s">
        <v>21</v>
      </c>
      <c r="C46" s="16">
        <v>1.144384</v>
      </c>
      <c r="D46" s="16">
        <v>1.128385</v>
      </c>
      <c r="E46" s="16">
        <v>1.20253</v>
      </c>
      <c r="F46" s="16">
        <v>1.138465</v>
      </c>
      <c r="G46" s="16">
        <v>1.048128</v>
      </c>
      <c r="H46" s="62">
        <v>1.153557</v>
      </c>
      <c r="I46" s="62">
        <v>1.083151</v>
      </c>
      <c r="J46" s="62">
        <v>1.040105</v>
      </c>
      <c r="K46" s="62">
        <v>0.91</v>
      </c>
      <c r="L46" s="62">
        <v>2.0769</v>
      </c>
      <c r="M46" s="62">
        <v>2.063534</v>
      </c>
      <c r="N46" s="62">
        <v>2.01075</v>
      </c>
      <c r="O46" s="62">
        <v>2.01</v>
      </c>
      <c r="P46" s="62">
        <v>1.27</v>
      </c>
      <c r="Q46" s="62">
        <v>1.62</v>
      </c>
      <c r="R46" s="62">
        <v>3.33</v>
      </c>
      <c r="S46" s="62">
        <v>1.65</v>
      </c>
    </row>
    <row r="47" spans="1:19" ht="18">
      <c r="A47" s="7"/>
      <c r="B47" s="7" t="s">
        <v>399</v>
      </c>
      <c r="C47" s="16">
        <v>0.836545</v>
      </c>
      <c r="D47" s="16">
        <v>1.148128</v>
      </c>
      <c r="E47" s="16">
        <v>0.808479</v>
      </c>
      <c r="F47" s="16">
        <v>0.889854</v>
      </c>
      <c r="G47" s="16">
        <v>0.821949</v>
      </c>
      <c r="H47" s="62">
        <v>0.591892</v>
      </c>
      <c r="I47" s="62">
        <v>0.637389</v>
      </c>
      <c r="J47" s="62">
        <v>0.52403</v>
      </c>
      <c r="K47" s="62">
        <v>0.54</v>
      </c>
      <c r="L47" s="62">
        <v>0.47745</v>
      </c>
      <c r="M47" s="62">
        <v>0.452326</v>
      </c>
      <c r="N47" s="62">
        <v>0.405934</v>
      </c>
      <c r="O47" s="62">
        <v>0.495376</v>
      </c>
      <c r="P47" s="62">
        <v>0.42399</v>
      </c>
      <c r="Q47" s="62">
        <v>0.415756</v>
      </c>
      <c r="R47" s="62">
        <v>0.414</v>
      </c>
      <c r="S47" s="62">
        <v>0.397</v>
      </c>
    </row>
    <row r="48" spans="1:19" ht="15">
      <c r="A48" s="7" t="s">
        <v>0</v>
      </c>
      <c r="B48" s="7"/>
      <c r="C48" s="76">
        <f>SUM(C45:C47)</f>
        <v>5.2512680000000005</v>
      </c>
      <c r="D48" s="76">
        <f>SUM(D45:D47)</f>
        <v>5.459642</v>
      </c>
      <c r="E48" s="76">
        <f>SUM(E45:E47)</f>
        <v>4.65835</v>
      </c>
      <c r="F48" s="76">
        <f aca="true" t="shared" si="6" ref="F48:Q48">SUM(F45:F47)</f>
        <v>4.8955079999999995</v>
      </c>
      <c r="G48" s="76">
        <f t="shared" si="6"/>
        <v>6.145423</v>
      </c>
      <c r="H48" s="77">
        <f t="shared" si="6"/>
        <v>5.771852</v>
      </c>
      <c r="I48" s="77">
        <f t="shared" si="6"/>
        <v>5.990539999999999</v>
      </c>
      <c r="J48" s="77">
        <f t="shared" si="6"/>
        <v>5.314135</v>
      </c>
      <c r="K48" s="77">
        <f t="shared" si="6"/>
        <v>5.8100000000000005</v>
      </c>
      <c r="L48" s="77">
        <f t="shared" si="6"/>
        <v>7.35435</v>
      </c>
      <c r="M48" s="77">
        <f t="shared" si="6"/>
        <v>7.81586</v>
      </c>
      <c r="N48" s="77">
        <f t="shared" si="6"/>
        <v>8.716683999999999</v>
      </c>
      <c r="O48" s="77">
        <f t="shared" si="6"/>
        <v>8.635376</v>
      </c>
      <c r="P48" s="77">
        <f t="shared" si="6"/>
        <v>7.7739899999999995</v>
      </c>
      <c r="Q48" s="77">
        <f t="shared" si="6"/>
        <v>6.895756</v>
      </c>
      <c r="R48" s="195">
        <f>SUM(R45:R47)</f>
        <v>8.774</v>
      </c>
      <c r="S48" s="195">
        <f>SUM(S45:S47)</f>
        <v>7.157</v>
      </c>
    </row>
    <row r="49" spans="1:17" ht="15">
      <c r="A49" s="7"/>
      <c r="B49" s="7"/>
      <c r="C49" s="41"/>
      <c r="D49" s="224"/>
      <c r="E49" s="7"/>
      <c r="F49" s="7"/>
      <c r="H49" s="54"/>
      <c r="I49" s="54"/>
      <c r="J49" s="54"/>
      <c r="Q49" s="54"/>
    </row>
    <row r="50" spans="1:19" ht="15.75">
      <c r="A50" s="38" t="s">
        <v>30</v>
      </c>
      <c r="B50" s="7"/>
      <c r="C50" s="41"/>
      <c r="D50" s="7"/>
      <c r="E50" s="7"/>
      <c r="G50" s="39"/>
      <c r="H50" s="67"/>
      <c r="I50" s="67"/>
      <c r="J50" s="54"/>
      <c r="K50" s="67"/>
      <c r="L50" s="67"/>
      <c r="M50" s="67"/>
      <c r="N50" s="67"/>
      <c r="O50" s="67"/>
      <c r="P50" s="67"/>
      <c r="Q50" s="67"/>
      <c r="S50" s="67" t="s">
        <v>23</v>
      </c>
    </row>
    <row r="51" spans="1:19" ht="15">
      <c r="A51" s="7"/>
      <c r="B51" s="7" t="s">
        <v>401</v>
      </c>
      <c r="C51" s="16">
        <v>2.911701</v>
      </c>
      <c r="D51" s="16">
        <v>2.983797</v>
      </c>
      <c r="E51" s="16">
        <v>2.67</v>
      </c>
      <c r="F51" s="16">
        <v>2.88</v>
      </c>
      <c r="G51" s="16">
        <v>4.28</v>
      </c>
      <c r="H51" s="62">
        <v>4.04</v>
      </c>
      <c r="I51" s="62">
        <v>4.28</v>
      </c>
      <c r="J51" s="62">
        <v>3.76</v>
      </c>
      <c r="K51" s="73">
        <v>4.21</v>
      </c>
      <c r="L51" s="73">
        <v>4.45</v>
      </c>
      <c r="M51" s="73">
        <v>5.07</v>
      </c>
      <c r="N51" s="73">
        <v>4.91</v>
      </c>
      <c r="O51" s="73">
        <v>4.53</v>
      </c>
      <c r="P51" s="73">
        <v>3.97</v>
      </c>
      <c r="Q51" s="73">
        <v>3.77</v>
      </c>
      <c r="R51" s="62">
        <v>3.03</v>
      </c>
      <c r="S51" s="62">
        <v>2.96</v>
      </c>
    </row>
    <row r="52" spans="1:19" ht="15">
      <c r="A52" s="7"/>
      <c r="B52" s="7" t="s">
        <v>22</v>
      </c>
      <c r="C52" s="16">
        <v>2.339567</v>
      </c>
      <c r="D52" s="16">
        <v>2.475845</v>
      </c>
      <c r="E52" s="16">
        <v>1.98835</v>
      </c>
      <c r="F52" s="16">
        <v>2.015508</v>
      </c>
      <c r="G52" s="16">
        <v>1.865423</v>
      </c>
      <c r="H52" s="62">
        <v>1.731852</v>
      </c>
      <c r="I52" s="62">
        <v>1.71054</v>
      </c>
      <c r="J52" s="62">
        <v>1.554135</v>
      </c>
      <c r="K52" s="73">
        <v>1.6106212</v>
      </c>
      <c r="L52" s="73">
        <v>2.90774</v>
      </c>
      <c r="M52" s="73">
        <v>2.73907</v>
      </c>
      <c r="N52" s="73">
        <v>3.802584</v>
      </c>
      <c r="O52" s="73">
        <v>4.1</v>
      </c>
      <c r="P52" s="73">
        <v>3.8</v>
      </c>
      <c r="Q52" s="73">
        <v>3.11</v>
      </c>
      <c r="R52" s="62">
        <v>5.73</v>
      </c>
      <c r="S52" s="62">
        <v>4.19</v>
      </c>
    </row>
    <row r="53" spans="1:19" ht="15">
      <c r="A53" s="7" t="s">
        <v>0</v>
      </c>
      <c r="B53" s="7"/>
      <c r="C53" s="37">
        <f aca="true" t="shared" si="7" ref="C53:H53">C48</f>
        <v>5.2512680000000005</v>
      </c>
      <c r="D53" s="37">
        <f t="shared" si="7"/>
        <v>5.459642</v>
      </c>
      <c r="E53" s="37">
        <f t="shared" si="7"/>
        <v>4.65835</v>
      </c>
      <c r="F53" s="37">
        <f t="shared" si="7"/>
        <v>4.8955079999999995</v>
      </c>
      <c r="G53" s="37">
        <f t="shared" si="7"/>
        <v>6.145423</v>
      </c>
      <c r="H53" s="69">
        <f t="shared" si="7"/>
        <v>5.771852</v>
      </c>
      <c r="I53" s="69">
        <f aca="true" t="shared" si="8" ref="I53:Q53">SUM(I51:I52)</f>
        <v>5.99054</v>
      </c>
      <c r="J53" s="69">
        <f t="shared" si="8"/>
        <v>5.314135</v>
      </c>
      <c r="K53" s="69">
        <f t="shared" si="8"/>
        <v>5.8206212</v>
      </c>
      <c r="L53" s="69">
        <f t="shared" si="8"/>
        <v>7.35774</v>
      </c>
      <c r="M53" s="69">
        <f t="shared" si="8"/>
        <v>7.80907</v>
      </c>
      <c r="N53" s="69">
        <f t="shared" si="8"/>
        <v>8.712584</v>
      </c>
      <c r="O53" s="69">
        <f t="shared" si="8"/>
        <v>8.629999999999999</v>
      </c>
      <c r="P53" s="69">
        <f t="shared" si="8"/>
        <v>7.77</v>
      </c>
      <c r="Q53" s="69">
        <f t="shared" si="8"/>
        <v>6.88</v>
      </c>
      <c r="R53" s="75">
        <f>SUM(R51:R52)</f>
        <v>8.76</v>
      </c>
      <c r="S53" s="75">
        <f>SUM(S51:S52)</f>
        <v>7.15</v>
      </c>
    </row>
    <row r="54" spans="1:17" ht="6" customHeight="1">
      <c r="A54" s="7"/>
      <c r="B54" s="7"/>
      <c r="C54" s="41"/>
      <c r="D54" s="42"/>
      <c r="E54" s="7"/>
      <c r="F54" s="7"/>
      <c r="H54" s="54"/>
      <c r="I54" s="54"/>
      <c r="J54" s="54"/>
      <c r="Q54" s="54"/>
    </row>
    <row r="55" spans="1:17" ht="15.75">
      <c r="A55" s="38" t="s">
        <v>99</v>
      </c>
      <c r="B55" s="7"/>
      <c r="C55" s="41"/>
      <c r="D55" s="42"/>
      <c r="E55" s="7"/>
      <c r="F55" s="7"/>
      <c r="H55" s="54"/>
      <c r="I55" s="54"/>
      <c r="J55" s="54"/>
      <c r="Q55" s="54"/>
    </row>
    <row r="56" spans="1:17" ht="6" customHeight="1">
      <c r="A56" s="7"/>
      <c r="B56" s="7"/>
      <c r="C56" s="43"/>
      <c r="D56" s="225"/>
      <c r="E56" s="13"/>
      <c r="F56" s="13"/>
      <c r="H56" s="54"/>
      <c r="I56" s="54"/>
      <c r="J56" s="54"/>
      <c r="Q56" s="54"/>
    </row>
    <row r="57" spans="1:19" ht="15.75">
      <c r="A57" s="38" t="s">
        <v>33</v>
      </c>
      <c r="B57" s="7"/>
      <c r="C57" s="7"/>
      <c r="D57" s="7"/>
      <c r="E57" s="7"/>
      <c r="G57" s="39"/>
      <c r="H57" s="67"/>
      <c r="I57" s="67"/>
      <c r="J57" s="54"/>
      <c r="K57" s="67"/>
      <c r="L57" s="67"/>
      <c r="M57" s="67"/>
      <c r="N57" s="67"/>
      <c r="O57" s="67"/>
      <c r="P57" s="67"/>
      <c r="Q57" s="67"/>
      <c r="S57" s="67" t="s">
        <v>24</v>
      </c>
    </row>
    <row r="58" spans="1:19" ht="15">
      <c r="A58" s="7"/>
      <c r="B58" s="7" t="s">
        <v>31</v>
      </c>
      <c r="C58" s="78">
        <f aca="true" t="shared" si="9" ref="C58:H58">C20</f>
        <v>264.765565</v>
      </c>
      <c r="D58" s="78">
        <f t="shared" si="9"/>
        <v>240.723859</v>
      </c>
      <c r="E58" s="78">
        <f t="shared" si="9"/>
        <v>284.939982</v>
      </c>
      <c r="F58" s="78">
        <f t="shared" si="9"/>
        <v>340.906959</v>
      </c>
      <c r="G58" s="78">
        <f t="shared" si="9"/>
        <v>620.15569</v>
      </c>
      <c r="H58" s="79">
        <f t="shared" si="9"/>
        <v>572.246612</v>
      </c>
      <c r="I58" s="79">
        <f aca="true" t="shared" si="10" ref="I58:N58">I20</f>
        <v>632</v>
      </c>
      <c r="J58" s="79">
        <f t="shared" si="10"/>
        <v>576</v>
      </c>
      <c r="K58" s="79">
        <f t="shared" si="10"/>
        <v>631.571566</v>
      </c>
      <c r="L58" s="79">
        <f t="shared" si="10"/>
        <v>622.619956</v>
      </c>
      <c r="M58" s="79">
        <f t="shared" si="10"/>
        <v>692</v>
      </c>
      <c r="N58" s="79">
        <f t="shared" si="10"/>
        <v>1143</v>
      </c>
      <c r="O58" s="79">
        <f>O20</f>
        <v>1230</v>
      </c>
      <c r="P58" s="79">
        <f>P20</f>
        <v>1329</v>
      </c>
      <c r="Q58" s="79">
        <f>Q20</f>
        <v>1380</v>
      </c>
      <c r="R58" s="79">
        <f>R20</f>
        <v>1002</v>
      </c>
      <c r="S58" s="79">
        <f>S20</f>
        <v>1181</v>
      </c>
    </row>
    <row r="59" spans="1:19" ht="15">
      <c r="A59" s="7"/>
      <c r="B59" s="7" t="s">
        <v>21</v>
      </c>
      <c r="C59" s="17">
        <v>593.183637</v>
      </c>
      <c r="D59" s="17">
        <v>530.372627</v>
      </c>
      <c r="E59" s="17">
        <v>627.012502</v>
      </c>
      <c r="F59" s="17">
        <v>590.846856</v>
      </c>
      <c r="G59" s="17">
        <v>542.509661</v>
      </c>
      <c r="H59" s="63">
        <v>587.771038</v>
      </c>
      <c r="I59" s="63">
        <v>568.597851</v>
      </c>
      <c r="J59" s="63">
        <v>555.809475</v>
      </c>
      <c r="K59" s="63">
        <v>487</v>
      </c>
      <c r="L59" s="63">
        <v>478.9</v>
      </c>
      <c r="M59" s="63">
        <v>1012</v>
      </c>
      <c r="N59" s="63">
        <v>1089</v>
      </c>
      <c r="O59" s="63">
        <v>1062</v>
      </c>
      <c r="P59" s="63">
        <v>625</v>
      </c>
      <c r="Q59" s="63">
        <v>890</v>
      </c>
      <c r="R59" s="63">
        <v>980</v>
      </c>
      <c r="S59" s="63">
        <v>678</v>
      </c>
    </row>
    <row r="60" spans="1:19" ht="18">
      <c r="A60" s="7"/>
      <c r="B60" s="7" t="s">
        <v>399</v>
      </c>
      <c r="C60" s="17">
        <v>578.950986</v>
      </c>
      <c r="D60" s="17">
        <v>644.237257</v>
      </c>
      <c r="E60" s="17">
        <v>583.984873</v>
      </c>
      <c r="F60" s="17">
        <v>627.270961</v>
      </c>
      <c r="G60" s="17">
        <v>576.341847</v>
      </c>
      <c r="H60" s="63">
        <v>412.13926</v>
      </c>
      <c r="I60" s="63">
        <v>437.670139</v>
      </c>
      <c r="J60" s="63">
        <v>375.544743</v>
      </c>
      <c r="K60" s="63">
        <v>390</v>
      </c>
      <c r="L60" s="63">
        <v>343.056</v>
      </c>
      <c r="M60" s="63">
        <v>326.571</v>
      </c>
      <c r="N60" s="63">
        <v>287</v>
      </c>
      <c r="O60" s="63">
        <v>339</v>
      </c>
      <c r="P60" s="63">
        <v>302</v>
      </c>
      <c r="Q60" s="63">
        <v>302</v>
      </c>
      <c r="R60" s="63">
        <v>305</v>
      </c>
      <c r="S60" s="63">
        <v>296</v>
      </c>
    </row>
    <row r="61" spans="1:19" ht="15">
      <c r="A61" s="7" t="s">
        <v>0</v>
      </c>
      <c r="B61" s="7"/>
      <c r="C61" s="78">
        <f>SUM(C58:C60)</f>
        <v>1436.900188</v>
      </c>
      <c r="D61" s="78">
        <f>SUM(D58:D60)</f>
        <v>1415.333743</v>
      </c>
      <c r="E61" s="78">
        <f>SUM(E58:E60)</f>
        <v>1495.937357</v>
      </c>
      <c r="F61" s="78">
        <f aca="true" t="shared" si="11" ref="F61:Q61">SUM(F58:F60)</f>
        <v>1559.0247760000002</v>
      </c>
      <c r="G61" s="78">
        <f t="shared" si="11"/>
        <v>1739.0071980000002</v>
      </c>
      <c r="H61" s="79">
        <f t="shared" si="11"/>
        <v>1572.15691</v>
      </c>
      <c r="I61" s="79">
        <f t="shared" si="11"/>
        <v>1638.26799</v>
      </c>
      <c r="J61" s="79">
        <f t="shared" si="11"/>
        <v>1507.354218</v>
      </c>
      <c r="K61" s="79">
        <f t="shared" si="11"/>
        <v>1508.571566</v>
      </c>
      <c r="L61" s="79">
        <f t="shared" si="11"/>
        <v>1444.5759560000001</v>
      </c>
      <c r="M61" s="79">
        <f t="shared" si="11"/>
        <v>2030.571</v>
      </c>
      <c r="N61" s="79">
        <f t="shared" si="11"/>
        <v>2519</v>
      </c>
      <c r="O61" s="79">
        <f t="shared" si="11"/>
        <v>2631</v>
      </c>
      <c r="P61" s="79">
        <f t="shared" si="11"/>
        <v>2256</v>
      </c>
      <c r="Q61" s="79">
        <f t="shared" si="11"/>
        <v>2572</v>
      </c>
      <c r="R61" s="79">
        <f>SUM(R58:R60)</f>
        <v>2287</v>
      </c>
      <c r="S61" s="79">
        <f>SUM(S58:S60)</f>
        <v>2155</v>
      </c>
    </row>
    <row r="62" spans="1:17" ht="15">
      <c r="A62" s="7"/>
      <c r="B62" s="7"/>
      <c r="C62" s="32"/>
      <c r="D62" s="32"/>
      <c r="E62" s="7"/>
      <c r="F62" s="7"/>
      <c r="H62" s="54"/>
      <c r="I62" s="54"/>
      <c r="J62" s="54"/>
      <c r="Q62" s="54"/>
    </row>
    <row r="63" spans="1:19" ht="15.75">
      <c r="A63" s="38" t="s">
        <v>30</v>
      </c>
      <c r="B63" s="38"/>
      <c r="C63" s="32"/>
      <c r="D63" s="7"/>
      <c r="E63" s="7"/>
      <c r="G63" s="40"/>
      <c r="H63" s="68"/>
      <c r="I63" s="68"/>
      <c r="J63" s="54"/>
      <c r="K63" s="68"/>
      <c r="L63" s="68"/>
      <c r="M63" s="68"/>
      <c r="N63" s="68"/>
      <c r="O63" s="68"/>
      <c r="P63" s="68"/>
      <c r="Q63" s="68"/>
      <c r="S63" s="68" t="s">
        <v>24</v>
      </c>
    </row>
    <row r="64" spans="1:19" ht="15">
      <c r="A64" s="7"/>
      <c r="B64" s="7" t="s">
        <v>401</v>
      </c>
      <c r="C64" s="17">
        <v>249.991407</v>
      </c>
      <c r="D64" s="17">
        <v>260.478825</v>
      </c>
      <c r="E64" s="17">
        <v>313</v>
      </c>
      <c r="F64" s="17">
        <v>361</v>
      </c>
      <c r="G64" s="17">
        <v>634</v>
      </c>
      <c r="H64" s="63">
        <v>589</v>
      </c>
      <c r="I64" s="63">
        <v>639</v>
      </c>
      <c r="J64" s="63">
        <v>584</v>
      </c>
      <c r="K64" s="63">
        <v>607</v>
      </c>
      <c r="L64" s="63">
        <v>626</v>
      </c>
      <c r="M64" s="63">
        <v>632</v>
      </c>
      <c r="N64" s="63">
        <v>591</v>
      </c>
      <c r="O64" s="63">
        <v>626</v>
      </c>
      <c r="P64" s="63">
        <v>530</v>
      </c>
      <c r="Q64" s="63">
        <v>502</v>
      </c>
      <c r="R64" s="63">
        <v>520</v>
      </c>
      <c r="S64" s="63">
        <v>505</v>
      </c>
    </row>
    <row r="65" spans="1:19" ht="15">
      <c r="A65" s="7"/>
      <c r="B65" s="7" t="s">
        <v>22</v>
      </c>
      <c r="C65" s="17">
        <v>1186.908781</v>
      </c>
      <c r="D65" s="17">
        <v>1154.854918</v>
      </c>
      <c r="E65" s="17">
        <v>1182.937357</v>
      </c>
      <c r="F65" s="17">
        <v>1198.024776</v>
      </c>
      <c r="G65" s="17">
        <v>1105.007198</v>
      </c>
      <c r="H65" s="63">
        <v>983.15691</v>
      </c>
      <c r="I65" s="63">
        <v>999.26799</v>
      </c>
      <c r="J65" s="63">
        <v>923.354218</v>
      </c>
      <c r="K65" s="63">
        <v>901.728038</v>
      </c>
      <c r="L65" s="63">
        <v>818.577703</v>
      </c>
      <c r="M65" s="63">
        <v>1399</v>
      </c>
      <c r="N65" s="63">
        <v>1928</v>
      </c>
      <c r="O65" s="63">
        <v>2005</v>
      </c>
      <c r="P65" s="63">
        <v>1726</v>
      </c>
      <c r="Q65" s="63">
        <v>2070</v>
      </c>
      <c r="R65" s="63">
        <v>1766</v>
      </c>
      <c r="S65" s="63">
        <v>1649</v>
      </c>
    </row>
    <row r="66" spans="1:19" ht="15.75" thickBot="1">
      <c r="A66" s="141" t="s">
        <v>0</v>
      </c>
      <c r="B66" s="141"/>
      <c r="C66" s="226">
        <f>SUM(C64:C65)</f>
        <v>1436.900188</v>
      </c>
      <c r="D66" s="226">
        <f>SUM(D64:D65)</f>
        <v>1415.333743</v>
      </c>
      <c r="E66" s="226">
        <f>SUM(E64:E65)</f>
        <v>1495.937357</v>
      </c>
      <c r="F66" s="179">
        <f aca="true" t="shared" si="12" ref="F66:Q66">SUM(F64:F65)</f>
        <v>1559.024776</v>
      </c>
      <c r="G66" s="179">
        <f t="shared" si="12"/>
        <v>1739.007198</v>
      </c>
      <c r="H66" s="179">
        <f t="shared" si="12"/>
        <v>1572.1569100000002</v>
      </c>
      <c r="I66" s="179">
        <f t="shared" si="12"/>
        <v>1638.26799</v>
      </c>
      <c r="J66" s="179">
        <f t="shared" si="12"/>
        <v>1507.354218</v>
      </c>
      <c r="K66" s="179">
        <f t="shared" si="12"/>
        <v>1508.728038</v>
      </c>
      <c r="L66" s="179">
        <f t="shared" si="12"/>
        <v>1444.577703</v>
      </c>
      <c r="M66" s="179">
        <f t="shared" si="12"/>
        <v>2031</v>
      </c>
      <c r="N66" s="179">
        <f t="shared" si="12"/>
        <v>2519</v>
      </c>
      <c r="O66" s="179">
        <f t="shared" si="12"/>
        <v>2631</v>
      </c>
      <c r="P66" s="179">
        <f t="shared" si="12"/>
        <v>2256</v>
      </c>
      <c r="Q66" s="179">
        <f t="shared" si="12"/>
        <v>2572</v>
      </c>
      <c r="R66" s="179">
        <f>SUM(R64:R65)</f>
        <v>2286</v>
      </c>
      <c r="S66" s="179">
        <f>SUM(S64:S65)</f>
        <v>2154</v>
      </c>
    </row>
    <row r="67" spans="1:19" ht="15" hidden="1">
      <c r="A67" s="4" t="s">
        <v>26</v>
      </c>
      <c r="F67" s="14" t="e">
        <f>IF(ABS(#REF!-SUM(#REF!))&gt;comments!$A$1,#REF!-SUM(#REF!)," ")</f>
        <v>#REF!</v>
      </c>
      <c r="G67" s="14" t="str">
        <f>IF(ABS(F48-SUM(F45:F47))&gt;comments!$A$1,F48-SUM(F45:F47)," ")</f>
        <v> </v>
      </c>
      <c r="H67" s="14"/>
      <c r="I67" s="14" t="str">
        <f>IF(ABS(H48-SUM(H45:H47))&gt;comments!$A$1,H48-SUM(H45:H47)," ")</f>
        <v> </v>
      </c>
      <c r="J67" s="14" t="str">
        <f>IF(ABS(I48-SUM(I45:I47))&gt;comments!$A$1,I48-SUM(I45:I47)," ")</f>
        <v> </v>
      </c>
      <c r="S67" s="179">
        <f>SUM(S65:S66)</f>
        <v>3803</v>
      </c>
    </row>
    <row r="68" spans="1:19" ht="15" hidden="1">
      <c r="A68" s="4" t="s">
        <v>25</v>
      </c>
      <c r="F68" s="14" t="e">
        <f>IF(ABS(#REF!-SUM(#REF!))&gt;comments!$A$1,#REF!-SUM(#REF!)," ")</f>
        <v>#REF!</v>
      </c>
      <c r="G68" s="14" t="str">
        <f>IF(ABS(F53-SUM(F51:F52))&gt;comments!$A$1,F53-SUM(F51:F52)," ")</f>
        <v> </v>
      </c>
      <c r="H68" s="14"/>
      <c r="I68" s="14" t="str">
        <f>IF(ABS(H53-SUM(H51:H52))&gt;comments!$A$1,H53-SUM(H51:H52)," ")</f>
        <v> </v>
      </c>
      <c r="J68" s="14" t="str">
        <f>IF(ABS(I53-SUM(I51:I52))&gt;comments!$A$1,I53-SUM(I51:I52)," ")</f>
        <v> </v>
      </c>
      <c r="S68" s="179">
        <f>SUM(S66:S67)</f>
        <v>5957</v>
      </c>
    </row>
    <row r="69" spans="1:19" ht="15" hidden="1">
      <c r="A69" s="4" t="s">
        <v>27</v>
      </c>
      <c r="F69" s="14"/>
      <c r="G69" s="14"/>
      <c r="H69" s="14"/>
      <c r="I69" s="14" t="str">
        <f>IF(ABS(H61-SUM(H58:H60))&gt;comments!$A$1,H61-SUM(H58:H60)," ")</f>
        <v> </v>
      </c>
      <c r="J69" s="14" t="str">
        <f>IF(ABS(I61-SUM(I58:I60))&gt;comments!$A$1,I61-SUM(I58:I60)," ")</f>
        <v> </v>
      </c>
      <c r="S69" s="179">
        <f>SUM(S67:S68)</f>
        <v>9760</v>
      </c>
    </row>
    <row r="70" spans="1:19" ht="15" hidden="1">
      <c r="A70" s="4" t="s">
        <v>28</v>
      </c>
      <c r="F70" s="5"/>
      <c r="G70" s="5"/>
      <c r="H70" s="5"/>
      <c r="I70" s="14" t="str">
        <f>IF(ABS(H66-SUM(H64:H65))&gt;comments!$A$1,H66-SUM(H64:H65)," ")</f>
        <v> </v>
      </c>
      <c r="J70" s="14" t="str">
        <f>IF(ABS(I66-SUM(I64:I65))&gt;comments!$A$1,I66-SUM(I64:I65)," ")</f>
        <v> </v>
      </c>
      <c r="S70" s="179">
        <f>SUM(S68:S69)</f>
        <v>15717</v>
      </c>
    </row>
    <row r="71" spans="1:10" ht="15.75" customHeight="1">
      <c r="A71" s="3" t="s">
        <v>363</v>
      </c>
      <c r="F71" s="5"/>
      <c r="G71" s="5"/>
      <c r="H71" s="5"/>
      <c r="I71" s="14"/>
      <c r="J71" s="14"/>
    </row>
    <row r="72" spans="1:12" ht="12.75">
      <c r="A72" s="12" t="s">
        <v>400</v>
      </c>
      <c r="B72" s="3"/>
      <c r="C72" s="3"/>
      <c r="D72" s="3"/>
      <c r="E72" s="3"/>
      <c r="F72" s="3"/>
      <c r="G72" s="3"/>
      <c r="H72" s="3"/>
      <c r="I72" s="3"/>
      <c r="J72" s="3"/>
      <c r="K72" s="3"/>
      <c r="L72" s="3"/>
    </row>
    <row r="73" spans="1:12" ht="12.75">
      <c r="A73" s="12" t="s">
        <v>383</v>
      </c>
      <c r="B73" s="3"/>
      <c r="C73" s="3"/>
      <c r="D73" s="3"/>
      <c r="E73" s="3"/>
      <c r="F73" s="3"/>
      <c r="G73" s="3"/>
      <c r="H73" s="3"/>
      <c r="I73" s="3"/>
      <c r="J73" s="3"/>
      <c r="K73" s="3"/>
      <c r="L73" s="3"/>
    </row>
    <row r="74" spans="1:12" ht="12.75">
      <c r="A74" s="12" t="s">
        <v>384</v>
      </c>
      <c r="B74" s="3"/>
      <c r="C74" s="3"/>
      <c r="D74" s="3"/>
      <c r="E74" s="3"/>
      <c r="F74" s="3"/>
      <c r="G74" s="3"/>
      <c r="H74" s="3"/>
      <c r="I74" s="3"/>
      <c r="J74" s="3"/>
      <c r="K74" s="3"/>
      <c r="L74" s="3"/>
    </row>
  </sheetData>
  <sheetProtection/>
  <printOptions/>
  <pageMargins left="0.7480314960629921" right="0.7480314960629921" top="0.984251968503937" bottom="0.984251968503937" header="0.5118110236220472" footer="0.5118110236220472"/>
  <pageSetup fitToHeight="1" fitToWidth="1" horizontalDpi="96" verticalDpi="96" orientation="portrait" paperSize="9" scale="61" r:id="rId1"/>
  <headerFooter alignWithMargins="0">
    <oddHeader>&amp;R&amp;"Arial MT,Bold"&amp;16RAIL SERVICES</oddHead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2:M5"/>
  <sheetViews>
    <sheetView zoomScale="75" zoomScaleNormal="75" zoomScalePageLayoutView="0" workbookViewId="0" topLeftCell="A1">
      <selection activeCell="P41" sqref="P41"/>
    </sheetView>
  </sheetViews>
  <sheetFormatPr defaultColWidth="8.88671875" defaultRowHeight="15"/>
  <sheetData>
    <row r="2" spans="3:13" ht="15">
      <c r="C2" t="str">
        <f>'T7.1-7.2 '!G23</f>
        <v>2000-01</v>
      </c>
      <c r="D2" t="str">
        <f>'T7.1-7.2 '!H23</f>
        <v>2001-023</v>
      </c>
      <c r="E2" t="str">
        <f>'T7.1-7.2 '!I23</f>
        <v>2002-033</v>
      </c>
      <c r="F2" t="str">
        <f>'T7.1-7.2 '!J23</f>
        <v>2003-04</v>
      </c>
      <c r="G2" t="str">
        <f>'T7.1-7.2 '!K23</f>
        <v>2004-05</v>
      </c>
      <c r="H2" t="str">
        <f>'T7.1-7.2 '!L23</f>
        <v>2005-06</v>
      </c>
      <c r="I2" t="str">
        <f>'T7.1-7.2 '!M23</f>
        <v>2006-07</v>
      </c>
      <c r="J2" t="str">
        <f>'T7.1-7.2 '!N23</f>
        <v>2007-08</v>
      </c>
      <c r="K2" t="str">
        <f>'T7.1-7.2 '!O23</f>
        <v>2008-09</v>
      </c>
      <c r="L2" t="str">
        <f>'T7.1-7.2 '!P23</f>
        <v>2009-10</v>
      </c>
      <c r="M2" t="s">
        <v>393</v>
      </c>
    </row>
    <row r="3" spans="1:13" ht="15">
      <c r="A3" t="s">
        <v>409</v>
      </c>
      <c r="B3" t="s">
        <v>165</v>
      </c>
      <c r="C3" s="110">
        <f>'T7.1-7.2 '!G32</f>
        <v>62.296516</v>
      </c>
      <c r="D3" s="110">
        <f>'T7.1-7.2 '!H32</f>
        <v>50.371815000000005</v>
      </c>
      <c r="E3" s="110">
        <f>'T7.1-7.2 '!I32</f>
        <v>49.937775</v>
      </c>
      <c r="F3" s="110">
        <f>'T7.1-7.2 '!J32</f>
        <v>53.379653</v>
      </c>
      <c r="G3" s="110">
        <f>'T7.1-7.2 '!K32</f>
        <v>58.802375</v>
      </c>
      <c r="H3" s="110">
        <f>'T7.1-7.2 '!L32</f>
        <v>64.1146</v>
      </c>
      <c r="I3" s="110">
        <f>'T7.1-7.2 '!M32</f>
        <v>66.998025</v>
      </c>
      <c r="J3" s="110">
        <f>'T7.1-7.2 '!N32</f>
        <v>69.828187</v>
      </c>
      <c r="K3" s="110">
        <f>'T7.1-7.2 '!O32</f>
        <v>73.19156305994007</v>
      </c>
      <c r="L3" s="110">
        <f>'T7.1-7.2 '!P32</f>
        <v>73.15329923006031</v>
      </c>
      <c r="M3" s="110" t="e">
        <f>'T7.1-7.2 '!#REF!</f>
        <v>#REF!</v>
      </c>
    </row>
    <row r="4" spans="1:13" ht="15">
      <c r="A4" t="s">
        <v>410</v>
      </c>
      <c r="B4" t="s">
        <v>166</v>
      </c>
      <c r="C4" s="111">
        <v>49.24</v>
      </c>
      <c r="D4" s="110">
        <f>'T7.1-7.2 '!F5</f>
        <v>63.15800000000001</v>
      </c>
      <c r="E4" s="110">
        <f>'T7.1-7.2 '!G5</f>
        <v>60.746182</v>
      </c>
      <c r="F4" s="110">
        <f>'DB'!AB3</f>
        <v>57.38</v>
      </c>
      <c r="G4" s="110">
        <f>'DB'!AC3</f>
        <v>57.451</v>
      </c>
      <c r="H4" s="110">
        <f>'DB'!AD3</f>
        <v>64.023</v>
      </c>
      <c r="I4" s="110">
        <f>'DB'!AE3</f>
        <v>69.43</v>
      </c>
      <c r="J4" s="110">
        <f>'DB'!AF3</f>
        <v>71.585</v>
      </c>
      <c r="K4" s="110">
        <f>'DB'!AG3</f>
        <v>74.468</v>
      </c>
      <c r="L4" s="110">
        <f>'DB'!AH3</f>
        <v>76.429</v>
      </c>
      <c r="M4" s="110">
        <f>'DB'!AI3</f>
        <v>76.929</v>
      </c>
    </row>
    <row r="5" spans="2:13" ht="15">
      <c r="B5" t="s">
        <v>167</v>
      </c>
      <c r="C5" s="110">
        <f aca="true" t="shared" si="0" ref="C5:M5">C3-C4</f>
        <v>13.056515999999995</v>
      </c>
      <c r="D5" s="110">
        <f t="shared" si="0"/>
        <v>-12.786185000000003</v>
      </c>
      <c r="E5" s="110">
        <f t="shared" si="0"/>
        <v>-10.808406999999995</v>
      </c>
      <c r="F5" s="110">
        <f t="shared" si="0"/>
        <v>-4.000347000000005</v>
      </c>
      <c r="G5" s="110">
        <f t="shared" si="0"/>
        <v>1.3513749999999973</v>
      </c>
      <c r="H5" s="110">
        <f t="shared" si="0"/>
        <v>0.09159999999999968</v>
      </c>
      <c r="I5" s="110">
        <f t="shared" si="0"/>
        <v>-2.4319750000000084</v>
      </c>
      <c r="J5" s="110">
        <f t="shared" si="0"/>
        <v>-1.756812999999994</v>
      </c>
      <c r="K5" s="110">
        <f t="shared" si="0"/>
        <v>-1.2764369400599378</v>
      </c>
      <c r="L5" s="110">
        <f t="shared" si="0"/>
        <v>-3.2757007699396894</v>
      </c>
      <c r="M5" s="110" t="e">
        <f t="shared" si="0"/>
        <v>#REF!</v>
      </c>
    </row>
  </sheetData>
  <sheetProtection/>
  <printOptions/>
  <pageMargins left="0.75" right="0.75" top="1" bottom="1" header="0.5" footer="0.5"/>
  <pageSetup fitToHeight="1" fitToWidth="1" horizontalDpi="300" verticalDpi="300" orientation="portrait" paperSize="9" scale="61" r:id="rId2"/>
  <drawing r:id="rId1"/>
</worksheet>
</file>

<file path=xl/worksheets/sheet20.xml><?xml version="1.0" encoding="utf-8"?>
<worksheet xmlns="http://schemas.openxmlformats.org/spreadsheetml/2006/main" xmlns:r="http://schemas.openxmlformats.org/officeDocument/2006/relationships">
  <sheetPr codeName="Sheet101">
    <pageSetUpPr fitToPage="1"/>
  </sheetPr>
  <dimension ref="A1:Q71"/>
  <sheetViews>
    <sheetView zoomScale="90" zoomScaleNormal="90" zoomScalePageLayoutView="0" workbookViewId="0" topLeftCell="A1">
      <selection activeCell="Q8" sqref="Q8"/>
    </sheetView>
  </sheetViews>
  <sheetFormatPr defaultColWidth="8.88671875" defaultRowHeight="15"/>
  <cols>
    <col min="1" max="1" width="2.77734375" style="445" customWidth="1"/>
    <col min="2" max="2" width="21.21484375" style="445" customWidth="1"/>
    <col min="3" max="6" width="8.4453125" style="445" hidden="1" customWidth="1"/>
    <col min="7" max="14" width="8.4453125" style="445" customWidth="1"/>
    <col min="15" max="16384" width="8.88671875" style="445" customWidth="1"/>
  </cols>
  <sheetData>
    <row r="1" spans="1:14" s="20" customFormat="1" ht="18">
      <c r="A1" s="159" t="s">
        <v>482</v>
      </c>
      <c r="B1" s="176"/>
      <c r="C1" s="176"/>
      <c r="D1" s="176"/>
      <c r="E1" s="176"/>
      <c r="F1" s="176"/>
      <c r="G1" s="176"/>
      <c r="H1" s="176"/>
      <c r="I1" s="176"/>
      <c r="J1" s="176"/>
      <c r="K1" s="176"/>
      <c r="M1" s="176"/>
      <c r="N1" s="176"/>
    </row>
    <row r="2" spans="1:17" s="8" customFormat="1" ht="21" customHeight="1">
      <c r="A2" s="136"/>
      <c r="B2" s="136" t="s">
        <v>477</v>
      </c>
      <c r="C2" s="136" t="s">
        <v>477</v>
      </c>
      <c r="D2" s="136" t="s">
        <v>477</v>
      </c>
      <c r="E2" s="136" t="s">
        <v>477</v>
      </c>
      <c r="F2" s="157" t="s">
        <v>106</v>
      </c>
      <c r="G2" s="157" t="s">
        <v>168</v>
      </c>
      <c r="H2" s="157" t="s">
        <v>260</v>
      </c>
      <c r="I2" s="157" t="s">
        <v>357</v>
      </c>
      <c r="J2" s="157" t="s">
        <v>360</v>
      </c>
      <c r="K2" s="157" t="s">
        <v>393</v>
      </c>
      <c r="L2" s="157" t="s">
        <v>418</v>
      </c>
      <c r="M2" s="157" t="s">
        <v>456</v>
      </c>
      <c r="N2" s="157" t="s">
        <v>475</v>
      </c>
      <c r="O2" s="157" t="s">
        <v>505</v>
      </c>
      <c r="P2" s="157" t="s">
        <v>529</v>
      </c>
      <c r="Q2" s="157" t="s">
        <v>629</v>
      </c>
    </row>
    <row r="3" spans="2:17" s="81" customFormat="1" ht="12.75">
      <c r="B3" s="81" t="s">
        <v>477</v>
      </c>
      <c r="E3" s="9"/>
      <c r="F3" s="9"/>
      <c r="H3" s="9"/>
      <c r="I3" s="9"/>
      <c r="J3" s="9"/>
      <c r="K3" s="9"/>
      <c r="L3" s="9"/>
      <c r="M3" s="9"/>
      <c r="N3" s="9"/>
      <c r="Q3" s="9" t="s">
        <v>6</v>
      </c>
    </row>
    <row r="4" spans="1:2" s="81" customFormat="1" ht="15.75">
      <c r="A4" s="38" t="s">
        <v>7</v>
      </c>
      <c r="B4" s="7"/>
    </row>
    <row r="5" spans="1:17" s="81" customFormat="1" ht="15">
      <c r="A5" s="7"/>
      <c r="B5" s="7" t="s">
        <v>8</v>
      </c>
      <c r="C5" s="17">
        <v>634</v>
      </c>
      <c r="D5" s="17">
        <v>634</v>
      </c>
      <c r="E5" s="17">
        <v>634</v>
      </c>
      <c r="F5" s="17">
        <v>634</v>
      </c>
      <c r="G5" s="17">
        <v>634</v>
      </c>
      <c r="H5" s="17">
        <v>639</v>
      </c>
      <c r="I5" s="63">
        <v>639</v>
      </c>
      <c r="J5" s="63">
        <v>639</v>
      </c>
      <c r="K5" s="63">
        <v>639</v>
      </c>
      <c r="L5" s="63">
        <v>672</v>
      </c>
      <c r="M5" s="63">
        <v>676</v>
      </c>
      <c r="N5" s="63">
        <v>676</v>
      </c>
      <c r="O5" s="63">
        <v>676</v>
      </c>
      <c r="P5" s="63">
        <v>709</v>
      </c>
      <c r="Q5" s="63">
        <v>709</v>
      </c>
    </row>
    <row r="6" spans="1:17" s="81" customFormat="1" ht="15">
      <c r="A6" s="7"/>
      <c r="B6" s="7" t="s">
        <v>9</v>
      </c>
      <c r="C6" s="17">
        <v>2095</v>
      </c>
      <c r="D6" s="17">
        <v>2095</v>
      </c>
      <c r="E6" s="17">
        <v>2095</v>
      </c>
      <c r="F6" s="17">
        <v>2095</v>
      </c>
      <c r="G6" s="17">
        <v>2095</v>
      </c>
      <c r="H6" s="17">
        <v>2096.5</v>
      </c>
      <c r="I6" s="63">
        <v>2097</v>
      </c>
      <c r="J6" s="63">
        <v>2097</v>
      </c>
      <c r="K6" s="63">
        <v>2106</v>
      </c>
      <c r="L6" s="63">
        <v>2087</v>
      </c>
      <c r="M6" s="63">
        <v>2087</v>
      </c>
      <c r="N6" s="63">
        <v>2087</v>
      </c>
      <c r="O6" s="63">
        <v>2087</v>
      </c>
      <c r="P6" s="63">
        <v>2054</v>
      </c>
      <c r="Q6" s="63">
        <v>2110.327</v>
      </c>
    </row>
    <row r="7" spans="1:17" s="81" customFormat="1" ht="15">
      <c r="A7" s="141" t="s">
        <v>0</v>
      </c>
      <c r="B7" s="141"/>
      <c r="C7" s="143">
        <v>2729</v>
      </c>
      <c r="D7" s="143">
        <v>2729</v>
      </c>
      <c r="E7" s="143">
        <v>2729</v>
      </c>
      <c r="F7" s="143">
        <v>2729</v>
      </c>
      <c r="G7" s="143">
        <v>2729</v>
      </c>
      <c r="H7" s="143">
        <v>2735.5</v>
      </c>
      <c r="I7" s="144">
        <v>2736</v>
      </c>
      <c r="J7" s="144">
        <v>2736</v>
      </c>
      <c r="K7" s="144">
        <v>2745</v>
      </c>
      <c r="L7" s="144">
        <v>2759</v>
      </c>
      <c r="M7" s="144">
        <v>2763</v>
      </c>
      <c r="N7" s="144">
        <v>2763</v>
      </c>
      <c r="O7" s="144">
        <v>2763</v>
      </c>
      <c r="P7" s="144">
        <v>2763</v>
      </c>
      <c r="Q7" s="144">
        <v>2819</v>
      </c>
    </row>
    <row r="8" spans="1:14" s="81" customFormat="1" ht="19.5" customHeight="1">
      <c r="A8" s="81" t="s">
        <v>364</v>
      </c>
      <c r="M8" s="82"/>
      <c r="N8" s="82"/>
    </row>
    <row r="9" spans="1:14" s="81" customFormat="1" ht="15.75" customHeight="1">
      <c r="A9" s="71"/>
      <c r="M9" s="82"/>
      <c r="N9" s="82"/>
    </row>
    <row r="10" spans="13:14" s="81" customFormat="1" ht="16.5" customHeight="1">
      <c r="M10" s="82"/>
      <c r="N10" s="82"/>
    </row>
    <row r="11" spans="1:14" s="7" customFormat="1" ht="18.75">
      <c r="A11" s="159" t="s">
        <v>483</v>
      </c>
      <c r="B11" s="13"/>
      <c r="C11" s="13"/>
      <c r="D11" s="13"/>
      <c r="G11" s="13"/>
      <c r="H11" s="13"/>
      <c r="I11" s="13"/>
      <c r="L11" s="13"/>
      <c r="M11" s="103"/>
      <c r="N11" s="103"/>
    </row>
    <row r="12" spans="1:17" s="8" customFormat="1" ht="21" customHeight="1">
      <c r="A12" s="135"/>
      <c r="B12" s="135"/>
      <c r="C12" s="135"/>
      <c r="D12" s="135"/>
      <c r="E12" s="135"/>
      <c r="F12" s="157" t="s">
        <v>106</v>
      </c>
      <c r="G12" s="157" t="s">
        <v>168</v>
      </c>
      <c r="H12" s="157" t="s">
        <v>260</v>
      </c>
      <c r="I12" s="157" t="s">
        <v>357</v>
      </c>
      <c r="J12" s="157" t="s">
        <v>360</v>
      </c>
      <c r="K12" s="165" t="s">
        <v>393</v>
      </c>
      <c r="L12" s="165" t="s">
        <v>418</v>
      </c>
      <c r="M12" s="157" t="s">
        <v>456</v>
      </c>
      <c r="N12" s="157" t="s">
        <v>475</v>
      </c>
      <c r="O12" s="157" t="s">
        <v>505</v>
      </c>
      <c r="P12" s="157" t="s">
        <v>529</v>
      </c>
      <c r="Q12" s="157" t="s">
        <v>629</v>
      </c>
    </row>
    <row r="13" spans="11:13" s="81" customFormat="1" ht="12.75">
      <c r="K13" s="82"/>
      <c r="L13" s="82"/>
      <c r="M13" s="82"/>
    </row>
    <row r="14" spans="1:17" s="81" customFormat="1" ht="15">
      <c r="A14" s="7" t="s">
        <v>10</v>
      </c>
      <c r="B14" s="7"/>
      <c r="C14" s="18">
        <v>335</v>
      </c>
      <c r="D14" s="18">
        <v>336</v>
      </c>
      <c r="E14" s="52">
        <v>340</v>
      </c>
      <c r="F14" s="52">
        <v>340</v>
      </c>
      <c r="G14" s="52">
        <v>340</v>
      </c>
      <c r="H14" s="52">
        <v>344</v>
      </c>
      <c r="I14" s="52">
        <v>344</v>
      </c>
      <c r="J14" s="52">
        <v>345</v>
      </c>
      <c r="K14" s="52">
        <v>346</v>
      </c>
      <c r="L14" s="52">
        <v>351</v>
      </c>
      <c r="M14" s="52">
        <v>351</v>
      </c>
      <c r="N14" s="52">
        <v>351</v>
      </c>
      <c r="O14" s="52">
        <v>351</v>
      </c>
      <c r="P14" s="52">
        <v>351</v>
      </c>
      <c r="Q14" s="52">
        <v>358</v>
      </c>
    </row>
    <row r="15" spans="1:17" s="81" customFormat="1" ht="15">
      <c r="A15" s="7" t="s">
        <v>11</v>
      </c>
      <c r="B15" s="7"/>
      <c r="C15" s="18">
        <v>116</v>
      </c>
      <c r="D15" s="18">
        <v>116</v>
      </c>
      <c r="E15" s="18">
        <v>117</v>
      </c>
      <c r="F15" s="18">
        <v>118</v>
      </c>
      <c r="G15" s="18">
        <v>118</v>
      </c>
      <c r="H15" s="18">
        <v>118</v>
      </c>
      <c r="I15" s="52">
        <v>115</v>
      </c>
      <c r="J15" s="104">
        <v>118</v>
      </c>
      <c r="K15" s="104">
        <v>118</v>
      </c>
      <c r="L15" s="199">
        <v>118</v>
      </c>
      <c r="M15" s="199">
        <v>118</v>
      </c>
      <c r="N15" s="199">
        <v>119</v>
      </c>
      <c r="O15" s="199">
        <v>119</v>
      </c>
      <c r="P15" s="199">
        <v>119</v>
      </c>
      <c r="Q15" s="199">
        <v>119</v>
      </c>
    </row>
    <row r="16" spans="1:4" s="81" customFormat="1" ht="15">
      <c r="A16" s="7"/>
      <c r="B16" s="7"/>
      <c r="D16" s="7"/>
    </row>
    <row r="17" spans="1:17" s="81" customFormat="1" ht="15">
      <c r="A17" s="141" t="s">
        <v>0</v>
      </c>
      <c r="B17" s="141"/>
      <c r="C17" s="443">
        <f aca="true" t="shared" si="0" ref="C17:Q17">C14+C15</f>
        <v>451</v>
      </c>
      <c r="D17" s="443">
        <f t="shared" si="0"/>
        <v>452</v>
      </c>
      <c r="E17" s="443">
        <f t="shared" si="0"/>
        <v>457</v>
      </c>
      <c r="F17" s="443">
        <f t="shared" si="0"/>
        <v>458</v>
      </c>
      <c r="G17" s="443">
        <f t="shared" si="0"/>
        <v>458</v>
      </c>
      <c r="H17" s="443">
        <f t="shared" si="0"/>
        <v>462</v>
      </c>
      <c r="I17" s="443">
        <f t="shared" si="0"/>
        <v>459</v>
      </c>
      <c r="J17" s="443">
        <f t="shared" si="0"/>
        <v>463</v>
      </c>
      <c r="K17" s="443">
        <f t="shared" si="0"/>
        <v>464</v>
      </c>
      <c r="L17" s="443">
        <f t="shared" si="0"/>
        <v>469</v>
      </c>
      <c r="M17" s="443">
        <f t="shared" si="0"/>
        <v>469</v>
      </c>
      <c r="N17" s="443">
        <f t="shared" si="0"/>
        <v>470</v>
      </c>
      <c r="O17" s="443">
        <f t="shared" si="0"/>
        <v>470</v>
      </c>
      <c r="P17" s="443">
        <f t="shared" si="0"/>
        <v>470</v>
      </c>
      <c r="Q17" s="443">
        <f t="shared" si="0"/>
        <v>477</v>
      </c>
    </row>
    <row r="18" s="81" customFormat="1" ht="18" customHeight="1">
      <c r="A18" s="81" t="s">
        <v>364</v>
      </c>
    </row>
    <row r="19" s="81" customFormat="1" ht="12.75">
      <c r="A19" s="81" t="s">
        <v>162</v>
      </c>
    </row>
    <row r="20" s="81" customFormat="1" ht="12.75">
      <c r="A20" s="81" t="s">
        <v>358</v>
      </c>
    </row>
    <row r="21" s="81" customFormat="1" ht="12.75">
      <c r="A21" s="81" t="s">
        <v>257</v>
      </c>
    </row>
    <row r="22" s="81" customFormat="1" ht="20.25" customHeight="1"/>
    <row r="23" s="81" customFormat="1" ht="12.75"/>
    <row r="24" spans="1:15" s="7" customFormat="1" ht="18.75">
      <c r="A24" s="159" t="s">
        <v>711</v>
      </c>
      <c r="B24" s="13"/>
      <c r="C24" s="13"/>
      <c r="D24" s="13"/>
      <c r="E24" s="13"/>
      <c r="F24" s="13"/>
      <c r="G24" s="13"/>
      <c r="H24" s="13"/>
      <c r="I24" s="13"/>
      <c r="J24" s="13"/>
      <c r="K24" s="13"/>
      <c r="L24" s="13"/>
      <c r="M24" s="13"/>
      <c r="N24" s="13"/>
      <c r="O24" s="13"/>
    </row>
    <row r="25" spans="1:15" ht="15.75">
      <c r="A25" s="136" t="s">
        <v>72</v>
      </c>
      <c r="B25" s="444"/>
      <c r="G25" s="180" t="s">
        <v>74</v>
      </c>
      <c r="H25" s="446"/>
      <c r="I25" s="136" t="s">
        <v>72</v>
      </c>
      <c r="J25" s="444"/>
      <c r="K25" s="180" t="s">
        <v>74</v>
      </c>
      <c r="L25" s="446"/>
      <c r="M25" s="136" t="s">
        <v>72</v>
      </c>
      <c r="N25" s="444"/>
      <c r="O25" s="180" t="s">
        <v>74</v>
      </c>
    </row>
    <row r="26" ht="5.25" customHeight="1">
      <c r="L26" s="446"/>
    </row>
    <row r="27" spans="1:15" ht="15">
      <c r="A27" s="7" t="s">
        <v>256</v>
      </c>
      <c r="G27" s="51">
        <v>2</v>
      </c>
      <c r="H27" s="417"/>
      <c r="I27" s="51" t="s">
        <v>76</v>
      </c>
      <c r="J27" s="417"/>
      <c r="K27" s="51">
        <v>11</v>
      </c>
      <c r="L27" s="417"/>
      <c r="M27" s="103" t="s">
        <v>66</v>
      </c>
      <c r="N27" s="417"/>
      <c r="O27" s="417">
        <v>0</v>
      </c>
    </row>
    <row r="28" spans="1:15" ht="15">
      <c r="A28" s="7" t="s">
        <v>45</v>
      </c>
      <c r="G28" s="51">
        <v>6</v>
      </c>
      <c r="H28" s="417"/>
      <c r="I28" s="417" t="s">
        <v>97</v>
      </c>
      <c r="J28" s="417"/>
      <c r="K28" s="417">
        <v>0</v>
      </c>
      <c r="L28" s="417"/>
      <c r="M28" s="51" t="s">
        <v>67</v>
      </c>
      <c r="N28" s="417"/>
      <c r="O28" s="51">
        <v>7</v>
      </c>
    </row>
    <row r="29" spans="1:15" ht="15">
      <c r="A29" s="7" t="s">
        <v>46</v>
      </c>
      <c r="G29" s="51">
        <v>7</v>
      </c>
      <c r="H29" s="417"/>
      <c r="I29" s="51" t="s">
        <v>56</v>
      </c>
      <c r="J29" s="417"/>
      <c r="K29" s="51">
        <v>5</v>
      </c>
      <c r="L29" s="417"/>
      <c r="M29" s="51" t="s">
        <v>68</v>
      </c>
      <c r="N29" s="417"/>
      <c r="O29" s="51">
        <v>10</v>
      </c>
    </row>
    <row r="30" spans="1:15" ht="15">
      <c r="A30" s="7" t="s">
        <v>47</v>
      </c>
      <c r="G30" s="51">
        <v>14</v>
      </c>
      <c r="H30" s="417"/>
      <c r="I30" s="51" t="s">
        <v>57</v>
      </c>
      <c r="J30" s="417"/>
      <c r="K30" s="51">
        <v>19</v>
      </c>
      <c r="L30" s="417"/>
      <c r="M30" s="51" t="s">
        <v>51</v>
      </c>
      <c r="N30" s="417"/>
      <c r="O30" s="51">
        <v>3</v>
      </c>
    </row>
    <row r="31" spans="1:15" ht="15">
      <c r="A31" s="7" t="s">
        <v>52</v>
      </c>
      <c r="G31" s="51">
        <v>1</v>
      </c>
      <c r="H31" s="417"/>
      <c r="I31" s="51" t="s">
        <v>77</v>
      </c>
      <c r="J31" s="417"/>
      <c r="K31" s="51">
        <v>61</v>
      </c>
      <c r="L31" s="417"/>
      <c r="M31" s="51" t="s">
        <v>70</v>
      </c>
      <c r="N31" s="417"/>
      <c r="O31" s="51">
        <v>0</v>
      </c>
    </row>
    <row r="32" spans="1:15" ht="15">
      <c r="A32" s="7" t="s">
        <v>78</v>
      </c>
      <c r="G32" s="51">
        <v>7</v>
      </c>
      <c r="H32" s="417"/>
      <c r="I32" s="51" t="s">
        <v>58</v>
      </c>
      <c r="J32" s="417"/>
      <c r="K32" s="51">
        <v>59</v>
      </c>
      <c r="L32" s="417"/>
      <c r="M32" s="51" t="s">
        <v>50</v>
      </c>
      <c r="N32" s="417"/>
      <c r="O32" s="51">
        <v>9</v>
      </c>
    </row>
    <row r="33" spans="1:15" ht="15">
      <c r="A33" s="7" t="s">
        <v>55</v>
      </c>
      <c r="G33" s="51">
        <v>2</v>
      </c>
      <c r="H33" s="417"/>
      <c r="I33" s="51" t="s">
        <v>59</v>
      </c>
      <c r="J33" s="417"/>
      <c r="K33" s="51">
        <v>14</v>
      </c>
      <c r="L33" s="417"/>
      <c r="M33" s="51" t="s">
        <v>61</v>
      </c>
      <c r="N33" s="417"/>
      <c r="O33" s="51">
        <v>19</v>
      </c>
    </row>
    <row r="34" spans="1:15" ht="15">
      <c r="A34" s="7" t="s">
        <v>48</v>
      </c>
      <c r="G34" s="51">
        <v>6</v>
      </c>
      <c r="H34" s="417"/>
      <c r="I34" s="51" t="s">
        <v>64</v>
      </c>
      <c r="J34" s="417"/>
      <c r="K34" s="51">
        <v>4</v>
      </c>
      <c r="L34" s="417"/>
      <c r="M34" s="51" t="s">
        <v>71</v>
      </c>
      <c r="N34" s="417"/>
      <c r="O34" s="51">
        <v>6</v>
      </c>
    </row>
    <row r="35" spans="1:15" ht="15">
      <c r="A35" s="7" t="s">
        <v>53</v>
      </c>
      <c r="G35" s="51">
        <v>6</v>
      </c>
      <c r="H35" s="417"/>
      <c r="I35" s="51" t="s">
        <v>65</v>
      </c>
      <c r="J35" s="417"/>
      <c r="K35" s="51">
        <v>3</v>
      </c>
      <c r="L35" s="417"/>
      <c r="M35" s="51" t="s">
        <v>54</v>
      </c>
      <c r="N35" s="417"/>
      <c r="O35" s="51">
        <v>13</v>
      </c>
    </row>
    <row r="36" spans="1:15" ht="15">
      <c r="A36" s="7" t="s">
        <v>62</v>
      </c>
      <c r="G36" s="51">
        <v>7</v>
      </c>
      <c r="H36" s="417"/>
      <c r="I36" s="51" t="s">
        <v>49</v>
      </c>
      <c r="J36" s="417"/>
      <c r="K36" s="51">
        <v>12</v>
      </c>
      <c r="L36" s="417"/>
      <c r="M36" s="51" t="s">
        <v>63</v>
      </c>
      <c r="N36" s="417"/>
      <c r="O36" s="51">
        <v>12</v>
      </c>
    </row>
    <row r="37" spans="1:15" ht="18" customHeight="1">
      <c r="A37" s="141" t="s">
        <v>69</v>
      </c>
      <c r="B37" s="447"/>
      <c r="G37" s="181">
        <v>9</v>
      </c>
      <c r="H37" s="448"/>
      <c r="I37" s="181" t="s">
        <v>60</v>
      </c>
      <c r="J37" s="449"/>
      <c r="K37" s="181">
        <v>24</v>
      </c>
      <c r="L37" s="448"/>
      <c r="M37" s="182" t="s">
        <v>73</v>
      </c>
      <c r="N37" s="449"/>
      <c r="O37" s="182">
        <v>358</v>
      </c>
    </row>
    <row r="38" spans="1:11" s="1" customFormat="1" ht="12.75">
      <c r="A38" s="81" t="s">
        <v>364</v>
      </c>
      <c r="G38" s="4"/>
      <c r="K38" s="4"/>
    </row>
    <row r="39" spans="1:13" s="1" customFormat="1" ht="12.75" customHeight="1">
      <c r="A39" s="450" t="s">
        <v>270</v>
      </c>
      <c r="B39" s="54"/>
      <c r="C39" s="54"/>
      <c r="D39" s="54"/>
      <c r="E39" s="54"/>
      <c r="F39" s="54"/>
      <c r="G39" s="54"/>
      <c r="H39" s="54"/>
      <c r="I39" s="54"/>
      <c r="J39" s="54"/>
      <c r="K39" s="54"/>
      <c r="L39" s="54"/>
      <c r="M39" s="54"/>
    </row>
    <row r="41" spans="3:4" ht="15">
      <c r="C41" s="7"/>
      <c r="D41" s="7"/>
    </row>
    <row r="42" spans="1:14" ht="18.75">
      <c r="A42" s="159" t="s">
        <v>484</v>
      </c>
      <c r="B42" s="13"/>
      <c r="C42" s="13"/>
      <c r="D42" s="13"/>
      <c r="E42" s="13"/>
      <c r="F42" s="13"/>
      <c r="G42" s="13"/>
      <c r="H42" s="13"/>
      <c r="I42" s="13"/>
      <c r="J42" s="13"/>
      <c r="K42" s="13"/>
      <c r="L42" s="7"/>
      <c r="M42" s="7"/>
      <c r="N42" s="7"/>
    </row>
    <row r="43" spans="1:17" ht="15.75">
      <c r="A43" s="136"/>
      <c r="B43" s="136"/>
      <c r="C43" s="136"/>
      <c r="D43" s="136"/>
      <c r="E43" s="136"/>
      <c r="F43" s="157" t="s">
        <v>168</v>
      </c>
      <c r="G43" s="157" t="s">
        <v>260</v>
      </c>
      <c r="H43" s="157" t="s">
        <v>357</v>
      </c>
      <c r="I43" s="157" t="s">
        <v>360</v>
      </c>
      <c r="J43" s="157" t="s">
        <v>393</v>
      </c>
      <c r="K43" s="157" t="s">
        <v>418</v>
      </c>
      <c r="L43" s="157" t="s">
        <v>456</v>
      </c>
      <c r="M43" s="157" t="s">
        <v>475</v>
      </c>
      <c r="N43" s="157" t="s">
        <v>505</v>
      </c>
      <c r="O43" s="157" t="s">
        <v>529</v>
      </c>
      <c r="P43" s="157" t="s">
        <v>629</v>
      </c>
      <c r="Q43" s="157" t="s">
        <v>706</v>
      </c>
    </row>
    <row r="44" spans="1:17" ht="15">
      <c r="A44" s="10"/>
      <c r="B44" s="10"/>
      <c r="C44" s="81"/>
      <c r="D44" s="81"/>
      <c r="E44" s="81"/>
      <c r="F44" s="81"/>
      <c r="G44" s="81"/>
      <c r="H44" s="81"/>
      <c r="I44" s="81"/>
      <c r="J44" s="81"/>
      <c r="K44" s="81"/>
      <c r="L44" s="81"/>
      <c r="M44" s="81"/>
      <c r="Q44" s="357" t="s">
        <v>35</v>
      </c>
    </row>
    <row r="45" spans="1:17" ht="18">
      <c r="A45" s="7" t="s">
        <v>385</v>
      </c>
      <c r="B45" s="81"/>
      <c r="C45" s="51">
        <v>41</v>
      </c>
      <c r="D45" s="445">
        <v>41</v>
      </c>
      <c r="E45" s="51">
        <v>41</v>
      </c>
      <c r="F45" s="51">
        <v>41</v>
      </c>
      <c r="G45" s="51">
        <v>41</v>
      </c>
      <c r="H45" s="51">
        <v>41</v>
      </c>
      <c r="I45" s="51">
        <v>41</v>
      </c>
      <c r="J45" s="51">
        <v>41</v>
      </c>
      <c r="K45" s="51">
        <v>41</v>
      </c>
      <c r="L45" s="51">
        <v>41</v>
      </c>
      <c r="M45" s="64">
        <v>41</v>
      </c>
      <c r="N45" s="445">
        <v>41</v>
      </c>
      <c r="O45" s="417">
        <v>41</v>
      </c>
      <c r="P45" s="417">
        <v>41</v>
      </c>
      <c r="Q45" s="417">
        <v>41</v>
      </c>
    </row>
    <row r="46" spans="1:17" ht="15">
      <c r="A46" s="7"/>
      <c r="B46" s="81"/>
      <c r="C46" s="56"/>
      <c r="E46" s="56"/>
      <c r="F46" s="81"/>
      <c r="G46" s="56"/>
      <c r="H46" s="56"/>
      <c r="I46" s="56"/>
      <c r="J46" s="56"/>
      <c r="K46" s="56"/>
      <c r="L46" s="56"/>
      <c r="M46" s="56"/>
      <c r="N46" s="56"/>
      <c r="Q46" s="56" t="s">
        <v>12</v>
      </c>
    </row>
    <row r="47" spans="1:17" ht="18">
      <c r="A47" s="7" t="s">
        <v>545</v>
      </c>
      <c r="B47" s="81"/>
      <c r="C47" s="64">
        <v>1145</v>
      </c>
      <c r="D47" s="64">
        <v>1123</v>
      </c>
      <c r="E47" s="64">
        <v>2960.356</v>
      </c>
      <c r="F47" s="64">
        <v>2955.176</v>
      </c>
      <c r="G47" s="64">
        <v>3001.796</v>
      </c>
      <c r="H47" s="64">
        <v>3097.626</v>
      </c>
      <c r="I47" s="64">
        <v>3133.886</v>
      </c>
      <c r="J47" s="64">
        <v>3172.735</v>
      </c>
      <c r="K47" s="64">
        <v>3098.47</v>
      </c>
      <c r="L47" s="64">
        <v>2921.507</v>
      </c>
      <c r="M47" s="64">
        <v>3468.905</v>
      </c>
      <c r="N47" s="64">
        <v>3465.656</v>
      </c>
      <c r="O47" s="64">
        <v>3504.531</v>
      </c>
      <c r="P47" s="403">
        <v>3564</v>
      </c>
      <c r="Q47" s="403">
        <v>3537</v>
      </c>
    </row>
    <row r="48" spans="1:17" ht="15">
      <c r="A48" s="7" t="s">
        <v>2</v>
      </c>
      <c r="B48" s="81"/>
      <c r="C48" s="64">
        <v>13760</v>
      </c>
      <c r="D48" s="64">
        <v>13360</v>
      </c>
      <c r="E48" s="64">
        <v>13339</v>
      </c>
      <c r="F48" s="64">
        <v>13310</v>
      </c>
      <c r="G48" s="403">
        <v>13164</v>
      </c>
      <c r="H48" s="403">
        <v>13160</v>
      </c>
      <c r="I48" s="403">
        <v>14449</v>
      </c>
      <c r="J48" s="403">
        <v>14103</v>
      </c>
      <c r="K48" s="403">
        <v>13054.658</v>
      </c>
      <c r="L48" s="403">
        <v>13009</v>
      </c>
      <c r="M48" s="403">
        <v>12888</v>
      </c>
      <c r="N48" s="64">
        <v>12604.419</v>
      </c>
      <c r="O48" s="64">
        <v>12702</v>
      </c>
      <c r="P48" s="403">
        <v>12951</v>
      </c>
      <c r="Q48" s="403">
        <v>12713</v>
      </c>
    </row>
    <row r="49" spans="1:17" ht="15">
      <c r="A49" s="7"/>
      <c r="B49" s="81"/>
      <c r="C49" s="56"/>
      <c r="D49" s="64"/>
      <c r="E49" s="56"/>
      <c r="G49" s="56"/>
      <c r="H49" s="56"/>
      <c r="I49" s="56"/>
      <c r="J49" s="56"/>
      <c r="K49" s="56"/>
      <c r="L49" s="56"/>
      <c r="M49" s="56"/>
      <c r="N49" s="56"/>
      <c r="Q49" s="56" t="s">
        <v>13</v>
      </c>
    </row>
    <row r="50" spans="1:17" ht="18">
      <c r="A50" s="7" t="s">
        <v>386</v>
      </c>
      <c r="B50" s="81"/>
      <c r="C50" s="64">
        <v>10684</v>
      </c>
      <c r="D50" s="64">
        <v>10727</v>
      </c>
      <c r="E50" s="64">
        <v>10937</v>
      </c>
      <c r="F50" s="64">
        <v>11514</v>
      </c>
      <c r="G50" s="403">
        <v>11786</v>
      </c>
      <c r="H50" s="403">
        <v>12963</v>
      </c>
      <c r="I50" s="403">
        <v>13965</v>
      </c>
      <c r="J50" s="403">
        <v>14690</v>
      </c>
      <c r="K50" s="403">
        <f>12661+9+24+551+51</f>
        <v>13296</v>
      </c>
      <c r="L50" s="403">
        <v>14835</v>
      </c>
      <c r="M50" s="403">
        <v>15147</v>
      </c>
      <c r="N50" s="64">
        <v>13503</v>
      </c>
      <c r="O50" s="64">
        <v>17003</v>
      </c>
      <c r="P50" s="403">
        <v>19194</v>
      </c>
      <c r="Q50" s="403">
        <v>18937</v>
      </c>
    </row>
    <row r="51" spans="1:17" ht="18">
      <c r="A51" s="183" t="s">
        <v>387</v>
      </c>
      <c r="C51" s="64">
        <f>C50*A!S13</f>
        <v>15939.073052510099</v>
      </c>
      <c r="D51" s="64">
        <f>D50*A!T13</f>
        <v>15739.833030646994</v>
      </c>
      <c r="E51" s="64">
        <f>E50*A!U13</f>
        <v>15596.536017650302</v>
      </c>
      <c r="F51" s="64">
        <f>F50*A!V13</f>
        <v>15944.453990358867</v>
      </c>
      <c r="G51" s="64">
        <f>G50*A!W13</f>
        <v>15870.585625000002</v>
      </c>
      <c r="H51" s="64">
        <f>H50*A!X13</f>
        <v>16917.991014639072</v>
      </c>
      <c r="I51" s="64">
        <f>I50*A!Y13</f>
        <v>17475.85237173282</v>
      </c>
      <c r="J51" s="64">
        <f>J50*A!Z13</f>
        <v>17681.343575418996</v>
      </c>
      <c r="K51" s="64">
        <f>K50*A!AA13</f>
        <v>16085.857931679926</v>
      </c>
      <c r="L51" s="64">
        <f>L50*A!AB13</f>
        <v>17153.134615384617</v>
      </c>
      <c r="M51" s="64">
        <f>M50*A!AC13</f>
        <v>16650.107908163267</v>
      </c>
      <c r="N51" s="64">
        <f>N50*A!AD13</f>
        <v>14384.283559950556</v>
      </c>
      <c r="O51" s="64">
        <f>O50*A!AE13</f>
        <v>17576.79176329468</v>
      </c>
      <c r="P51" s="64">
        <f>P50*A!AF13</f>
        <v>19382.169120806157</v>
      </c>
      <c r="Q51" s="64">
        <f>Q50*A!AG13</f>
        <v>18937</v>
      </c>
    </row>
    <row r="52" spans="1:17" ht="18">
      <c r="A52" s="7" t="s">
        <v>388</v>
      </c>
      <c r="B52" s="81"/>
      <c r="C52" s="70">
        <v>10128</v>
      </c>
      <c r="D52" s="64">
        <v>10167</v>
      </c>
      <c r="E52" s="63">
        <v>10337</v>
      </c>
      <c r="F52" s="63">
        <v>10939</v>
      </c>
      <c r="G52" s="403">
        <v>11190</v>
      </c>
      <c r="H52" s="403">
        <v>12396</v>
      </c>
      <c r="I52" s="403">
        <v>13119</v>
      </c>
      <c r="J52" s="403">
        <v>14015</v>
      </c>
      <c r="K52" s="403">
        <v>12661</v>
      </c>
      <c r="L52" s="403">
        <v>13775</v>
      </c>
      <c r="M52" s="403">
        <v>14166</v>
      </c>
      <c r="N52" s="64">
        <v>12602</v>
      </c>
      <c r="O52" s="64">
        <v>15955</v>
      </c>
      <c r="P52" s="403">
        <v>17752</v>
      </c>
      <c r="Q52" s="403">
        <v>17632</v>
      </c>
    </row>
    <row r="53" spans="1:17" ht="18">
      <c r="A53" s="183" t="s">
        <v>402</v>
      </c>
      <c r="C53" s="64">
        <f>C52*A!S13</f>
        <v>15109.596768609348</v>
      </c>
      <c r="D53" s="64">
        <f>D52*A!T13</f>
        <v>14918.13950056754</v>
      </c>
      <c r="E53" s="64">
        <f>E52*A!U13</f>
        <v>14740.915499172641</v>
      </c>
      <c r="F53" s="64">
        <f>F52*A!V13</f>
        <v>15148.20064274237</v>
      </c>
      <c r="G53" s="64">
        <f>G52*A!W13</f>
        <v>15068.034375000001</v>
      </c>
      <c r="H53" s="64">
        <f>H52*A!X13</f>
        <v>16178.000201918225</v>
      </c>
      <c r="I53" s="64">
        <f>I52*A!Y13</f>
        <v>16417.164859632143</v>
      </c>
      <c r="J53" s="64">
        <f>J52*A!Z13</f>
        <v>16868.89245810056</v>
      </c>
      <c r="K53" s="64">
        <f>K52*A!AA13</f>
        <v>15317.617875526441</v>
      </c>
      <c r="L53" s="64">
        <f>L52*A!AB13</f>
        <v>15927.497763864047</v>
      </c>
      <c r="M53" s="64">
        <f>M52*A!AC13</f>
        <v>15571.75867346939</v>
      </c>
      <c r="N53" s="64">
        <f>N52*A!AD13</f>
        <v>13424.479110012362</v>
      </c>
      <c r="O53" s="64">
        <f>O52*A!AE13</f>
        <v>16493.42542982807</v>
      </c>
      <c r="P53" s="64">
        <f>P52*A!AF13</f>
        <v>17926.032418076007</v>
      </c>
      <c r="Q53" s="64">
        <f>Q52*A!AG13</f>
        <v>17632</v>
      </c>
    </row>
    <row r="54" spans="1:17" ht="15">
      <c r="A54" s="7"/>
      <c r="B54" s="81"/>
      <c r="C54" s="56"/>
      <c r="E54" s="56"/>
      <c r="G54" s="56"/>
      <c r="H54" s="56"/>
      <c r="I54" s="56"/>
      <c r="J54" s="56"/>
      <c r="K54" s="56"/>
      <c r="L54" s="56"/>
      <c r="M54" s="56"/>
      <c r="N54" s="56"/>
      <c r="Q54" s="56" t="s">
        <v>35</v>
      </c>
    </row>
    <row r="55" spans="1:17" ht="15">
      <c r="A55" s="141" t="s">
        <v>255</v>
      </c>
      <c r="B55" s="327"/>
      <c r="C55" s="181">
        <v>343</v>
      </c>
      <c r="D55" s="447">
        <v>351</v>
      </c>
      <c r="E55" s="181">
        <v>375</v>
      </c>
      <c r="F55" s="181">
        <v>382</v>
      </c>
      <c r="G55" s="181">
        <v>364</v>
      </c>
      <c r="H55" s="181">
        <v>361</v>
      </c>
      <c r="I55" s="181">
        <v>354</v>
      </c>
      <c r="J55" s="181">
        <v>361</v>
      </c>
      <c r="K55" s="181">
        <v>351</v>
      </c>
      <c r="L55" s="181">
        <v>331</v>
      </c>
      <c r="M55" s="181">
        <v>284</v>
      </c>
      <c r="N55" s="447">
        <v>170</v>
      </c>
      <c r="O55" s="447">
        <v>164</v>
      </c>
      <c r="P55" s="449">
        <v>161</v>
      </c>
      <c r="Q55" s="449">
        <v>165</v>
      </c>
    </row>
    <row r="56" spans="1:14" ht="15">
      <c r="A56" s="81" t="s">
        <v>365</v>
      </c>
      <c r="B56" s="81"/>
      <c r="C56" s="81"/>
      <c r="D56" s="81"/>
      <c r="E56" s="81"/>
      <c r="F56" s="81"/>
      <c r="G56" s="81"/>
      <c r="H56" s="81"/>
      <c r="I56" s="81"/>
      <c r="J56" s="81"/>
      <c r="K56" s="81"/>
      <c r="L56" s="1"/>
      <c r="M56" s="1"/>
      <c r="N56" s="1"/>
    </row>
    <row r="57" spans="1:14" ht="15">
      <c r="A57" s="81" t="s">
        <v>278</v>
      </c>
      <c r="B57" s="81"/>
      <c r="C57" s="81"/>
      <c r="D57" s="81"/>
      <c r="E57" s="81"/>
      <c r="F57" s="81"/>
      <c r="G57" s="81"/>
      <c r="H57" s="81"/>
      <c r="I57" s="81"/>
      <c r="J57" s="81"/>
      <c r="K57" s="81"/>
      <c r="L57" s="1"/>
      <c r="M57" s="1"/>
      <c r="N57" s="1"/>
    </row>
    <row r="58" spans="1:14" ht="15">
      <c r="A58" s="81" t="s">
        <v>276</v>
      </c>
      <c r="B58" s="81"/>
      <c r="C58" s="81"/>
      <c r="D58" s="81"/>
      <c r="E58" s="81"/>
      <c r="F58" s="81"/>
      <c r="G58" s="81"/>
      <c r="H58" s="81"/>
      <c r="I58" s="81"/>
      <c r="J58" s="81"/>
      <c r="K58" s="81"/>
      <c r="L58" s="1"/>
      <c r="M58" s="1"/>
      <c r="N58" s="1"/>
    </row>
    <row r="59" spans="1:14" ht="15">
      <c r="A59" s="81" t="s">
        <v>277</v>
      </c>
      <c r="B59" s="81"/>
      <c r="C59" s="81"/>
      <c r="D59" s="81"/>
      <c r="E59" s="81"/>
      <c r="F59" s="81"/>
      <c r="G59" s="81"/>
      <c r="H59" s="81"/>
      <c r="I59" s="81"/>
      <c r="J59" s="81"/>
      <c r="K59" s="81"/>
      <c r="L59" s="1"/>
      <c r="M59" s="1"/>
      <c r="N59" s="1"/>
    </row>
    <row r="60" spans="1:14" ht="15">
      <c r="A60" s="81" t="s">
        <v>389</v>
      </c>
      <c r="B60" s="81"/>
      <c r="C60" s="81"/>
      <c r="D60" s="81"/>
      <c r="E60" s="81"/>
      <c r="F60" s="81"/>
      <c r="G60" s="81"/>
      <c r="H60" s="81"/>
      <c r="I60" s="81"/>
      <c r="J60" s="81"/>
      <c r="K60" s="81"/>
      <c r="L60" s="1"/>
      <c r="M60" s="1"/>
      <c r="N60" s="1"/>
    </row>
    <row r="61" spans="1:14" ht="15">
      <c r="A61" s="81" t="s">
        <v>403</v>
      </c>
      <c r="B61" s="81"/>
      <c r="C61" s="81"/>
      <c r="D61" s="81"/>
      <c r="E61" s="81"/>
      <c r="F61" s="81"/>
      <c r="G61" s="81"/>
      <c r="H61" s="81"/>
      <c r="I61" s="81"/>
      <c r="J61" s="81"/>
      <c r="K61" s="81"/>
      <c r="L61" s="1"/>
      <c r="M61" s="1"/>
      <c r="N61" s="1"/>
    </row>
    <row r="62" spans="1:12" ht="15">
      <c r="A62" s="81" t="s">
        <v>546</v>
      </c>
      <c r="E62" s="81"/>
      <c r="F62" s="81"/>
      <c r="G62" s="81"/>
      <c r="H62" s="81"/>
      <c r="I62" s="81"/>
      <c r="J62" s="81"/>
      <c r="K62" s="81"/>
      <c r="L62" s="81"/>
    </row>
    <row r="63" ht="15">
      <c r="A63" s="81" t="s">
        <v>551</v>
      </c>
    </row>
    <row r="64" spans="7:16" ht="15">
      <c r="G64" s="344"/>
      <c r="H64" s="344"/>
      <c r="I64" s="344"/>
      <c r="J64" s="344"/>
      <c r="K64" s="344"/>
      <c r="L64" s="344"/>
      <c r="M64" s="344"/>
      <c r="N64" s="344"/>
      <c r="O64" s="344"/>
      <c r="P64" s="344"/>
    </row>
    <row r="66" spans="5:12" ht="15">
      <c r="E66" s="81"/>
      <c r="F66" s="81"/>
      <c r="G66" s="81"/>
      <c r="H66" s="81"/>
      <c r="I66" s="81"/>
      <c r="J66" s="81"/>
      <c r="K66" s="81"/>
      <c r="L66" s="81"/>
    </row>
    <row r="68" spans="5:12" ht="15">
      <c r="E68" s="81"/>
      <c r="F68" s="81"/>
      <c r="G68" s="81"/>
      <c r="H68" s="81"/>
      <c r="I68" s="81"/>
      <c r="J68" s="81"/>
      <c r="K68" s="81"/>
      <c r="L68" s="81"/>
    </row>
    <row r="69" spans="1:12" ht="15">
      <c r="A69" s="81"/>
      <c r="B69" s="81"/>
      <c r="E69" s="81"/>
      <c r="F69" s="81"/>
      <c r="G69" s="81"/>
      <c r="H69" s="81"/>
      <c r="I69" s="81"/>
      <c r="J69" s="81"/>
      <c r="K69" s="81"/>
      <c r="L69" s="81"/>
    </row>
    <row r="71" spans="5:12" ht="15">
      <c r="E71" s="81"/>
      <c r="F71" s="81"/>
      <c r="G71" s="81"/>
      <c r="H71" s="81"/>
      <c r="I71" s="81"/>
      <c r="J71" s="81"/>
      <c r="K71" s="81"/>
      <c r="L71" s="81"/>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61" r:id="rId1"/>
  <headerFooter alignWithMargins="0">
    <oddHeader>&amp;R&amp;"Arial MT,Bold"&amp;16RAIL SERVICES</oddHeader>
  </headerFooter>
</worksheet>
</file>

<file path=xl/worksheets/sheet21.xml><?xml version="1.0" encoding="utf-8"?>
<worksheet xmlns="http://schemas.openxmlformats.org/spreadsheetml/2006/main" xmlns:r="http://schemas.openxmlformats.org/officeDocument/2006/relationships">
  <dimension ref="A1:R100"/>
  <sheetViews>
    <sheetView zoomScale="80" zoomScaleNormal="80" zoomScalePageLayoutView="0" workbookViewId="0" topLeftCell="A1">
      <selection activeCell="L21" sqref="L21:M21"/>
    </sheetView>
  </sheetViews>
  <sheetFormatPr defaultColWidth="8.88671875" defaultRowHeight="15"/>
  <cols>
    <col min="1" max="1" width="30.6640625" style="0" customWidth="1"/>
    <col min="2" max="2" width="9.77734375" style="0" hidden="1" customWidth="1"/>
  </cols>
  <sheetData>
    <row r="1" ht="18.75">
      <c r="A1" t="s">
        <v>731</v>
      </c>
    </row>
    <row r="2" spans="1:13" ht="15.75">
      <c r="A2" s="297"/>
      <c r="B2" s="297">
        <v>2004</v>
      </c>
      <c r="C2" s="297">
        <v>2005</v>
      </c>
      <c r="D2" s="297">
        <v>2006</v>
      </c>
      <c r="E2" s="297">
        <v>2007</v>
      </c>
      <c r="F2" s="297">
        <v>2008</v>
      </c>
      <c r="G2" s="297">
        <v>2009</v>
      </c>
      <c r="H2" s="297">
        <v>2010</v>
      </c>
      <c r="I2" s="297">
        <v>2011</v>
      </c>
      <c r="J2" s="297">
        <v>2012</v>
      </c>
      <c r="K2" s="297">
        <v>2013</v>
      </c>
      <c r="L2" s="297">
        <v>2014</v>
      </c>
      <c r="M2" s="297">
        <v>2015</v>
      </c>
    </row>
    <row r="3" ht="16.5">
      <c r="A3" s="425" t="s">
        <v>14</v>
      </c>
    </row>
    <row r="4" ht="18">
      <c r="A4" t="s">
        <v>732</v>
      </c>
    </row>
    <row r="5" spans="1:13" ht="18">
      <c r="A5" t="s">
        <v>733</v>
      </c>
      <c r="B5" s="420">
        <v>0</v>
      </c>
      <c r="C5" s="420">
        <v>0</v>
      </c>
      <c r="D5" s="420">
        <v>0</v>
      </c>
      <c r="E5" s="420">
        <v>0</v>
      </c>
      <c r="F5" s="420">
        <v>1</v>
      </c>
      <c r="G5" s="420">
        <v>0</v>
      </c>
      <c r="H5" s="420">
        <v>1</v>
      </c>
      <c r="I5" s="420">
        <v>0</v>
      </c>
      <c r="J5" s="420">
        <v>0</v>
      </c>
      <c r="K5" s="420">
        <v>1</v>
      </c>
      <c r="L5" s="420">
        <v>2</v>
      </c>
      <c r="M5" s="53">
        <v>1</v>
      </c>
    </row>
    <row r="6" spans="1:13" ht="18">
      <c r="A6" t="s">
        <v>734</v>
      </c>
      <c r="B6" s="420">
        <v>3</v>
      </c>
      <c r="C6" s="420">
        <v>3</v>
      </c>
      <c r="D6" s="420">
        <v>4</v>
      </c>
      <c r="E6" s="420">
        <v>3</v>
      </c>
      <c r="F6" s="420">
        <v>2</v>
      </c>
      <c r="G6" s="420">
        <v>1</v>
      </c>
      <c r="H6" s="420">
        <v>3</v>
      </c>
      <c r="I6" s="420">
        <v>2</v>
      </c>
      <c r="J6" s="420">
        <v>3</v>
      </c>
      <c r="K6" s="420">
        <v>0</v>
      </c>
      <c r="L6" s="420">
        <v>1</v>
      </c>
      <c r="M6" s="53">
        <v>1</v>
      </c>
    </row>
    <row r="7" spans="1:13" ht="18">
      <c r="A7" t="s">
        <v>735</v>
      </c>
      <c r="B7" s="420"/>
      <c r="C7" s="420"/>
      <c r="D7" s="420"/>
      <c r="E7" s="420"/>
      <c r="F7" s="420"/>
      <c r="G7" s="420"/>
      <c r="H7" s="420"/>
      <c r="I7" s="420"/>
      <c r="J7" s="420"/>
      <c r="K7" s="420"/>
      <c r="L7" s="420"/>
      <c r="M7" s="53"/>
    </row>
    <row r="8" spans="1:13" ht="15">
      <c r="A8" t="s">
        <v>674</v>
      </c>
      <c r="B8" s="420">
        <v>0</v>
      </c>
      <c r="C8" s="420">
        <v>0</v>
      </c>
      <c r="D8" s="420">
        <v>1</v>
      </c>
      <c r="E8" s="420">
        <v>1</v>
      </c>
      <c r="F8" s="420">
        <v>1</v>
      </c>
      <c r="G8" s="420">
        <v>0</v>
      </c>
      <c r="H8" s="420">
        <v>0</v>
      </c>
      <c r="I8" s="420">
        <v>1</v>
      </c>
      <c r="J8" s="420">
        <v>0</v>
      </c>
      <c r="K8" s="420">
        <v>0</v>
      </c>
      <c r="L8" s="420">
        <v>0</v>
      </c>
      <c r="M8" s="53">
        <v>1</v>
      </c>
    </row>
    <row r="9" spans="1:13" ht="15">
      <c r="A9" t="s">
        <v>675</v>
      </c>
      <c r="B9" s="420">
        <v>11</v>
      </c>
      <c r="C9" s="420">
        <v>10</v>
      </c>
      <c r="D9" s="420">
        <v>11</v>
      </c>
      <c r="E9" s="420">
        <v>8</v>
      </c>
      <c r="F9" s="420">
        <v>9</v>
      </c>
      <c r="G9" s="420">
        <v>12</v>
      </c>
      <c r="H9" s="420">
        <v>13</v>
      </c>
      <c r="I9" s="420">
        <v>20</v>
      </c>
      <c r="J9" s="420">
        <v>22</v>
      </c>
      <c r="K9" s="420">
        <v>7</v>
      </c>
      <c r="L9" s="420">
        <v>11</v>
      </c>
      <c r="M9" s="53">
        <v>14</v>
      </c>
    </row>
    <row r="10" spans="1:13" ht="15">
      <c r="A10" t="s">
        <v>676</v>
      </c>
      <c r="B10" s="420">
        <v>13</v>
      </c>
      <c r="C10" s="420">
        <v>16</v>
      </c>
      <c r="D10" s="420">
        <v>17</v>
      </c>
      <c r="E10" s="420">
        <v>13</v>
      </c>
      <c r="F10" s="420">
        <v>22</v>
      </c>
      <c r="G10" s="420">
        <v>41</v>
      </c>
      <c r="H10" s="420">
        <v>60</v>
      </c>
      <c r="I10" s="420">
        <v>51</v>
      </c>
      <c r="J10" s="420">
        <v>69</v>
      </c>
      <c r="K10" s="420">
        <v>110</v>
      </c>
      <c r="L10" s="420">
        <v>111</v>
      </c>
      <c r="M10" s="53">
        <v>114</v>
      </c>
    </row>
    <row r="11" spans="1:13" ht="15">
      <c r="A11" t="s">
        <v>677</v>
      </c>
      <c r="B11" s="420">
        <v>19</v>
      </c>
      <c r="C11" s="420">
        <v>9</v>
      </c>
      <c r="D11" s="420">
        <v>8</v>
      </c>
      <c r="E11" s="420">
        <v>10</v>
      </c>
      <c r="F11" s="420">
        <v>7</v>
      </c>
      <c r="G11" s="420">
        <v>7</v>
      </c>
      <c r="H11" s="420">
        <v>5</v>
      </c>
      <c r="I11" s="420">
        <v>1</v>
      </c>
      <c r="J11" s="420">
        <v>4</v>
      </c>
      <c r="K11" s="420">
        <v>0</v>
      </c>
      <c r="L11" s="420">
        <v>0</v>
      </c>
      <c r="M11" s="53">
        <v>1</v>
      </c>
    </row>
    <row r="12" spans="1:13" ht="15">
      <c r="A12" t="s">
        <v>678</v>
      </c>
      <c r="B12" s="420">
        <v>4</v>
      </c>
      <c r="C12" s="420">
        <v>2</v>
      </c>
      <c r="D12" s="420">
        <v>1</v>
      </c>
      <c r="E12" s="420">
        <v>0</v>
      </c>
      <c r="F12" s="420">
        <v>6</v>
      </c>
      <c r="G12" s="420">
        <v>3</v>
      </c>
      <c r="H12" s="420">
        <v>2</v>
      </c>
      <c r="I12" s="420">
        <v>7</v>
      </c>
      <c r="J12" s="420">
        <v>4</v>
      </c>
      <c r="K12" s="420">
        <v>3</v>
      </c>
      <c r="L12" s="420">
        <v>3</v>
      </c>
      <c r="M12" s="53">
        <v>2</v>
      </c>
    </row>
    <row r="13" spans="1:13" ht="15">
      <c r="A13" t="s">
        <v>679</v>
      </c>
      <c r="B13" s="420">
        <v>0</v>
      </c>
      <c r="C13" s="420">
        <v>0</v>
      </c>
      <c r="D13" s="420">
        <v>0</v>
      </c>
      <c r="E13" s="420">
        <v>0</v>
      </c>
      <c r="F13" s="420">
        <v>1</v>
      </c>
      <c r="G13" s="420">
        <v>0</v>
      </c>
      <c r="H13" s="420">
        <v>0</v>
      </c>
      <c r="I13" s="420">
        <v>0</v>
      </c>
      <c r="J13" s="420">
        <v>0</v>
      </c>
      <c r="K13" s="420">
        <v>0</v>
      </c>
      <c r="L13" s="420">
        <v>1</v>
      </c>
      <c r="M13" s="53">
        <v>0</v>
      </c>
    </row>
    <row r="14" spans="1:13" ht="15">
      <c r="A14" t="s">
        <v>15</v>
      </c>
      <c r="B14" s="420">
        <v>1</v>
      </c>
      <c r="C14" s="420">
        <v>0</v>
      </c>
      <c r="D14" s="420">
        <v>0</v>
      </c>
      <c r="E14" s="420">
        <v>1</v>
      </c>
      <c r="F14" s="420">
        <v>0</v>
      </c>
      <c r="G14" s="420">
        <v>0</v>
      </c>
      <c r="H14" s="420">
        <v>0</v>
      </c>
      <c r="I14" s="420">
        <v>0</v>
      </c>
      <c r="J14" s="420">
        <v>1</v>
      </c>
      <c r="K14" s="420">
        <v>0</v>
      </c>
      <c r="L14" s="420">
        <v>0</v>
      </c>
      <c r="M14" s="53">
        <v>0</v>
      </c>
    </row>
    <row r="15" spans="1:13" ht="15">
      <c r="A15" t="s">
        <v>16</v>
      </c>
      <c r="B15" s="420">
        <v>51</v>
      </c>
      <c r="C15" s="420">
        <v>40</v>
      </c>
      <c r="D15" s="420">
        <v>42</v>
      </c>
      <c r="E15" s="420">
        <v>36</v>
      </c>
      <c r="F15" s="420">
        <v>49</v>
      </c>
      <c r="G15" s="420">
        <v>64</v>
      </c>
      <c r="H15" s="420">
        <v>84</v>
      </c>
      <c r="I15" s="420">
        <v>82</v>
      </c>
      <c r="J15" s="420">
        <v>103</v>
      </c>
      <c r="K15" s="420">
        <v>121</v>
      </c>
      <c r="L15" s="420">
        <v>129</v>
      </c>
      <c r="M15" s="53">
        <v>134</v>
      </c>
    </row>
    <row r="16" spans="2:13" ht="15">
      <c r="B16" s="420"/>
      <c r="C16" s="420"/>
      <c r="D16" s="420"/>
      <c r="E16" s="420"/>
      <c r="F16" s="420"/>
      <c r="G16" s="420"/>
      <c r="H16" s="420"/>
      <c r="I16" s="420"/>
      <c r="J16" s="420"/>
      <c r="K16" s="420"/>
      <c r="L16" s="420"/>
      <c r="M16" s="53"/>
    </row>
    <row r="17" spans="1:13" ht="16.5">
      <c r="A17" s="425" t="s">
        <v>17</v>
      </c>
      <c r="B17" s="420"/>
      <c r="C17" s="420"/>
      <c r="D17" s="420"/>
      <c r="E17" s="420"/>
      <c r="F17" s="420"/>
      <c r="G17" s="420"/>
      <c r="H17" s="420"/>
      <c r="I17" s="420"/>
      <c r="J17" s="420"/>
      <c r="K17" s="420"/>
      <c r="L17" s="420"/>
      <c r="M17" s="53"/>
    </row>
    <row r="18" spans="1:13" ht="18">
      <c r="A18" t="s">
        <v>736</v>
      </c>
      <c r="B18" s="420">
        <v>1</v>
      </c>
      <c r="C18" s="420">
        <v>0</v>
      </c>
      <c r="D18" s="420">
        <v>0</v>
      </c>
      <c r="E18" s="420">
        <v>2</v>
      </c>
      <c r="F18" s="420">
        <v>0</v>
      </c>
      <c r="G18" s="420">
        <v>3</v>
      </c>
      <c r="H18" s="420">
        <v>0</v>
      </c>
      <c r="I18" s="420">
        <v>0</v>
      </c>
      <c r="J18" s="420">
        <v>0</v>
      </c>
      <c r="K18" s="420">
        <v>0</v>
      </c>
      <c r="L18" s="420">
        <v>0</v>
      </c>
      <c r="M18" s="420">
        <v>0</v>
      </c>
    </row>
    <row r="19" spans="1:13" ht="18">
      <c r="A19" t="s">
        <v>737</v>
      </c>
      <c r="B19" s="420">
        <v>15</v>
      </c>
      <c r="C19" s="420">
        <v>16</v>
      </c>
      <c r="D19" s="420">
        <v>6</v>
      </c>
      <c r="E19" s="420">
        <v>14</v>
      </c>
      <c r="F19" s="420">
        <v>15</v>
      </c>
      <c r="G19" s="420">
        <v>6</v>
      </c>
      <c r="H19" s="420">
        <v>8</v>
      </c>
      <c r="I19" s="420">
        <v>2</v>
      </c>
      <c r="J19" s="420">
        <v>8</v>
      </c>
      <c r="K19" s="420">
        <v>6</v>
      </c>
      <c r="L19" s="420">
        <v>1</v>
      </c>
      <c r="M19" s="53">
        <v>4</v>
      </c>
    </row>
    <row r="20" spans="1:13" ht="15">
      <c r="A20" t="s">
        <v>680</v>
      </c>
      <c r="B20" s="420"/>
      <c r="C20" s="420"/>
      <c r="D20" s="420"/>
      <c r="E20" s="420"/>
      <c r="F20" s="420"/>
      <c r="G20" s="420"/>
      <c r="H20" s="420"/>
      <c r="I20" s="420"/>
      <c r="J20" s="420"/>
      <c r="K20" s="420"/>
      <c r="L20" s="420"/>
      <c r="M20" s="53"/>
    </row>
    <row r="21" spans="1:13" ht="18">
      <c r="A21" t="s">
        <v>736</v>
      </c>
      <c r="B21" s="420">
        <v>0</v>
      </c>
      <c r="C21" s="420">
        <v>2</v>
      </c>
      <c r="D21" s="420">
        <v>0</v>
      </c>
      <c r="E21" s="420">
        <v>2</v>
      </c>
      <c r="F21" s="420">
        <v>0</v>
      </c>
      <c r="G21" s="420">
        <v>0</v>
      </c>
      <c r="H21" s="420">
        <v>0</v>
      </c>
      <c r="I21" s="420">
        <v>0</v>
      </c>
      <c r="J21" s="420">
        <v>0</v>
      </c>
      <c r="K21" s="420">
        <v>0</v>
      </c>
      <c r="L21" s="420">
        <v>0</v>
      </c>
      <c r="M21" s="420">
        <v>0</v>
      </c>
    </row>
    <row r="22" spans="1:13" ht="18">
      <c r="A22" t="s">
        <v>737</v>
      </c>
      <c r="B22" s="420">
        <v>544</v>
      </c>
      <c r="C22" s="420">
        <v>482</v>
      </c>
      <c r="D22" s="420">
        <v>415</v>
      </c>
      <c r="E22" s="420">
        <v>553</v>
      </c>
      <c r="F22" s="420">
        <v>542</v>
      </c>
      <c r="G22" s="420">
        <v>528</v>
      </c>
      <c r="H22" s="420">
        <v>486</v>
      </c>
      <c r="I22" s="420">
        <v>579</v>
      </c>
      <c r="J22" s="420">
        <v>561</v>
      </c>
      <c r="K22" s="420">
        <v>537</v>
      </c>
      <c r="L22" s="420">
        <v>608</v>
      </c>
      <c r="M22" s="53">
        <v>564</v>
      </c>
    </row>
    <row r="23" spans="1:13" ht="15">
      <c r="A23" t="s">
        <v>681</v>
      </c>
      <c r="B23" s="420"/>
      <c r="C23" s="420"/>
      <c r="D23" s="420"/>
      <c r="E23" s="420"/>
      <c r="F23" s="420"/>
      <c r="G23" s="420"/>
      <c r="H23" s="420"/>
      <c r="I23" s="420"/>
      <c r="J23" s="420"/>
      <c r="K23" s="420"/>
      <c r="L23" s="420"/>
      <c r="M23" s="53"/>
    </row>
    <row r="24" spans="1:13" ht="18">
      <c r="A24" t="s">
        <v>736</v>
      </c>
      <c r="B24" s="420">
        <v>0</v>
      </c>
      <c r="C24" s="420">
        <v>0</v>
      </c>
      <c r="D24" s="420">
        <v>0</v>
      </c>
      <c r="E24" s="420">
        <v>0</v>
      </c>
      <c r="F24" s="420">
        <v>0</v>
      </c>
      <c r="G24" s="420">
        <v>0</v>
      </c>
      <c r="H24" s="420">
        <v>0</v>
      </c>
      <c r="I24" s="420">
        <v>0</v>
      </c>
      <c r="J24" s="420">
        <v>0</v>
      </c>
      <c r="K24" s="420">
        <v>0</v>
      </c>
      <c r="L24" s="420">
        <v>0</v>
      </c>
      <c r="M24" s="420">
        <v>0</v>
      </c>
    </row>
    <row r="25" spans="1:13" ht="18">
      <c r="A25" t="s">
        <v>737</v>
      </c>
      <c r="B25" s="420">
        <v>242</v>
      </c>
      <c r="C25" s="420">
        <v>188</v>
      </c>
      <c r="D25" s="420">
        <v>163</v>
      </c>
      <c r="E25" s="420">
        <v>179</v>
      </c>
      <c r="F25" s="420">
        <v>159</v>
      </c>
      <c r="G25" s="420">
        <v>150</v>
      </c>
      <c r="H25" s="420">
        <v>115</v>
      </c>
      <c r="I25" s="420">
        <v>120</v>
      </c>
      <c r="J25" s="420">
        <v>129</v>
      </c>
      <c r="K25" s="420">
        <v>150</v>
      </c>
      <c r="L25" s="420">
        <v>162</v>
      </c>
      <c r="M25" s="53">
        <v>166</v>
      </c>
    </row>
    <row r="26" spans="1:13" ht="18">
      <c r="A26" t="s">
        <v>745</v>
      </c>
      <c r="B26" s="420"/>
      <c r="C26" s="420"/>
      <c r="D26" s="420"/>
      <c r="E26" s="420"/>
      <c r="F26" s="420"/>
      <c r="G26" s="420"/>
      <c r="H26" s="420"/>
      <c r="I26" s="420"/>
      <c r="J26" s="420"/>
      <c r="K26" s="420"/>
      <c r="L26" s="420"/>
      <c r="M26" s="53"/>
    </row>
    <row r="27" spans="1:13" ht="18">
      <c r="A27" t="s">
        <v>736</v>
      </c>
      <c r="B27" s="420">
        <v>0</v>
      </c>
      <c r="C27" s="420">
        <v>1</v>
      </c>
      <c r="D27" s="420">
        <v>0</v>
      </c>
      <c r="E27" s="420">
        <v>2</v>
      </c>
      <c r="F27" s="420">
        <v>0</v>
      </c>
      <c r="G27" s="420">
        <v>5</v>
      </c>
      <c r="H27" s="420">
        <v>3</v>
      </c>
      <c r="I27" s="420">
        <v>1</v>
      </c>
      <c r="J27" s="420">
        <v>0</v>
      </c>
      <c r="K27" s="420">
        <v>0</v>
      </c>
      <c r="L27" s="420">
        <v>1</v>
      </c>
      <c r="M27" s="420">
        <v>0</v>
      </c>
    </row>
    <row r="28" spans="1:13" ht="18">
      <c r="A28" t="s">
        <v>737</v>
      </c>
      <c r="B28" s="420">
        <v>194</v>
      </c>
      <c r="C28" s="420">
        <v>207</v>
      </c>
      <c r="D28" s="420">
        <v>175</v>
      </c>
      <c r="E28" s="420">
        <v>220</v>
      </c>
      <c r="F28" s="420">
        <v>211</v>
      </c>
      <c r="G28" s="420">
        <v>253</v>
      </c>
      <c r="H28" s="420">
        <v>287</v>
      </c>
      <c r="I28" s="420">
        <v>251</v>
      </c>
      <c r="J28" s="420">
        <v>219</v>
      </c>
      <c r="K28" s="420">
        <v>219</v>
      </c>
      <c r="L28" s="420">
        <v>261</v>
      </c>
      <c r="M28" s="53">
        <v>217</v>
      </c>
    </row>
    <row r="29" spans="1:13" ht="15">
      <c r="A29" t="s">
        <v>634</v>
      </c>
      <c r="B29" s="420"/>
      <c r="C29" s="420"/>
      <c r="D29" s="420"/>
      <c r="E29" s="420"/>
      <c r="F29" s="420"/>
      <c r="G29" s="420"/>
      <c r="H29" s="420"/>
      <c r="I29" s="420"/>
      <c r="J29" s="420"/>
      <c r="K29" s="420"/>
      <c r="L29" s="420"/>
      <c r="M29" s="53"/>
    </row>
    <row r="30" spans="1:13" ht="15">
      <c r="A30" t="s">
        <v>682</v>
      </c>
      <c r="B30" s="420">
        <v>18</v>
      </c>
      <c r="C30" s="420">
        <v>18</v>
      </c>
      <c r="D30" s="420">
        <v>24</v>
      </c>
      <c r="E30" s="420">
        <v>17</v>
      </c>
      <c r="F30" s="420">
        <v>21</v>
      </c>
      <c r="G30" s="420">
        <v>22</v>
      </c>
      <c r="H30" s="420">
        <v>19</v>
      </c>
      <c r="I30" s="420">
        <v>21</v>
      </c>
      <c r="J30" s="420">
        <v>29</v>
      </c>
      <c r="K30" s="420">
        <v>24</v>
      </c>
      <c r="L30" s="420">
        <v>23</v>
      </c>
      <c r="M30" s="53">
        <v>20</v>
      </c>
    </row>
    <row r="31" spans="1:13" ht="18">
      <c r="A31" t="s">
        <v>737</v>
      </c>
      <c r="B31" s="420">
        <v>9</v>
      </c>
      <c r="C31" s="420">
        <v>6</v>
      </c>
      <c r="D31" s="420">
        <v>14</v>
      </c>
      <c r="E31" s="420">
        <v>8</v>
      </c>
      <c r="F31" s="420">
        <v>9</v>
      </c>
      <c r="G31" s="420">
        <v>13</v>
      </c>
      <c r="H31" s="420">
        <v>9</v>
      </c>
      <c r="I31" s="420">
        <v>8</v>
      </c>
      <c r="J31" s="420">
        <v>12</v>
      </c>
      <c r="K31" s="420">
        <v>15</v>
      </c>
      <c r="L31" s="420">
        <v>6</v>
      </c>
      <c r="M31" s="53">
        <v>9</v>
      </c>
    </row>
    <row r="32" spans="2:13" ht="15">
      <c r="B32" s="420"/>
      <c r="C32" s="420"/>
      <c r="D32" s="420"/>
      <c r="E32" s="420"/>
      <c r="F32" s="420"/>
      <c r="G32" s="420"/>
      <c r="H32" s="420"/>
      <c r="I32" s="420"/>
      <c r="J32" s="420"/>
      <c r="K32" s="420"/>
      <c r="L32" s="420"/>
      <c r="M32" s="53"/>
    </row>
    <row r="33" spans="1:13" ht="15">
      <c r="A33" t="s">
        <v>18</v>
      </c>
      <c r="B33" s="420">
        <v>19</v>
      </c>
      <c r="C33" s="420">
        <v>21</v>
      </c>
      <c r="D33" s="420">
        <v>24</v>
      </c>
      <c r="E33" s="420">
        <v>23</v>
      </c>
      <c r="F33" s="420">
        <v>21</v>
      </c>
      <c r="G33" s="420">
        <v>30</v>
      </c>
      <c r="H33" s="420">
        <v>22</v>
      </c>
      <c r="I33" s="420">
        <v>22</v>
      </c>
      <c r="J33" s="420">
        <v>29</v>
      </c>
      <c r="K33" s="420">
        <v>24</v>
      </c>
      <c r="L33" s="420">
        <v>24</v>
      </c>
      <c r="M33" s="53">
        <v>20</v>
      </c>
    </row>
    <row r="34" spans="1:13" ht="15">
      <c r="A34" s="184" t="s">
        <v>19</v>
      </c>
      <c r="B34" s="421">
        <v>1004</v>
      </c>
      <c r="C34" s="421">
        <v>899</v>
      </c>
      <c r="D34" s="421">
        <v>773</v>
      </c>
      <c r="E34" s="421">
        <v>974</v>
      </c>
      <c r="F34" s="421">
        <v>936</v>
      </c>
      <c r="G34" s="421">
        <v>950</v>
      </c>
      <c r="H34" s="421">
        <v>905</v>
      </c>
      <c r="I34" s="421">
        <v>960</v>
      </c>
      <c r="J34" s="421">
        <v>929</v>
      </c>
      <c r="K34" s="421">
        <v>927</v>
      </c>
      <c r="L34" s="424">
        <v>1038</v>
      </c>
      <c r="M34" s="418">
        <v>960</v>
      </c>
    </row>
    <row r="35" spans="1:13" ht="15">
      <c r="A35" s="118" t="s">
        <v>683</v>
      </c>
      <c r="B35" s="118"/>
      <c r="C35" s="27"/>
      <c r="D35" s="27"/>
      <c r="E35" s="27"/>
      <c r="F35" s="27"/>
      <c r="G35" s="27"/>
      <c r="H35" s="27"/>
      <c r="I35" s="27"/>
      <c r="J35" s="27"/>
      <c r="K35" s="27"/>
      <c r="L35" s="27"/>
      <c r="M35" s="27"/>
    </row>
    <row r="36" spans="1:13" ht="15">
      <c r="A36" s="118" t="s">
        <v>684</v>
      </c>
      <c r="B36" s="118"/>
      <c r="C36" s="27"/>
      <c r="D36" s="27"/>
      <c r="E36" s="27"/>
      <c r="F36" s="27"/>
      <c r="G36" s="27"/>
      <c r="H36" s="27"/>
      <c r="I36" s="27"/>
      <c r="J36" s="27"/>
      <c r="K36" s="27"/>
      <c r="L36" s="27"/>
      <c r="M36" s="27"/>
    </row>
    <row r="37" spans="1:13" ht="15">
      <c r="A37" s="118" t="s">
        <v>685</v>
      </c>
      <c r="B37" s="118"/>
      <c r="C37" s="27"/>
      <c r="D37" s="27"/>
      <c r="E37" s="27"/>
      <c r="F37" s="27"/>
      <c r="G37" s="27"/>
      <c r="H37" s="27"/>
      <c r="I37" s="27"/>
      <c r="J37" s="27"/>
      <c r="K37" s="27"/>
      <c r="L37" s="27"/>
      <c r="M37" s="27"/>
    </row>
    <row r="38" spans="1:13" ht="15">
      <c r="A38" s="118" t="s">
        <v>730</v>
      </c>
      <c r="B38" s="118"/>
      <c r="C38" s="27"/>
      <c r="D38" s="27"/>
      <c r="E38" s="27"/>
      <c r="F38" s="27"/>
      <c r="G38" s="27"/>
      <c r="H38" s="27"/>
      <c r="I38" s="27"/>
      <c r="J38" s="27"/>
      <c r="K38" s="27"/>
      <c r="L38" s="27"/>
      <c r="M38" s="27"/>
    </row>
    <row r="39" spans="1:13" ht="15">
      <c r="A39" s="118" t="s">
        <v>746</v>
      </c>
      <c r="B39" s="118"/>
      <c r="C39" s="27"/>
      <c r="D39" s="27"/>
      <c r="E39" s="27"/>
      <c r="F39" s="27"/>
      <c r="G39" s="27"/>
      <c r="H39" s="27"/>
      <c r="I39" s="27"/>
      <c r="J39" s="27"/>
      <c r="K39" s="27"/>
      <c r="L39" s="27"/>
      <c r="M39" s="27"/>
    </row>
    <row r="40" ht="15">
      <c r="A40" t="s">
        <v>738</v>
      </c>
    </row>
    <row r="41" ht="15">
      <c r="A41" t="s">
        <v>739</v>
      </c>
    </row>
    <row r="42" ht="15">
      <c r="A42" t="s">
        <v>740</v>
      </c>
    </row>
    <row r="43" ht="15">
      <c r="A43" t="s">
        <v>741</v>
      </c>
    </row>
    <row r="44" ht="15">
      <c r="A44" t="s">
        <v>742</v>
      </c>
    </row>
    <row r="45" ht="15">
      <c r="A45" t="s">
        <v>743</v>
      </c>
    </row>
    <row r="46" ht="15">
      <c r="A46" t="s">
        <v>744</v>
      </c>
    </row>
    <row r="47" spans="3:14" ht="15">
      <c r="C47" s="420"/>
      <c r="D47" s="420"/>
      <c r="E47" s="420"/>
      <c r="F47" s="420"/>
      <c r="G47" s="420"/>
      <c r="H47" s="420"/>
      <c r="I47" s="420"/>
      <c r="J47" s="420"/>
      <c r="K47" s="420"/>
      <c r="L47" s="420"/>
      <c r="M47" s="420"/>
      <c r="N47" s="420"/>
    </row>
    <row r="48" spans="1:14" ht="18.75">
      <c r="A48" s="184" t="s">
        <v>715</v>
      </c>
      <c r="B48" s="184"/>
      <c r="C48" s="421"/>
      <c r="D48" s="421"/>
      <c r="E48" s="421"/>
      <c r="F48" s="421"/>
      <c r="G48" s="421"/>
      <c r="H48" s="421"/>
      <c r="I48" s="421"/>
      <c r="J48" s="421"/>
      <c r="K48" s="421"/>
      <c r="L48" s="421"/>
      <c r="M48" s="421"/>
      <c r="N48" s="421"/>
    </row>
    <row r="49" spans="3:14" ht="15.75">
      <c r="C49" s="422" t="s">
        <v>79</v>
      </c>
      <c r="D49" s="422"/>
      <c r="E49" s="422" t="s">
        <v>80</v>
      </c>
      <c r="F49" s="422"/>
      <c r="G49" s="422" t="s">
        <v>82</v>
      </c>
      <c r="H49" s="422"/>
      <c r="I49" s="422" t="s">
        <v>84</v>
      </c>
      <c r="J49" s="422"/>
      <c r="K49" s="422" t="s">
        <v>102</v>
      </c>
      <c r="L49" s="427" t="s">
        <v>714</v>
      </c>
      <c r="M49" s="422"/>
      <c r="N49" s="422" t="s">
        <v>0</v>
      </c>
    </row>
    <row r="50" spans="3:14" ht="15.75">
      <c r="C50" s="422"/>
      <c r="D50" s="422"/>
      <c r="E50" s="422"/>
      <c r="F50" s="422"/>
      <c r="G50" s="422" t="s">
        <v>81</v>
      </c>
      <c r="H50" s="422"/>
      <c r="I50" s="422" t="s">
        <v>85</v>
      </c>
      <c r="J50" s="422"/>
      <c r="K50" s="422" t="s">
        <v>103</v>
      </c>
      <c r="L50" s="427" t="s">
        <v>713</v>
      </c>
      <c r="M50" s="422"/>
      <c r="N50" s="422"/>
    </row>
    <row r="51" spans="1:14" ht="15.75">
      <c r="A51" s="184"/>
      <c r="B51" s="184"/>
      <c r="C51" s="423"/>
      <c r="D51" s="423"/>
      <c r="E51" s="423"/>
      <c r="F51" s="423"/>
      <c r="G51" s="423" t="s">
        <v>83</v>
      </c>
      <c r="H51" s="423"/>
      <c r="I51" s="423"/>
      <c r="J51" s="423"/>
      <c r="K51" s="423"/>
      <c r="L51" s="428" t="s">
        <v>712</v>
      </c>
      <c r="M51" s="423"/>
      <c r="N51" s="423"/>
    </row>
    <row r="52" spans="1:14" ht="15">
      <c r="A52" t="s">
        <v>148</v>
      </c>
      <c r="C52" s="439">
        <v>0</v>
      </c>
      <c r="D52" s="439"/>
      <c r="E52" s="439">
        <v>2</v>
      </c>
      <c r="F52" s="439"/>
      <c r="G52" s="439">
        <v>0</v>
      </c>
      <c r="H52" s="439"/>
      <c r="I52" s="439">
        <v>0</v>
      </c>
      <c r="J52" s="439"/>
      <c r="K52" s="439">
        <v>0</v>
      </c>
      <c r="L52" s="439">
        <v>0</v>
      </c>
      <c r="M52" s="53"/>
      <c r="N52" s="439">
        <v>2</v>
      </c>
    </row>
    <row r="53" spans="1:14" ht="15">
      <c r="A53" t="s">
        <v>45</v>
      </c>
      <c r="C53" s="439">
        <v>0</v>
      </c>
      <c r="D53" s="439"/>
      <c r="E53" s="439">
        <v>1</v>
      </c>
      <c r="F53" s="439"/>
      <c r="G53" s="439">
        <v>0</v>
      </c>
      <c r="H53" s="439"/>
      <c r="I53" s="439">
        <v>0</v>
      </c>
      <c r="J53" s="439"/>
      <c r="K53" s="439">
        <v>0</v>
      </c>
      <c r="L53" s="439">
        <v>0</v>
      </c>
      <c r="M53" s="53"/>
      <c r="N53" s="439">
        <v>1</v>
      </c>
    </row>
    <row r="54" spans="1:14" ht="15">
      <c r="A54" t="s">
        <v>747</v>
      </c>
      <c r="C54" s="439">
        <v>0</v>
      </c>
      <c r="D54" s="439"/>
      <c r="E54" s="439">
        <v>1</v>
      </c>
      <c r="F54" s="439"/>
      <c r="G54" s="439">
        <v>0</v>
      </c>
      <c r="H54" s="439"/>
      <c r="I54" s="439">
        <v>0</v>
      </c>
      <c r="J54" s="439"/>
      <c r="K54" s="439">
        <v>0</v>
      </c>
      <c r="L54" s="439">
        <v>0</v>
      </c>
      <c r="M54" s="53"/>
      <c r="N54" s="439">
        <v>1</v>
      </c>
    </row>
    <row r="55" spans="1:14" ht="15">
      <c r="A55" t="s">
        <v>284</v>
      </c>
      <c r="C55" s="439"/>
      <c r="D55" s="439"/>
      <c r="E55" s="439">
        <v>1</v>
      </c>
      <c r="F55" s="439"/>
      <c r="G55" s="439"/>
      <c r="H55" s="439"/>
      <c r="I55" s="439"/>
      <c r="J55" s="439"/>
      <c r="K55" s="439"/>
      <c r="L55" s="439"/>
      <c r="M55" s="53"/>
      <c r="N55" s="439">
        <v>1</v>
      </c>
    </row>
    <row r="56" spans="1:14" ht="15">
      <c r="A56" t="s">
        <v>56</v>
      </c>
      <c r="C56" s="439">
        <v>0</v>
      </c>
      <c r="D56" s="439"/>
      <c r="E56" s="439">
        <v>1</v>
      </c>
      <c r="F56" s="439"/>
      <c r="G56" s="439">
        <v>0</v>
      </c>
      <c r="H56" s="439"/>
      <c r="I56" s="439">
        <v>0</v>
      </c>
      <c r="J56" s="439"/>
      <c r="K56" s="439">
        <v>0</v>
      </c>
      <c r="L56" s="439">
        <v>0</v>
      </c>
      <c r="M56" s="53"/>
      <c r="N56" s="439">
        <v>1</v>
      </c>
    </row>
    <row r="57" spans="1:14" ht="15">
      <c r="A57" t="s">
        <v>57</v>
      </c>
      <c r="C57" s="439">
        <v>0</v>
      </c>
      <c r="D57" s="439"/>
      <c r="E57" s="439">
        <v>1</v>
      </c>
      <c r="F57" s="439"/>
      <c r="G57" s="439">
        <v>0</v>
      </c>
      <c r="H57" s="439"/>
      <c r="I57" s="439">
        <v>0</v>
      </c>
      <c r="J57" s="439"/>
      <c r="K57" s="439">
        <v>0</v>
      </c>
      <c r="L57" s="439">
        <v>0</v>
      </c>
      <c r="M57" s="53"/>
      <c r="N57" s="439">
        <v>1</v>
      </c>
    </row>
    <row r="58" spans="1:14" ht="15">
      <c r="A58" t="s">
        <v>150</v>
      </c>
      <c r="C58" s="439">
        <v>0</v>
      </c>
      <c r="D58" s="439"/>
      <c r="E58" s="439">
        <v>4</v>
      </c>
      <c r="F58" s="439"/>
      <c r="G58" s="439">
        <v>0</v>
      </c>
      <c r="H58" s="439"/>
      <c r="I58" s="439">
        <v>0</v>
      </c>
      <c r="J58" s="439"/>
      <c r="K58" s="439">
        <v>0</v>
      </c>
      <c r="L58" s="439">
        <v>0</v>
      </c>
      <c r="M58" s="53"/>
      <c r="N58" s="439">
        <v>4</v>
      </c>
    </row>
    <row r="59" spans="1:14" ht="15">
      <c r="A59" t="s">
        <v>65</v>
      </c>
      <c r="C59" s="439">
        <v>0</v>
      </c>
      <c r="D59" s="439"/>
      <c r="E59" s="439">
        <v>1</v>
      </c>
      <c r="F59" s="439"/>
      <c r="G59" s="439">
        <v>0</v>
      </c>
      <c r="H59" s="439"/>
      <c r="I59" s="439">
        <v>0</v>
      </c>
      <c r="J59" s="439"/>
      <c r="K59" s="439">
        <v>0</v>
      </c>
      <c r="L59" s="439">
        <v>0</v>
      </c>
      <c r="M59" s="53"/>
      <c r="N59" s="439">
        <v>1</v>
      </c>
    </row>
    <row r="60" spans="1:14" ht="15">
      <c r="A60" t="s">
        <v>60</v>
      </c>
      <c r="C60" s="439">
        <v>0</v>
      </c>
      <c r="D60" s="439"/>
      <c r="E60" s="439">
        <v>1</v>
      </c>
      <c r="F60" s="439"/>
      <c r="G60" s="439">
        <v>0</v>
      </c>
      <c r="H60" s="439"/>
      <c r="I60" s="439">
        <v>0</v>
      </c>
      <c r="J60" s="439"/>
      <c r="K60" s="439">
        <v>0</v>
      </c>
      <c r="L60" s="439">
        <v>0</v>
      </c>
      <c r="M60" s="53"/>
      <c r="N60" s="439">
        <v>1</v>
      </c>
    </row>
    <row r="61" spans="1:14" ht="15">
      <c r="A61" t="s">
        <v>748</v>
      </c>
      <c r="C61" s="439">
        <v>0</v>
      </c>
      <c r="D61" s="439"/>
      <c r="E61" s="439">
        <v>1</v>
      </c>
      <c r="F61" s="439"/>
      <c r="G61" s="439">
        <v>0</v>
      </c>
      <c r="H61" s="439"/>
      <c r="I61" s="439">
        <v>0</v>
      </c>
      <c r="J61" s="439"/>
      <c r="K61" s="439">
        <v>0</v>
      </c>
      <c r="L61" s="439">
        <v>0</v>
      </c>
      <c r="M61" s="53"/>
      <c r="N61" s="439">
        <v>1</v>
      </c>
    </row>
    <row r="62" spans="1:14" ht="15">
      <c r="A62" t="s">
        <v>68</v>
      </c>
      <c r="C62" s="439">
        <v>0</v>
      </c>
      <c r="D62" s="439"/>
      <c r="E62" s="439">
        <v>3</v>
      </c>
      <c r="F62" s="439"/>
      <c r="G62" s="439">
        <v>0</v>
      </c>
      <c r="H62" s="439"/>
      <c r="I62" s="439">
        <v>0</v>
      </c>
      <c r="J62" s="439"/>
      <c r="K62" s="439">
        <v>0</v>
      </c>
      <c r="L62" s="439">
        <v>0</v>
      </c>
      <c r="M62" s="53"/>
      <c r="N62" s="439">
        <v>3</v>
      </c>
    </row>
    <row r="63" spans="1:14" ht="15">
      <c r="A63" t="s">
        <v>51</v>
      </c>
      <c r="C63" s="439">
        <v>0</v>
      </c>
      <c r="D63" s="439"/>
      <c r="E63" s="439">
        <v>1</v>
      </c>
      <c r="F63" s="439"/>
      <c r="G63" s="439">
        <v>0</v>
      </c>
      <c r="H63" s="439"/>
      <c r="I63" s="439">
        <v>0</v>
      </c>
      <c r="J63" s="439"/>
      <c r="K63" s="439">
        <v>0</v>
      </c>
      <c r="L63" s="439">
        <v>0</v>
      </c>
      <c r="M63" s="53"/>
      <c r="N63" s="439">
        <v>1</v>
      </c>
    </row>
    <row r="64" spans="1:14" ht="15">
      <c r="A64" t="s">
        <v>61</v>
      </c>
      <c r="C64" s="439">
        <v>0</v>
      </c>
      <c r="D64" s="439"/>
      <c r="E64" s="439">
        <v>1</v>
      </c>
      <c r="F64" s="439"/>
      <c r="G64" s="439">
        <v>0</v>
      </c>
      <c r="H64" s="439"/>
      <c r="I64" s="439">
        <v>0</v>
      </c>
      <c r="J64" s="439"/>
      <c r="K64" s="439">
        <v>0</v>
      </c>
      <c r="L64" s="439">
        <v>0</v>
      </c>
      <c r="M64" s="53"/>
      <c r="N64" s="439">
        <v>1</v>
      </c>
    </row>
    <row r="65" spans="1:14" ht="15">
      <c r="A65" s="27" t="s">
        <v>63</v>
      </c>
      <c r="B65" s="27"/>
      <c r="C65" s="440">
        <v>0</v>
      </c>
      <c r="D65" s="440"/>
      <c r="E65" s="440">
        <v>1</v>
      </c>
      <c r="F65" s="440"/>
      <c r="G65" s="440">
        <v>0</v>
      </c>
      <c r="H65" s="440"/>
      <c r="I65" s="440">
        <v>0</v>
      </c>
      <c r="J65" s="440"/>
      <c r="K65" s="440">
        <v>0</v>
      </c>
      <c r="L65" s="440">
        <v>0</v>
      </c>
      <c r="M65" s="118"/>
      <c r="N65" s="440">
        <v>1</v>
      </c>
    </row>
    <row r="66" spans="1:14" ht="15">
      <c r="A66" s="418" t="s">
        <v>73</v>
      </c>
      <c r="B66" s="184"/>
      <c r="C66" s="441">
        <v>0</v>
      </c>
      <c r="D66" s="441"/>
      <c r="E66" s="441">
        <v>20</v>
      </c>
      <c r="F66" s="441"/>
      <c r="G66" s="441">
        <v>0</v>
      </c>
      <c r="H66" s="441"/>
      <c r="I66" s="441">
        <v>0</v>
      </c>
      <c r="J66" s="441"/>
      <c r="K66" s="441">
        <v>0</v>
      </c>
      <c r="L66" s="441">
        <v>0</v>
      </c>
      <c r="M66" s="418"/>
      <c r="N66" s="441">
        <v>20</v>
      </c>
    </row>
    <row r="67" spans="1:2" ht="15">
      <c r="A67" s="118" t="s">
        <v>683</v>
      </c>
      <c r="B67" s="118"/>
    </row>
    <row r="68" spans="1:2" ht="15">
      <c r="A68" s="118" t="s">
        <v>749</v>
      </c>
      <c r="B68" s="118"/>
    </row>
    <row r="69" spans="1:2" ht="15">
      <c r="A69" s="118" t="s">
        <v>686</v>
      </c>
      <c r="B69" s="118"/>
    </row>
    <row r="70" ht="15">
      <c r="B70" s="118"/>
    </row>
    <row r="71" spans="1:13" ht="18.75">
      <c r="A71" s="201" t="s">
        <v>672</v>
      </c>
      <c r="B71" s="184"/>
      <c r="C71" s="184"/>
      <c r="D71" s="184"/>
      <c r="E71" s="184"/>
      <c r="F71" s="184"/>
      <c r="G71" s="184"/>
      <c r="H71" s="184"/>
      <c r="I71" s="184"/>
      <c r="J71" s="184"/>
      <c r="K71" s="184"/>
      <c r="L71" s="184"/>
      <c r="M71" s="184"/>
    </row>
    <row r="72" spans="1:13" ht="15.75">
      <c r="A72" s="200"/>
      <c r="B72" s="200"/>
      <c r="C72" s="28"/>
      <c r="D72" s="238"/>
      <c r="E72" s="419" t="s">
        <v>422</v>
      </c>
      <c r="F72" s="419"/>
      <c r="G72" s="419"/>
      <c r="H72" s="419" t="s">
        <v>423</v>
      </c>
      <c r="I72" s="419"/>
      <c r="J72" s="419"/>
      <c r="K72" s="419" t="s">
        <v>424</v>
      </c>
      <c r="L72" s="419"/>
      <c r="M72" s="202" t="s">
        <v>425</v>
      </c>
    </row>
    <row r="73" spans="1:13" ht="18">
      <c r="A73" s="240" t="s">
        <v>254</v>
      </c>
      <c r="B73" s="240"/>
      <c r="C73" s="241" t="s">
        <v>254</v>
      </c>
      <c r="D73" s="117"/>
      <c r="E73" s="117"/>
      <c r="F73" s="117"/>
      <c r="G73" s="207" t="s">
        <v>427</v>
      </c>
      <c r="H73" s="208" t="s">
        <v>428</v>
      </c>
      <c r="I73" s="209"/>
      <c r="J73" s="207"/>
      <c r="K73" s="208"/>
      <c r="L73" s="209"/>
      <c r="M73" s="203" t="s">
        <v>429</v>
      </c>
    </row>
    <row r="74" spans="1:13" ht="15.75">
      <c r="A74" s="153" t="s">
        <v>254</v>
      </c>
      <c r="B74" s="153"/>
      <c r="C74" s="242"/>
      <c r="D74" s="210" t="s">
        <v>436</v>
      </c>
      <c r="E74" s="211" t="s">
        <v>437</v>
      </c>
      <c r="F74" s="212" t="s">
        <v>426</v>
      </c>
      <c r="G74" s="210" t="s">
        <v>430</v>
      </c>
      <c r="H74" s="211" t="s">
        <v>431</v>
      </c>
      <c r="I74" s="212" t="s">
        <v>426</v>
      </c>
      <c r="J74" s="210" t="s">
        <v>436</v>
      </c>
      <c r="K74" s="211" t="s">
        <v>437</v>
      </c>
      <c r="L74" s="212" t="s">
        <v>426</v>
      </c>
      <c r="M74" s="204" t="s">
        <v>432</v>
      </c>
    </row>
    <row r="75" spans="1:18" ht="15.75">
      <c r="A75" s="240" t="s">
        <v>254</v>
      </c>
      <c r="B75" s="240"/>
      <c r="C75" s="241" t="s">
        <v>254</v>
      </c>
      <c r="D75" s="117"/>
      <c r="E75" s="117"/>
      <c r="F75" s="117"/>
      <c r="G75" s="117"/>
      <c r="H75" s="117"/>
      <c r="I75" s="237"/>
      <c r="J75" s="237"/>
      <c r="K75" s="28"/>
      <c r="M75" s="206" t="s">
        <v>433</v>
      </c>
      <c r="N75" s="28"/>
      <c r="O75" s="28"/>
      <c r="P75" s="28"/>
      <c r="R75" s="243"/>
    </row>
    <row r="76" spans="1:13" ht="15.75">
      <c r="A76" s="244" t="s">
        <v>519</v>
      </c>
      <c r="B76" s="244"/>
      <c r="C76" s="245"/>
      <c r="D76" s="410">
        <v>43.3</v>
      </c>
      <c r="E76" s="410">
        <v>47.9</v>
      </c>
      <c r="F76" s="246">
        <v>91.19999999999999</v>
      </c>
      <c r="G76" s="410">
        <v>3.7</v>
      </c>
      <c r="H76" s="410">
        <v>1.6</v>
      </c>
      <c r="I76" s="246">
        <v>5.300000000000001</v>
      </c>
      <c r="J76" s="414">
        <v>0.6</v>
      </c>
      <c r="K76" s="414">
        <v>3</v>
      </c>
      <c r="L76" s="246">
        <v>3.6</v>
      </c>
      <c r="M76" s="6">
        <v>2640</v>
      </c>
    </row>
    <row r="77" spans="1:13" ht="15.75">
      <c r="A77" s="244" t="s">
        <v>520</v>
      </c>
      <c r="B77" s="244"/>
      <c r="C77" s="245"/>
      <c r="D77" s="410">
        <v>43.1</v>
      </c>
      <c r="E77" s="410">
        <v>48.1</v>
      </c>
      <c r="F77" s="246">
        <v>91.2</v>
      </c>
      <c r="G77" s="410">
        <v>4.3</v>
      </c>
      <c r="H77" s="410">
        <v>2.4</v>
      </c>
      <c r="I77" s="246">
        <v>6.699999999999999</v>
      </c>
      <c r="J77" s="414">
        <v>0.2</v>
      </c>
      <c r="K77" s="414">
        <v>2</v>
      </c>
      <c r="L77" s="246">
        <v>2.2</v>
      </c>
      <c r="M77" s="6">
        <v>2640</v>
      </c>
    </row>
    <row r="78" spans="1:13" ht="15.75">
      <c r="A78" s="244" t="s">
        <v>521</v>
      </c>
      <c r="B78" s="244"/>
      <c r="C78" s="245"/>
      <c r="D78" s="410">
        <v>40.1</v>
      </c>
      <c r="E78" s="410">
        <v>50.6</v>
      </c>
      <c r="F78" s="246">
        <v>90.7</v>
      </c>
      <c r="G78" s="410">
        <v>5.1</v>
      </c>
      <c r="H78" s="410">
        <v>1</v>
      </c>
      <c r="I78" s="246">
        <v>6.1</v>
      </c>
      <c r="J78" s="414">
        <v>0.3</v>
      </c>
      <c r="K78" s="414">
        <v>2.9</v>
      </c>
      <c r="L78" s="246">
        <v>3.1999999999999997</v>
      </c>
      <c r="M78" s="6">
        <v>2640</v>
      </c>
    </row>
    <row r="79" spans="1:13" ht="15.75">
      <c r="A79" s="231" t="s">
        <v>522</v>
      </c>
      <c r="B79" s="231"/>
      <c r="C79" s="245"/>
      <c r="D79" s="410">
        <v>54.2</v>
      </c>
      <c r="E79" s="410">
        <v>42.4</v>
      </c>
      <c r="F79" s="246">
        <v>96.6</v>
      </c>
      <c r="G79" s="410">
        <v>1.8</v>
      </c>
      <c r="H79" s="410">
        <v>1</v>
      </c>
      <c r="I79" s="246">
        <v>2.8</v>
      </c>
      <c r="J79" s="414">
        <v>0.2</v>
      </c>
      <c r="K79" s="414">
        <v>0.3</v>
      </c>
      <c r="L79" s="246">
        <v>0.5</v>
      </c>
      <c r="M79" s="6">
        <v>2640</v>
      </c>
    </row>
    <row r="80" spans="1:13" ht="15.75">
      <c r="A80" s="244" t="s">
        <v>523</v>
      </c>
      <c r="B80" s="244"/>
      <c r="C80" s="245"/>
      <c r="D80" s="411">
        <v>43.4</v>
      </c>
      <c r="E80" s="411">
        <v>43.6</v>
      </c>
      <c r="F80" s="246">
        <v>87</v>
      </c>
      <c r="G80" s="411">
        <v>5</v>
      </c>
      <c r="H80" s="411">
        <v>1.5</v>
      </c>
      <c r="I80" s="246">
        <v>6.5</v>
      </c>
      <c r="J80" s="414">
        <v>1.1</v>
      </c>
      <c r="K80" s="414">
        <v>5.3</v>
      </c>
      <c r="L80" s="246">
        <v>6.4</v>
      </c>
      <c r="M80" s="6">
        <v>2640</v>
      </c>
    </row>
    <row r="81" spans="1:13" ht="15.75">
      <c r="A81" s="244" t="s">
        <v>434</v>
      </c>
      <c r="B81" s="244"/>
      <c r="C81" s="245"/>
      <c r="D81" s="410">
        <v>45.3</v>
      </c>
      <c r="E81" s="410">
        <v>45.8</v>
      </c>
      <c r="F81" s="246">
        <v>91.1</v>
      </c>
      <c r="G81" s="410">
        <v>4.4</v>
      </c>
      <c r="H81" s="410">
        <v>1.7</v>
      </c>
      <c r="I81" s="246">
        <v>6.1000000000000005</v>
      </c>
      <c r="J81" s="414">
        <v>0.7</v>
      </c>
      <c r="K81" s="414">
        <v>2.1</v>
      </c>
      <c r="L81" s="246">
        <v>2.8</v>
      </c>
      <c r="M81" s="6">
        <v>2640</v>
      </c>
    </row>
    <row r="82" spans="1:13" ht="15.75">
      <c r="A82" s="244" t="s">
        <v>524</v>
      </c>
      <c r="B82" s="244"/>
      <c r="C82" s="245"/>
      <c r="D82" s="411">
        <v>35.9</v>
      </c>
      <c r="E82" s="411">
        <v>44.4</v>
      </c>
      <c r="F82" s="246">
        <v>80.3</v>
      </c>
      <c r="G82" s="411">
        <v>8.8</v>
      </c>
      <c r="H82" s="411">
        <v>7.3</v>
      </c>
      <c r="I82" s="246">
        <v>16.1</v>
      </c>
      <c r="J82" s="414">
        <v>0.7</v>
      </c>
      <c r="K82" s="414">
        <v>2.9</v>
      </c>
      <c r="L82" s="246">
        <v>3.5999999999999996</v>
      </c>
      <c r="M82" s="6">
        <v>2640</v>
      </c>
    </row>
    <row r="83" spans="1:13" ht="15.75">
      <c r="A83" s="244" t="s">
        <v>525</v>
      </c>
      <c r="B83" s="244"/>
      <c r="C83" s="245"/>
      <c r="D83" s="410">
        <v>19.5</v>
      </c>
      <c r="E83" s="410">
        <v>37.2</v>
      </c>
      <c r="F83" s="246">
        <v>56.7</v>
      </c>
      <c r="G83" s="410">
        <v>11</v>
      </c>
      <c r="H83" s="410">
        <v>1.6</v>
      </c>
      <c r="I83" s="246">
        <v>12.6</v>
      </c>
      <c r="J83" s="414">
        <v>9.9</v>
      </c>
      <c r="K83" s="414">
        <v>20.7</v>
      </c>
      <c r="L83" s="246">
        <v>30.6</v>
      </c>
      <c r="M83" s="6">
        <v>2640</v>
      </c>
    </row>
    <row r="84" spans="1:13" ht="15.75">
      <c r="A84" s="247" t="s">
        <v>526</v>
      </c>
      <c r="B84" s="247"/>
      <c r="C84" s="248"/>
      <c r="D84" s="412">
        <v>37.5</v>
      </c>
      <c r="E84" s="412">
        <v>43.1</v>
      </c>
      <c r="F84" s="413">
        <v>80.6</v>
      </c>
      <c r="G84" s="412">
        <v>6.5</v>
      </c>
      <c r="H84" s="412">
        <v>6.6</v>
      </c>
      <c r="I84" s="413">
        <v>13.1</v>
      </c>
      <c r="J84" s="415">
        <v>1.5</v>
      </c>
      <c r="K84" s="415">
        <v>4.9</v>
      </c>
      <c r="L84" s="413">
        <v>6.4</v>
      </c>
      <c r="M84" s="228">
        <v>2640</v>
      </c>
    </row>
    <row r="85" spans="1:18" ht="15.75">
      <c r="A85" s="244" t="s">
        <v>485</v>
      </c>
      <c r="B85" s="244"/>
      <c r="C85" s="245"/>
      <c r="D85" s="245"/>
      <c r="E85" s="245"/>
      <c r="F85" s="245"/>
      <c r="G85" s="245"/>
      <c r="H85" s="245"/>
      <c r="I85" s="249"/>
      <c r="J85" s="249"/>
      <c r="K85" s="246"/>
      <c r="L85" s="249"/>
      <c r="M85" s="249"/>
      <c r="N85" s="246"/>
      <c r="O85" s="239"/>
      <c r="P85" s="239"/>
      <c r="Q85" s="246"/>
      <c r="R85" s="236"/>
    </row>
    <row r="86" spans="1:18" ht="15" customHeight="1">
      <c r="A86" s="205" t="s">
        <v>435</v>
      </c>
      <c r="B86" s="205"/>
      <c r="C86" s="6"/>
      <c r="D86" s="6"/>
      <c r="E86" s="6"/>
      <c r="F86" s="6"/>
      <c r="G86" s="6"/>
      <c r="H86" s="6"/>
      <c r="I86" s="6"/>
      <c r="J86" s="6"/>
      <c r="K86" s="6"/>
      <c r="L86" s="6"/>
      <c r="M86" s="6"/>
      <c r="N86" s="6"/>
      <c r="O86" s="6"/>
      <c r="P86" s="6"/>
      <c r="Q86" s="6"/>
      <c r="R86" s="6"/>
    </row>
    <row r="87" spans="1:18" ht="15.75" customHeight="1">
      <c r="A87" s="244" t="s">
        <v>673</v>
      </c>
      <c r="B87" s="244"/>
      <c r="C87" s="6"/>
      <c r="D87" s="6"/>
      <c r="E87" s="6"/>
      <c r="F87" s="6"/>
      <c r="G87" s="6"/>
      <c r="H87" s="6"/>
      <c r="I87" s="6"/>
      <c r="J87" s="6"/>
      <c r="K87" s="6"/>
      <c r="L87" s="6"/>
      <c r="M87" s="6"/>
      <c r="N87" s="6"/>
      <c r="O87" s="6"/>
      <c r="P87" s="6"/>
      <c r="Q87" s="6"/>
      <c r="R87" s="6"/>
    </row>
    <row r="94" spans="3:14" ht="15">
      <c r="C94" s="420"/>
      <c r="D94" s="420"/>
      <c r="E94" s="420"/>
      <c r="F94" s="420"/>
      <c r="G94" s="420"/>
      <c r="H94" s="420"/>
      <c r="I94" s="420"/>
      <c r="J94" s="420"/>
      <c r="K94" s="420"/>
      <c r="L94" s="420"/>
      <c r="M94" s="420"/>
      <c r="N94" s="420"/>
    </row>
    <row r="95" spans="3:14" ht="15">
      <c r="C95" s="420"/>
      <c r="D95" s="420"/>
      <c r="E95" s="420"/>
      <c r="F95" s="420"/>
      <c r="G95" s="420"/>
      <c r="H95" s="420"/>
      <c r="I95" s="420"/>
      <c r="J95" s="420"/>
      <c r="K95" s="420"/>
      <c r="L95" s="420"/>
      <c r="M95" s="420"/>
      <c r="N95" s="420"/>
    </row>
    <row r="96" spans="3:14" ht="15">
      <c r="C96" s="420"/>
      <c r="D96" s="420"/>
      <c r="E96" s="420"/>
      <c r="F96" s="420"/>
      <c r="G96" s="420"/>
      <c r="H96" s="420"/>
      <c r="I96" s="420"/>
      <c r="J96" s="420"/>
      <c r="K96" s="420"/>
      <c r="L96" s="420"/>
      <c r="M96" s="420"/>
      <c r="N96" s="420"/>
    </row>
    <row r="97" spans="3:14" ht="15">
      <c r="C97" s="420"/>
      <c r="D97" s="420"/>
      <c r="E97" s="420"/>
      <c r="F97" s="420"/>
      <c r="G97" s="420"/>
      <c r="H97" s="420"/>
      <c r="I97" s="420"/>
      <c r="J97" s="420"/>
      <c r="K97" s="420"/>
      <c r="L97" s="420"/>
      <c r="M97" s="420"/>
      <c r="N97" s="420"/>
    </row>
    <row r="98" spans="3:14" ht="15">
      <c r="C98" s="420"/>
      <c r="D98" s="420"/>
      <c r="E98" s="420"/>
      <c r="F98" s="420"/>
      <c r="G98" s="420"/>
      <c r="H98" s="420"/>
      <c r="I98" s="420"/>
      <c r="J98" s="420"/>
      <c r="K98" s="420"/>
      <c r="L98" s="420"/>
      <c r="M98" s="420"/>
      <c r="N98" s="420"/>
    </row>
    <row r="99" spans="3:14" ht="15">
      <c r="C99" s="420"/>
      <c r="D99" s="420"/>
      <c r="E99" s="420"/>
      <c r="F99" s="420"/>
      <c r="G99" s="420"/>
      <c r="H99" s="420"/>
      <c r="I99" s="420"/>
      <c r="J99" s="420"/>
      <c r="K99" s="420"/>
      <c r="L99" s="420"/>
      <c r="M99" s="420"/>
      <c r="N99" s="420"/>
    </row>
    <row r="100" spans="3:14" ht="15">
      <c r="C100" s="420"/>
      <c r="D100" s="420"/>
      <c r="E100" s="420"/>
      <c r="F100" s="420"/>
      <c r="G100" s="420"/>
      <c r="H100" s="420"/>
      <c r="I100" s="420"/>
      <c r="J100" s="420"/>
      <c r="K100" s="420"/>
      <c r="L100" s="420"/>
      <c r="M100" s="420"/>
      <c r="N100" s="420"/>
    </row>
  </sheetData>
  <sheetProtection/>
  <printOptions/>
  <pageMargins left="0.7086614173228347" right="0.7086614173228347" top="0.7480314960629921" bottom="0.7480314960629921" header="0.31496062992125984" footer="0.31496062992125984"/>
  <pageSetup horizontalDpi="600" verticalDpi="600" orientation="portrait" paperSize="9" scale="53" r:id="rId1"/>
  <headerFooter>
    <oddHeader>&amp;RRAIL SERVICES</oddHeader>
  </headerFooter>
</worksheet>
</file>

<file path=xl/worksheets/sheet22.xml><?xml version="1.0" encoding="utf-8"?>
<worksheet xmlns="http://schemas.openxmlformats.org/spreadsheetml/2006/main" xmlns:r="http://schemas.openxmlformats.org/officeDocument/2006/relationships">
  <sheetPr codeName="Sheet121" transitionEvaluation="1">
    <pageSetUpPr fitToPage="1"/>
  </sheetPr>
  <dimension ref="A1:AG29"/>
  <sheetViews>
    <sheetView zoomScale="75" zoomScaleNormal="75" zoomScalePageLayoutView="0" workbookViewId="0" topLeftCell="P1">
      <selection activeCell="B10" sqref="B10"/>
    </sheetView>
  </sheetViews>
  <sheetFormatPr defaultColWidth="9.77734375" defaultRowHeight="15"/>
  <cols>
    <col min="1" max="2" width="9.77734375" style="1" customWidth="1"/>
    <col min="3" max="3" width="4.10546875" style="1" customWidth="1"/>
    <col min="4" max="4" width="7.6640625" style="1" customWidth="1"/>
    <col min="5" max="5" width="10.77734375" style="1" customWidth="1"/>
    <col min="6" max="6" width="9.77734375" style="1" customWidth="1"/>
    <col min="7" max="7" width="10.77734375" style="1" customWidth="1"/>
    <col min="8" max="16384" width="9.77734375" style="1" customWidth="1"/>
  </cols>
  <sheetData>
    <row r="1" spans="1:17" ht="15.75">
      <c r="A1" s="21" t="s">
        <v>716</v>
      </c>
      <c r="B1" s="7"/>
      <c r="C1" s="7"/>
      <c r="D1" s="7"/>
      <c r="E1" s="7"/>
      <c r="F1" s="7"/>
      <c r="G1" s="7"/>
      <c r="H1" s="7"/>
      <c r="I1" s="7"/>
      <c r="J1" s="7"/>
      <c r="K1" s="7"/>
      <c r="L1" s="7"/>
      <c r="M1" s="7"/>
      <c r="N1" s="7"/>
      <c r="O1" s="7"/>
      <c r="P1" s="7"/>
      <c r="Q1" s="7"/>
    </row>
    <row r="2" spans="1:17" ht="15.75">
      <c r="A2" s="21" t="s">
        <v>170</v>
      </c>
      <c r="B2" s="7"/>
      <c r="C2" s="7"/>
      <c r="D2" s="7"/>
      <c r="E2" s="7"/>
      <c r="F2" s="7"/>
      <c r="G2" s="7"/>
      <c r="H2" s="7"/>
      <c r="I2" s="7"/>
      <c r="J2" s="7"/>
      <c r="K2" s="7"/>
      <c r="L2" s="7"/>
      <c r="M2" s="7"/>
      <c r="N2" s="7"/>
      <c r="O2" s="7"/>
      <c r="P2" s="7"/>
      <c r="Q2" s="7"/>
    </row>
    <row r="3" spans="1:17" ht="15">
      <c r="A3" s="33" t="s">
        <v>88</v>
      </c>
      <c r="B3" s="7"/>
      <c r="C3" s="7"/>
      <c r="D3" s="7"/>
      <c r="E3" s="7"/>
      <c r="F3" s="7"/>
      <c r="G3" s="7"/>
      <c r="H3" s="7"/>
      <c r="I3" s="7"/>
      <c r="J3" s="7"/>
      <c r="K3" s="7"/>
      <c r="L3" s="7"/>
      <c r="N3" s="7"/>
      <c r="O3" s="7"/>
      <c r="P3" s="7"/>
      <c r="Q3" s="7"/>
    </row>
    <row r="4" spans="1:22" ht="15">
      <c r="A4" s="7"/>
      <c r="B4" s="7"/>
      <c r="C4" s="7"/>
      <c r="D4" s="7"/>
      <c r="E4" s="7"/>
      <c r="F4" s="7"/>
      <c r="G4" s="7"/>
      <c r="H4" s="7"/>
      <c r="I4" s="7"/>
      <c r="J4" s="7"/>
      <c r="K4" s="7"/>
      <c r="L4" s="7"/>
      <c r="M4" s="7"/>
      <c r="N4" s="7"/>
      <c r="O4" s="7"/>
      <c r="P4" s="7"/>
      <c r="Q4" s="7"/>
      <c r="U4" s="101"/>
      <c r="V4" s="101"/>
    </row>
    <row r="5" spans="1:33" ht="15">
      <c r="A5"/>
      <c r="B5"/>
      <c r="C5"/>
      <c r="D5"/>
      <c r="E5" s="22">
        <v>1987</v>
      </c>
      <c r="F5" s="22">
        <v>1988</v>
      </c>
      <c r="G5" s="22">
        <v>1989</v>
      </c>
      <c r="H5" s="22">
        <v>1990</v>
      </c>
      <c r="I5" s="22">
        <v>1991</v>
      </c>
      <c r="J5" s="22">
        <v>1992</v>
      </c>
      <c r="K5" s="22">
        <v>1993</v>
      </c>
      <c r="L5" s="22">
        <v>1994</v>
      </c>
      <c r="M5" s="22">
        <v>1995</v>
      </c>
      <c r="N5" s="22">
        <v>1996</v>
      </c>
      <c r="O5" s="22">
        <v>1997</v>
      </c>
      <c r="P5" s="22">
        <v>1998</v>
      </c>
      <c r="Q5" s="22">
        <v>1999</v>
      </c>
      <c r="R5" s="22">
        <v>2000</v>
      </c>
      <c r="S5" s="22">
        <v>2001</v>
      </c>
      <c r="T5" s="22">
        <v>2002</v>
      </c>
      <c r="U5" s="2">
        <v>2003</v>
      </c>
      <c r="V5" s="2">
        <v>2004</v>
      </c>
      <c r="W5" s="105">
        <v>2005</v>
      </c>
      <c r="X5" s="105">
        <v>2006</v>
      </c>
      <c r="Y5" s="105">
        <v>2007</v>
      </c>
      <c r="Z5" s="105">
        <v>2008</v>
      </c>
      <c r="AA5" s="105">
        <v>2009</v>
      </c>
      <c r="AB5" s="105">
        <v>2010</v>
      </c>
      <c r="AC5" s="105">
        <v>2011</v>
      </c>
      <c r="AD5" s="105">
        <v>2012</v>
      </c>
      <c r="AE5" s="105">
        <v>2013</v>
      </c>
      <c r="AF5" s="105">
        <v>2014</v>
      </c>
      <c r="AG5" s="105">
        <v>2015</v>
      </c>
    </row>
    <row r="6" spans="1:17" ht="15">
      <c r="A6" s="7"/>
      <c r="B6"/>
      <c r="C6"/>
      <c r="D6"/>
      <c r="E6"/>
      <c r="F6"/>
      <c r="G6"/>
      <c r="H6"/>
      <c r="I6"/>
      <c r="J6"/>
      <c r="K6"/>
      <c r="L6"/>
      <c r="M6"/>
      <c r="N6"/>
      <c r="O6"/>
      <c r="P6" s="7"/>
      <c r="Q6" s="7"/>
    </row>
    <row r="7" spans="1:33" ht="15">
      <c r="A7" t="s">
        <v>36</v>
      </c>
      <c r="B7"/>
      <c r="C7"/>
      <c r="D7"/>
      <c r="E7" s="23">
        <v>101.9</v>
      </c>
      <c r="F7" s="23">
        <v>106.9</v>
      </c>
      <c r="G7" s="23">
        <v>115.2</v>
      </c>
      <c r="H7" s="7">
        <v>126.1</v>
      </c>
      <c r="I7" s="7">
        <v>133.5</v>
      </c>
      <c r="J7" s="7">
        <v>138.5</v>
      </c>
      <c r="K7" s="23">
        <v>140.7</v>
      </c>
      <c r="L7" s="23">
        <v>144.1</v>
      </c>
      <c r="M7" s="23">
        <v>149.1</v>
      </c>
      <c r="N7" s="23">
        <v>152.7</v>
      </c>
      <c r="O7" s="23">
        <v>157.5</v>
      </c>
      <c r="P7" s="23">
        <v>162.9</v>
      </c>
      <c r="Q7" s="7">
        <v>165.4</v>
      </c>
      <c r="R7" s="7">
        <v>170.3</v>
      </c>
      <c r="S7" s="7">
        <v>173.3</v>
      </c>
      <c r="T7" s="7">
        <v>176.2</v>
      </c>
      <c r="U7" s="6">
        <v>181.3</v>
      </c>
      <c r="V7" s="6">
        <v>186.7</v>
      </c>
      <c r="W7" s="15">
        <v>192</v>
      </c>
      <c r="X7" s="15">
        <v>198.1</v>
      </c>
      <c r="Y7" s="15">
        <v>206.6</v>
      </c>
      <c r="Z7" s="15">
        <v>214.8</v>
      </c>
      <c r="AA7" s="15">
        <v>213.7</v>
      </c>
      <c r="AB7" s="15">
        <v>223.6</v>
      </c>
      <c r="AC7" s="15">
        <v>235.2</v>
      </c>
      <c r="AD7" s="15">
        <v>242.7</v>
      </c>
      <c r="AE7" s="15">
        <v>250.1</v>
      </c>
      <c r="AF7" s="15">
        <v>256.03</v>
      </c>
      <c r="AG7" s="15">
        <v>258.54</v>
      </c>
    </row>
    <row r="8" spans="1:17" ht="15">
      <c r="A8"/>
      <c r="B8"/>
      <c r="C8"/>
      <c r="D8"/>
      <c r="E8"/>
      <c r="F8"/>
      <c r="G8"/>
      <c r="H8"/>
      <c r="I8"/>
      <c r="J8"/>
      <c r="K8"/>
      <c r="L8"/>
      <c r="M8"/>
      <c r="N8"/>
      <c r="O8"/>
      <c r="P8" s="7"/>
      <c r="Q8" s="7"/>
    </row>
    <row r="9" spans="1:17" ht="15">
      <c r="A9" t="s">
        <v>37</v>
      </c>
      <c r="B9"/>
      <c r="C9"/>
      <c r="D9"/>
      <c r="E9"/>
      <c r="F9"/>
      <c r="G9"/>
      <c r="H9"/>
      <c r="I9"/>
      <c r="J9"/>
      <c r="K9"/>
      <c r="L9"/>
      <c r="M9"/>
      <c r="N9"/>
      <c r="O9"/>
      <c r="P9" s="7"/>
      <c r="Q9" s="7"/>
    </row>
    <row r="10" spans="1:17" ht="15">
      <c r="A10" s="24" t="s">
        <v>38</v>
      </c>
      <c r="B10" s="113">
        <v>258.54</v>
      </c>
      <c r="C10"/>
      <c r="D10"/>
      <c r="E10"/>
      <c r="F10"/>
      <c r="G10"/>
      <c r="H10"/>
      <c r="I10"/>
      <c r="J10"/>
      <c r="K10"/>
      <c r="L10"/>
      <c r="M10"/>
      <c r="N10"/>
      <c r="O10"/>
      <c r="P10" s="7"/>
      <c r="Q10" s="7"/>
    </row>
    <row r="11" spans="1:17" ht="15">
      <c r="A11"/>
      <c r="B11"/>
      <c r="C11"/>
      <c r="D11"/>
      <c r="E11"/>
      <c r="F11"/>
      <c r="G11"/>
      <c r="H11"/>
      <c r="I11"/>
      <c r="J11"/>
      <c r="K11"/>
      <c r="L11"/>
      <c r="M11"/>
      <c r="N11"/>
      <c r="O11"/>
      <c r="P11" s="7"/>
      <c r="Q11" s="7"/>
    </row>
    <row r="12" spans="1:17" ht="15">
      <c r="A12" t="s">
        <v>39</v>
      </c>
      <c r="B12"/>
      <c r="C12"/>
      <c r="D12"/>
      <c r="E12"/>
      <c r="F12"/>
      <c r="G12"/>
      <c r="H12"/>
      <c r="I12"/>
      <c r="J12"/>
      <c r="K12"/>
      <c r="L12"/>
      <c r="M12"/>
      <c r="N12"/>
      <c r="O12"/>
      <c r="P12" s="7"/>
      <c r="Q12" s="7"/>
    </row>
    <row r="13" spans="1:33" ht="15">
      <c r="A13" t="s">
        <v>40</v>
      </c>
      <c r="B13"/>
      <c r="C13"/>
      <c r="D13"/>
      <c r="E13" s="25">
        <f>$B10/E7</f>
        <v>2.5371933267909714</v>
      </c>
      <c r="F13" s="25">
        <f aca="true" t="shared" si="0" ref="F13:AG13">$B10/F7</f>
        <v>2.4185219831618334</v>
      </c>
      <c r="G13" s="25">
        <f t="shared" si="0"/>
        <v>2.2442708333333337</v>
      </c>
      <c r="H13" s="25">
        <f t="shared" si="0"/>
        <v>2.0502775574940526</v>
      </c>
      <c r="I13" s="25">
        <f t="shared" si="0"/>
        <v>1.9366292134831462</v>
      </c>
      <c r="J13" s="25">
        <f t="shared" si="0"/>
        <v>1.8667148014440436</v>
      </c>
      <c r="K13" s="25">
        <f t="shared" si="0"/>
        <v>1.837526652452026</v>
      </c>
      <c r="L13" s="25">
        <f t="shared" si="0"/>
        <v>1.794170714781402</v>
      </c>
      <c r="M13" s="25">
        <f t="shared" si="0"/>
        <v>1.7340040241448693</v>
      </c>
      <c r="N13" s="25">
        <f t="shared" si="0"/>
        <v>1.6931237721021613</v>
      </c>
      <c r="O13" s="25">
        <f t="shared" si="0"/>
        <v>1.6415238095238096</v>
      </c>
      <c r="P13" s="25">
        <f t="shared" si="0"/>
        <v>1.587108655616943</v>
      </c>
      <c r="Q13" s="25">
        <f t="shared" si="0"/>
        <v>1.5631197097944378</v>
      </c>
      <c r="R13" s="25">
        <f t="shared" si="0"/>
        <v>1.5181444509688784</v>
      </c>
      <c r="S13" s="25">
        <f t="shared" si="0"/>
        <v>1.491863819965378</v>
      </c>
      <c r="T13" s="25">
        <f t="shared" si="0"/>
        <v>1.4673098751418845</v>
      </c>
      <c r="U13" s="25">
        <f t="shared" si="0"/>
        <v>1.4260341974627688</v>
      </c>
      <c r="V13" s="25">
        <f t="shared" si="0"/>
        <v>1.3847884306373863</v>
      </c>
      <c r="W13" s="25">
        <f t="shared" si="0"/>
        <v>1.3465625</v>
      </c>
      <c r="X13" s="25">
        <f t="shared" si="0"/>
        <v>1.3050984351337709</v>
      </c>
      <c r="Y13" s="25">
        <f t="shared" si="0"/>
        <v>1.251403678606002</v>
      </c>
      <c r="Z13" s="25">
        <f t="shared" si="0"/>
        <v>1.2036312849162012</v>
      </c>
      <c r="AA13" s="25">
        <f t="shared" si="0"/>
        <v>1.2098268600842303</v>
      </c>
      <c r="AB13" s="25">
        <f t="shared" si="0"/>
        <v>1.1562611806797856</v>
      </c>
      <c r="AC13" s="25">
        <f t="shared" si="0"/>
        <v>1.0992346938775512</v>
      </c>
      <c r="AD13" s="25">
        <f t="shared" si="0"/>
        <v>1.065265760197775</v>
      </c>
      <c r="AE13" s="25">
        <f t="shared" si="0"/>
        <v>1.0337465013994402</v>
      </c>
      <c r="AF13" s="25">
        <f t="shared" si="0"/>
        <v>1.0098035386478148</v>
      </c>
      <c r="AG13" s="25">
        <f t="shared" si="0"/>
        <v>1</v>
      </c>
    </row>
    <row r="14" spans="1:17" ht="15">
      <c r="A14" t="s">
        <v>41</v>
      </c>
      <c r="B14"/>
      <c r="C14"/>
      <c r="D14"/>
      <c r="E14"/>
      <c r="F14"/>
      <c r="G14"/>
      <c r="H14"/>
      <c r="I14"/>
      <c r="J14"/>
      <c r="K14"/>
      <c r="L14"/>
      <c r="M14"/>
      <c r="N14"/>
      <c r="O14"/>
      <c r="P14" s="7"/>
      <c r="Q14" s="7"/>
    </row>
    <row r="16" ht="15.75">
      <c r="A16" s="46" t="s">
        <v>272</v>
      </c>
    </row>
    <row r="17" ht="15.75">
      <c r="A17" s="46" t="s">
        <v>273</v>
      </c>
    </row>
    <row r="18" spans="1:24" ht="15.75">
      <c r="A18" s="46" t="s">
        <v>279</v>
      </c>
      <c r="X18" s="4"/>
    </row>
    <row r="19" spans="21:32" ht="12.75">
      <c r="U19" s="101"/>
      <c r="V19" s="101"/>
      <c r="X19" s="101"/>
      <c r="Z19" s="101"/>
      <c r="AB19" s="101"/>
      <c r="AC19" s="101"/>
      <c r="AD19" s="101"/>
      <c r="AE19" s="101"/>
      <c r="AF19" s="101"/>
    </row>
    <row r="20" spans="1:32" ht="15">
      <c r="A20"/>
      <c r="B20"/>
      <c r="C20"/>
      <c r="D20"/>
      <c r="E20" s="22">
        <v>1987</v>
      </c>
      <c r="F20" s="22">
        <v>1988</v>
      </c>
      <c r="G20" s="22">
        <v>1989</v>
      </c>
      <c r="H20" s="22">
        <v>1990</v>
      </c>
      <c r="I20" s="22">
        <v>1991</v>
      </c>
      <c r="J20" s="22">
        <v>1992</v>
      </c>
      <c r="K20" s="22">
        <v>1993</v>
      </c>
      <c r="L20" s="22">
        <v>1994</v>
      </c>
      <c r="M20" s="22">
        <v>1995</v>
      </c>
      <c r="N20" s="22">
        <v>1996</v>
      </c>
      <c r="O20" s="22">
        <v>1997</v>
      </c>
      <c r="P20" s="22">
        <v>1998</v>
      </c>
      <c r="Q20" s="22">
        <v>1999</v>
      </c>
      <c r="R20" s="22">
        <v>2000</v>
      </c>
      <c r="S20" s="22">
        <v>2001</v>
      </c>
      <c r="T20" s="22">
        <v>2002</v>
      </c>
      <c r="U20" s="2">
        <v>2003</v>
      </c>
      <c r="V20" s="2">
        <v>2004</v>
      </c>
      <c r="W20" s="105">
        <v>2005</v>
      </c>
      <c r="X20" s="2">
        <v>2006</v>
      </c>
      <c r="Y20" s="105">
        <v>2007</v>
      </c>
      <c r="Z20" s="2">
        <v>2008</v>
      </c>
      <c r="AA20" s="105">
        <v>2009</v>
      </c>
      <c r="AB20" s="2">
        <v>2010</v>
      </c>
      <c r="AC20" s="2">
        <v>2011</v>
      </c>
      <c r="AD20" s="2">
        <v>2012</v>
      </c>
      <c r="AE20" s="2">
        <v>2013</v>
      </c>
      <c r="AF20" s="2">
        <v>2014</v>
      </c>
    </row>
    <row r="21" spans="1:17" ht="15">
      <c r="A21" s="7"/>
      <c r="B21"/>
      <c r="C21"/>
      <c r="D21"/>
      <c r="E21"/>
      <c r="F21"/>
      <c r="G21"/>
      <c r="H21"/>
      <c r="I21"/>
      <c r="J21"/>
      <c r="K21"/>
      <c r="L21"/>
      <c r="M21"/>
      <c r="N21"/>
      <c r="O21"/>
      <c r="P21" s="7"/>
      <c r="Q21" s="7"/>
    </row>
    <row r="22" spans="1:32" ht="15">
      <c r="A22" t="s">
        <v>36</v>
      </c>
      <c r="B22"/>
      <c r="C22"/>
      <c r="D22"/>
      <c r="E22" s="23">
        <v>101.9</v>
      </c>
      <c r="F22" s="23">
        <v>106.9</v>
      </c>
      <c r="G22" s="23">
        <v>115.2</v>
      </c>
      <c r="H22" s="7">
        <v>126.1</v>
      </c>
      <c r="I22" s="7">
        <v>133.5</v>
      </c>
      <c r="J22" s="7">
        <v>138.5</v>
      </c>
      <c r="K22" s="23">
        <v>140.7</v>
      </c>
      <c r="L22" s="23">
        <v>144.1</v>
      </c>
      <c r="M22" s="23">
        <v>149.1</v>
      </c>
      <c r="N22" s="23">
        <v>152.7</v>
      </c>
      <c r="O22" s="23">
        <v>157.5</v>
      </c>
      <c r="P22" s="23">
        <v>162.9</v>
      </c>
      <c r="Q22" s="7">
        <v>165.4</v>
      </c>
      <c r="R22" s="7">
        <v>170.3</v>
      </c>
      <c r="S22" s="7">
        <v>173.3</v>
      </c>
      <c r="T22" s="7">
        <v>176.2</v>
      </c>
      <c r="U22" s="6">
        <v>181.3</v>
      </c>
      <c r="V22" s="6">
        <v>186.7</v>
      </c>
      <c r="W22" s="15">
        <v>192</v>
      </c>
      <c r="X22" s="15">
        <v>198.1</v>
      </c>
      <c r="Y22" s="6">
        <v>206.6</v>
      </c>
      <c r="Z22" s="6">
        <v>214.8</v>
      </c>
      <c r="AA22" s="15">
        <v>213.7</v>
      </c>
      <c r="AB22" s="15">
        <v>223.6</v>
      </c>
      <c r="AC22" s="15">
        <v>235.2</v>
      </c>
      <c r="AD22" s="15">
        <v>242.7</v>
      </c>
      <c r="AE22" s="15">
        <v>250.1</v>
      </c>
      <c r="AF22" s="15">
        <v>256.03</v>
      </c>
    </row>
    <row r="23" spans="1:17" ht="15">
      <c r="A23"/>
      <c r="B23"/>
      <c r="C23"/>
      <c r="D23"/>
      <c r="E23"/>
      <c r="F23"/>
      <c r="G23"/>
      <c r="H23"/>
      <c r="I23"/>
      <c r="J23"/>
      <c r="K23"/>
      <c r="L23"/>
      <c r="M23"/>
      <c r="N23"/>
      <c r="O23"/>
      <c r="P23" s="7"/>
      <c r="Q23" s="7"/>
    </row>
    <row r="24" spans="1:17" ht="15.75">
      <c r="A24" t="s">
        <v>158</v>
      </c>
      <c r="B24"/>
      <c r="C24"/>
      <c r="D24"/>
      <c r="E24"/>
      <c r="F24"/>
      <c r="G24"/>
      <c r="H24"/>
      <c r="I24"/>
      <c r="J24"/>
      <c r="K24"/>
      <c r="L24"/>
      <c r="M24"/>
      <c r="N24"/>
      <c r="O24"/>
      <c r="P24" s="7"/>
      <c r="Q24" s="7"/>
    </row>
    <row r="25" spans="1:17" ht="15">
      <c r="A25" s="24" t="s">
        <v>38</v>
      </c>
      <c r="B25" s="116">
        <v>256.03</v>
      </c>
      <c r="C25"/>
      <c r="D25"/>
      <c r="E25"/>
      <c r="F25"/>
      <c r="G25"/>
      <c r="H25"/>
      <c r="I25"/>
      <c r="J25"/>
      <c r="K25"/>
      <c r="L25"/>
      <c r="M25"/>
      <c r="N25"/>
      <c r="O25"/>
      <c r="P25" s="7"/>
      <c r="Q25" s="7"/>
    </row>
    <row r="26" spans="1:17" ht="15">
      <c r="A26"/>
      <c r="B26"/>
      <c r="C26"/>
      <c r="D26"/>
      <c r="E26"/>
      <c r="F26"/>
      <c r="G26"/>
      <c r="H26"/>
      <c r="I26"/>
      <c r="J26"/>
      <c r="K26"/>
      <c r="L26"/>
      <c r="M26"/>
      <c r="N26"/>
      <c r="O26"/>
      <c r="P26" s="7"/>
      <c r="Q26" s="7"/>
    </row>
    <row r="27" spans="1:17" ht="15">
      <c r="A27" t="s">
        <v>39</v>
      </c>
      <c r="B27"/>
      <c r="C27"/>
      <c r="D27"/>
      <c r="E27"/>
      <c r="F27"/>
      <c r="G27"/>
      <c r="H27"/>
      <c r="I27"/>
      <c r="J27"/>
      <c r="K27"/>
      <c r="L27"/>
      <c r="M27"/>
      <c r="N27"/>
      <c r="O27"/>
      <c r="P27" s="7"/>
      <c r="Q27" s="7"/>
    </row>
    <row r="28" spans="1:32" ht="15">
      <c r="A28" t="s">
        <v>40</v>
      </c>
      <c r="B28"/>
      <c r="C28"/>
      <c r="D28"/>
      <c r="E28" s="25">
        <f>$B25/E22</f>
        <v>2.512561334641805</v>
      </c>
      <c r="F28" s="25">
        <f aca="true" t="shared" si="1" ref="F28:R28">$B25/F22</f>
        <v>2.3950420954162763</v>
      </c>
      <c r="G28" s="25">
        <f t="shared" si="1"/>
        <v>2.2224826388888888</v>
      </c>
      <c r="H28" s="25">
        <f t="shared" si="1"/>
        <v>2.0303727200634416</v>
      </c>
      <c r="I28" s="25">
        <f t="shared" si="1"/>
        <v>1.917827715355805</v>
      </c>
      <c r="J28" s="25">
        <f t="shared" si="1"/>
        <v>1.8485920577617327</v>
      </c>
      <c r="K28" s="25">
        <f t="shared" si="1"/>
        <v>1.819687277896233</v>
      </c>
      <c r="L28" s="25">
        <f t="shared" si="1"/>
        <v>1.7767522553782094</v>
      </c>
      <c r="M28" s="25">
        <f t="shared" si="1"/>
        <v>1.7171696847753184</v>
      </c>
      <c r="N28" s="25">
        <f t="shared" si="1"/>
        <v>1.676686313032089</v>
      </c>
      <c r="O28" s="25">
        <f t="shared" si="1"/>
        <v>1.6255873015873015</v>
      </c>
      <c r="P28" s="25">
        <f t="shared" si="1"/>
        <v>1.5717004297114792</v>
      </c>
      <c r="Q28" s="25">
        <f t="shared" si="1"/>
        <v>1.5479443772672308</v>
      </c>
      <c r="R28" s="25">
        <f t="shared" si="1"/>
        <v>1.5034057545507924</v>
      </c>
      <c r="S28" s="25">
        <f aca="true" t="shared" si="2" ref="S28:AF28">$B25/S22</f>
        <v>1.4773802654356605</v>
      </c>
      <c r="T28" s="25">
        <f t="shared" si="2"/>
        <v>1.4530646992054483</v>
      </c>
      <c r="U28" s="25">
        <f t="shared" si="2"/>
        <v>1.412189740761169</v>
      </c>
      <c r="V28" s="25">
        <f t="shared" si="2"/>
        <v>1.3713444027852169</v>
      </c>
      <c r="W28" s="25">
        <f t="shared" si="2"/>
        <v>1.3334895833333331</v>
      </c>
      <c r="X28" s="25">
        <f t="shared" si="2"/>
        <v>1.2924280666330135</v>
      </c>
      <c r="Y28" s="25">
        <f t="shared" si="2"/>
        <v>1.2392545982575023</v>
      </c>
      <c r="Z28" s="25">
        <f t="shared" si="2"/>
        <v>1.191945996275605</v>
      </c>
      <c r="AA28" s="25">
        <f t="shared" si="2"/>
        <v>1.1980814225549836</v>
      </c>
      <c r="AB28" s="25">
        <f t="shared" si="2"/>
        <v>1.1450357781753129</v>
      </c>
      <c r="AC28" s="25">
        <f t="shared" si="2"/>
        <v>1.088562925170068</v>
      </c>
      <c r="AD28" s="25">
        <f t="shared" si="2"/>
        <v>1.0549237742068396</v>
      </c>
      <c r="AE28" s="25">
        <f t="shared" si="2"/>
        <v>1.0237105157936826</v>
      </c>
      <c r="AF28" s="25">
        <f t="shared" si="2"/>
        <v>1</v>
      </c>
    </row>
    <row r="29" spans="1:17" ht="15">
      <c r="A29" t="s">
        <v>41</v>
      </c>
      <c r="B29"/>
      <c r="C29"/>
      <c r="D29"/>
      <c r="E29"/>
      <c r="F29"/>
      <c r="G29"/>
      <c r="H29"/>
      <c r="I29"/>
      <c r="J29"/>
      <c r="K29"/>
      <c r="L29"/>
      <c r="M29"/>
      <c r="N29"/>
      <c r="O29"/>
      <c r="P29" s="7"/>
      <c r="Q29" s="7"/>
    </row>
  </sheetData>
  <sheetProtection/>
  <printOptions/>
  <pageMargins left="0.236" right="0.236" top="0.512" bottom="0.551" header="0.5" footer="0.5"/>
  <pageSetup fitToHeight="1" fitToWidth="1" horizontalDpi="300" verticalDpi="300" orientation="landscape" paperSize="9" scale="46" r:id="rId1"/>
  <headerFooter alignWithMargins="0">
    <oddFooter>&amp;LExcel\sheets\sts\sts9495\RPI_STS8&amp;C&amp;D&amp;RSODD Transport Statistics</oddFooter>
  </headerFooter>
</worksheet>
</file>

<file path=xl/worksheets/sheet3.xml><?xml version="1.0" encoding="utf-8"?>
<worksheet xmlns="http://schemas.openxmlformats.org/spreadsheetml/2006/main" xmlns:r="http://schemas.openxmlformats.org/officeDocument/2006/relationships">
  <dimension ref="A1:B26"/>
  <sheetViews>
    <sheetView tabSelected="1" zoomScalePageLayoutView="0" workbookViewId="0" topLeftCell="A1">
      <selection activeCell="H2" sqref="H2"/>
    </sheetView>
  </sheetViews>
  <sheetFormatPr defaultColWidth="8.88671875" defaultRowHeight="15"/>
  <sheetData>
    <row r="1" ht="20.25">
      <c r="A1" s="408" t="s">
        <v>635</v>
      </c>
    </row>
    <row r="2" spans="1:2" ht="15" customHeight="1">
      <c r="A2" s="409" t="s">
        <v>670</v>
      </c>
      <c r="B2" s="364" t="s">
        <v>671</v>
      </c>
    </row>
    <row r="3" spans="1:2" ht="15">
      <c r="A3" s="302" t="s">
        <v>636</v>
      </c>
      <c r="B3" t="s">
        <v>637</v>
      </c>
    </row>
    <row r="4" spans="1:2" ht="15">
      <c r="A4" s="302" t="s">
        <v>638</v>
      </c>
      <c r="B4" t="s">
        <v>639</v>
      </c>
    </row>
    <row r="5" spans="1:2" ht="15">
      <c r="A5" s="302" t="s">
        <v>409</v>
      </c>
      <c r="B5" t="s">
        <v>640</v>
      </c>
    </row>
    <row r="6" spans="1:2" ht="15">
      <c r="A6" s="302" t="s">
        <v>641</v>
      </c>
      <c r="B6" t="s">
        <v>615</v>
      </c>
    </row>
    <row r="7" spans="1:2" ht="15">
      <c r="A7" s="302" t="s">
        <v>410</v>
      </c>
      <c r="B7" t="s">
        <v>642</v>
      </c>
    </row>
    <row r="8" spans="1:2" ht="15">
      <c r="A8" s="302" t="s">
        <v>643</v>
      </c>
      <c r="B8" t="s">
        <v>695</v>
      </c>
    </row>
    <row r="9" spans="1:2" ht="15">
      <c r="A9" s="302" t="s">
        <v>644</v>
      </c>
      <c r="B9" t="s">
        <v>645</v>
      </c>
    </row>
    <row r="10" spans="1:2" ht="15">
      <c r="A10" s="302" t="s">
        <v>646</v>
      </c>
      <c r="B10" t="s">
        <v>647</v>
      </c>
    </row>
    <row r="11" spans="1:2" ht="15">
      <c r="A11" s="302" t="s">
        <v>648</v>
      </c>
      <c r="B11" t="s">
        <v>649</v>
      </c>
    </row>
    <row r="12" spans="1:2" ht="15">
      <c r="A12" s="302" t="s">
        <v>650</v>
      </c>
      <c r="B12" t="s">
        <v>694</v>
      </c>
    </row>
    <row r="13" spans="1:2" ht="15">
      <c r="A13" s="302" t="s">
        <v>651</v>
      </c>
      <c r="B13" t="s">
        <v>693</v>
      </c>
    </row>
    <row r="14" spans="1:2" ht="15">
      <c r="A14" s="302" t="s">
        <v>652</v>
      </c>
      <c r="B14" t="s">
        <v>653</v>
      </c>
    </row>
    <row r="15" spans="1:2" ht="15">
      <c r="A15" s="302" t="s">
        <v>415</v>
      </c>
      <c r="B15" t="s">
        <v>620</v>
      </c>
    </row>
    <row r="16" spans="1:2" ht="15">
      <c r="A16" s="302" t="s">
        <v>416</v>
      </c>
      <c r="B16" t="s">
        <v>654</v>
      </c>
    </row>
    <row r="17" spans="1:2" ht="15">
      <c r="A17" s="302" t="s">
        <v>417</v>
      </c>
      <c r="B17" t="s">
        <v>547</v>
      </c>
    </row>
    <row r="18" spans="1:2" ht="15">
      <c r="A18" s="302" t="s">
        <v>655</v>
      </c>
      <c r="B18" t="s">
        <v>656</v>
      </c>
    </row>
    <row r="19" spans="1:2" ht="15">
      <c r="A19" s="302" t="s">
        <v>657</v>
      </c>
      <c r="B19" t="s">
        <v>658</v>
      </c>
    </row>
    <row r="20" spans="1:2" ht="15">
      <c r="A20" s="302" t="s">
        <v>659</v>
      </c>
      <c r="B20" t="s">
        <v>660</v>
      </c>
    </row>
    <row r="21" spans="1:2" ht="15">
      <c r="A21" s="302" t="s">
        <v>661</v>
      </c>
      <c r="B21" t="s">
        <v>662</v>
      </c>
    </row>
    <row r="22" spans="1:2" ht="15">
      <c r="A22" s="302" t="s">
        <v>663</v>
      </c>
      <c r="B22" t="s">
        <v>692</v>
      </c>
    </row>
    <row r="23" spans="1:2" ht="15">
      <c r="A23" s="302" t="s">
        <v>664</v>
      </c>
      <c r="B23" t="s">
        <v>665</v>
      </c>
    </row>
    <row r="24" spans="1:2" ht="15">
      <c r="A24" s="302" t="s">
        <v>666</v>
      </c>
      <c r="B24" t="s">
        <v>667</v>
      </c>
    </row>
    <row r="25" spans="1:2" ht="15">
      <c r="A25" s="302" t="s">
        <v>668</v>
      </c>
      <c r="B25" t="s">
        <v>691</v>
      </c>
    </row>
    <row r="26" spans="1:2" ht="15">
      <c r="A26" s="302" t="s">
        <v>669</v>
      </c>
      <c r="B26" t="s">
        <v>690</v>
      </c>
    </row>
  </sheetData>
  <sheetProtection/>
  <hyperlinks>
    <hyperlink ref="A2" location="'Time Series'!A1" display="Time series"/>
    <hyperlink ref="A3" location="'Fig 7.1-7.2'!A1" display="Figure 7.1"/>
    <hyperlink ref="A4" location="'Fig 7.1-7.2'!A1" display="Figure 7.2"/>
    <hyperlink ref="A5" location="'T7.1-7.2 '!A1" display="Table 7.1"/>
    <hyperlink ref="A6" location="'T7.1-7.2 '!A1" display="Table 7.2"/>
    <hyperlink ref="A7" location="'T7.3-7.5'!A1" display="Table 7.3"/>
    <hyperlink ref="A8" location="'T7.3-7.5'!A1" display="Table 7.4"/>
    <hyperlink ref="A9" location="'T7.3-7.5'!A1" display="Table 7.5"/>
    <hyperlink ref="A10" location="T7.6ab!A1" display="Table 7.6a"/>
    <hyperlink ref="A11" location="T7.6ab!A1" display="Table 7.6b"/>
    <hyperlink ref="A12" location="'T7.6c 2013-14 FOR PUBLICATION'!A1" display="Table 7.6c"/>
    <hyperlink ref="A13" location="'t7.7 2015-16'!A1" display="Table 7.7"/>
    <hyperlink ref="A14" location="T7.8!A1" display="Table 7.8"/>
    <hyperlink ref="A15" location="'T7.9-7.10'!A1" display="Table 7.9"/>
    <hyperlink ref="A16" location="'T7.9-7.10'!A1" display="Table 7.10"/>
    <hyperlink ref="A17" location="T7.11!A1" display="Table 7.11"/>
    <hyperlink ref="A18" location="'T7.12-7.13'!A1" display="Table 7.12"/>
    <hyperlink ref="A19" location="'T7.12-7.13'!A1" display="Table 7.13"/>
    <hyperlink ref="A20" location="'T7.14-7.17'!A1" display="Table 7.14"/>
    <hyperlink ref="A21" location="'T7.14-7.17'!A1" display="Table 7.15"/>
    <hyperlink ref="A22" location="'T7.14-7.17'!A1" display="Table 7.16"/>
    <hyperlink ref="A23" location="'T7.14-7.17'!A1" display="Table 7.17"/>
    <hyperlink ref="A24" location="'T7.18-7.20'!A1" display="Table 7.18"/>
    <hyperlink ref="A25:A26" location="'T7.18-7.20'!A1" display="Table 7.18"/>
    <hyperlink ref="A25" location="'T7.18-7.20'!A1" display="Table 7.19"/>
    <hyperlink ref="A26" location="'T7.18-7.20'!A1" display="Table 7.20"/>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2">
    <pageSetUpPr fitToPage="1"/>
  </sheetPr>
  <dimension ref="A2:Q67"/>
  <sheetViews>
    <sheetView zoomScale="78" zoomScaleNormal="78" zoomScalePageLayoutView="0" workbookViewId="0" topLeftCell="A1">
      <selection activeCell="P28" sqref="P28"/>
    </sheetView>
  </sheetViews>
  <sheetFormatPr defaultColWidth="8.88671875" defaultRowHeight="15"/>
  <cols>
    <col min="1" max="1" width="16.4453125" style="0" customWidth="1"/>
    <col min="2" max="12" width="6.10546875" style="0" customWidth="1"/>
    <col min="13" max="13" width="5.6640625" style="0" customWidth="1"/>
    <col min="14" max="14" width="6.88671875" style="0" customWidth="1"/>
    <col min="15" max="15" width="5.4453125" style="0" customWidth="1"/>
    <col min="16" max="18" width="6.10546875" style="0" customWidth="1"/>
  </cols>
  <sheetData>
    <row r="2" s="6" customFormat="1" ht="15.75">
      <c r="A2" s="30" t="s">
        <v>411</v>
      </c>
    </row>
    <row r="14" ht="15">
      <c r="A14" s="1"/>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31" ht="15">
      <c r="A31" s="8" t="s">
        <v>407</v>
      </c>
    </row>
    <row r="32" ht="15">
      <c r="A32" s="3"/>
    </row>
    <row r="33" s="6" customFormat="1" ht="15.75">
      <c r="A33" s="30" t="s">
        <v>412</v>
      </c>
    </row>
    <row r="54" ht="6" customHeight="1"/>
    <row r="57" spans="1:17" ht="15">
      <c r="A57" t="s">
        <v>413</v>
      </c>
      <c r="B57" t="s">
        <v>87</v>
      </c>
      <c r="C57" s="44" t="s">
        <v>101</v>
      </c>
      <c r="D57" s="44" t="s">
        <v>105</v>
      </c>
      <c r="E57" s="44" t="s">
        <v>171</v>
      </c>
      <c r="F57" s="44" t="s">
        <v>172</v>
      </c>
      <c r="G57" s="44" t="s">
        <v>259</v>
      </c>
      <c r="H57" s="44" t="s">
        <v>359</v>
      </c>
      <c r="I57" s="189" t="s">
        <v>392</v>
      </c>
      <c r="J57" s="189" t="s">
        <v>405</v>
      </c>
      <c r="K57" s="189" t="s">
        <v>419</v>
      </c>
      <c r="L57" s="189" t="s">
        <v>469</v>
      </c>
      <c r="M57" s="189" t="s">
        <v>506</v>
      </c>
      <c r="N57" s="189" t="s">
        <v>507</v>
      </c>
      <c r="O57" s="189" t="s">
        <v>533</v>
      </c>
      <c r="P57" s="189" t="s">
        <v>630</v>
      </c>
      <c r="Q57" s="189" t="s">
        <v>717</v>
      </c>
    </row>
    <row r="58" spans="1:17" ht="15">
      <c r="A58" t="s">
        <v>157</v>
      </c>
      <c r="B58" s="49">
        <f>'T7.1-7.2 '!G46</f>
        <v>64.787857</v>
      </c>
      <c r="C58" s="49">
        <f>'T7.1-7.2 '!H46</f>
        <v>53.01826700000001</v>
      </c>
      <c r="D58" s="49">
        <f>'T7.1-7.2 '!I46</f>
        <v>52.37623</v>
      </c>
      <c r="E58" s="49">
        <f>'T7.1-7.2 '!J46</f>
        <v>55.892939</v>
      </c>
      <c r="F58" s="49">
        <f>'T7.1-7.2 '!K46</f>
        <v>61.256431</v>
      </c>
      <c r="G58" s="49">
        <f>'T7.1-7.2 '!L46</f>
        <v>66.73589899999999</v>
      </c>
      <c r="H58" s="49">
        <f>'T7.1-7.2 '!M46</f>
        <v>69.785304</v>
      </c>
      <c r="I58" s="49">
        <f>'T7.1-7.2 '!N46</f>
        <v>72.74429</v>
      </c>
      <c r="J58" s="49">
        <f>'T7.1-7.2 '!O46</f>
        <v>76.25607770367007</v>
      </c>
      <c r="K58" s="49">
        <f>'T7.1-7.2 '!P46</f>
        <v>76.47389032494031</v>
      </c>
      <c r="L58" s="49">
        <f>'T7.1-7.2 '!Q46</f>
        <v>79.4462863670296</v>
      </c>
      <c r="M58" s="49">
        <f>'T7.1-7.2 '!R46</f>
        <v>83.31080000000001</v>
      </c>
      <c r="N58" s="49">
        <f>'T7.1-7.2 '!S46</f>
        <v>85.75115600000001</v>
      </c>
      <c r="O58" s="49">
        <f>'T7.1-7.2 '!T46</f>
        <v>86.677795</v>
      </c>
      <c r="P58" s="49">
        <f>'T7.1-7.2 '!U46</f>
        <v>91.736174</v>
      </c>
      <c r="Q58" s="49">
        <f>'T7.1-7.2 '!V46</f>
        <v>0</v>
      </c>
    </row>
    <row r="59" spans="1:17" ht="15">
      <c r="A59" t="s">
        <v>696</v>
      </c>
      <c r="B59" s="192">
        <f>'T7.1-7.2 '!G5</f>
        <v>60.746182</v>
      </c>
      <c r="C59" s="192">
        <f>'T7.1-7.2 '!H5</f>
        <v>0</v>
      </c>
      <c r="D59" s="192">
        <f>'T7.1-7.2 '!I5</f>
        <v>57.38</v>
      </c>
      <c r="E59" s="192">
        <f>'T7.1-7.2 '!J5</f>
        <v>57.451</v>
      </c>
      <c r="F59" s="192">
        <f>'T7.1-7.2 '!K5</f>
        <v>64.023</v>
      </c>
      <c r="G59" s="192">
        <f>'T7.1-7.2 '!L5</f>
        <v>69.43</v>
      </c>
      <c r="H59" s="192">
        <f>'T7.1-7.2 '!M5</f>
        <v>71.585</v>
      </c>
      <c r="I59" s="192">
        <f>'T7.1-7.2 '!N5</f>
        <v>74.468</v>
      </c>
      <c r="J59" s="192">
        <f>'T7.1-7.2 '!O5</f>
        <v>76.429</v>
      </c>
      <c r="K59" s="192">
        <f>'T7.1-7.2 '!P5</f>
        <v>76.929</v>
      </c>
      <c r="L59" s="192">
        <f>'T7.1-7.2 '!Q5</f>
        <v>78.28994807173967</v>
      </c>
      <c r="M59" s="192">
        <f>'T7.1-7.2 '!R5</f>
        <v>81.1</v>
      </c>
      <c r="N59" s="192">
        <f>'T7.1-7.2 '!S5</f>
        <v>83.25</v>
      </c>
      <c r="O59" s="192">
        <f>'T7.1-7.2 '!T5</f>
        <v>86.34</v>
      </c>
      <c r="P59" s="192">
        <f>'T7.1-7.2 '!U5</f>
        <v>92.68</v>
      </c>
      <c r="Q59" s="192">
        <f>'T7.1-7.2 '!V5</f>
        <v>93.21300359999013</v>
      </c>
    </row>
    <row r="60" spans="1:17" ht="15">
      <c r="A60" t="s">
        <v>43</v>
      </c>
      <c r="B60" s="49">
        <f>'T7.1-7.2 '!G60</f>
        <v>275.53152396312385</v>
      </c>
      <c r="C60" s="49">
        <f>'T7.1-7.2 '!H60</f>
        <v>284.1017577809815</v>
      </c>
      <c r="D60" s="49">
        <f>'T7.1-7.2 '!I60</f>
        <v>278.7039657247758</v>
      </c>
      <c r="E60" s="49">
        <f>'T7.1-7.2 '!J60</f>
        <v>293.35058746271915</v>
      </c>
      <c r="F60" s="49">
        <f>'T7.1-7.2 '!K60</f>
        <v>310.7327642828789</v>
      </c>
      <c r="G60" s="49">
        <f>'T7.1-7.2 '!L60</f>
        <v>311.7698645833333</v>
      </c>
      <c r="H60" s="49">
        <f>'T7.1-7.2 '!M60</f>
        <v>321.08015341847545</v>
      </c>
      <c r="I60" s="49">
        <f>'T7.1-7.2 '!N60</f>
        <v>365.5560452988711</v>
      </c>
      <c r="J60" s="49">
        <f>'T7.1-7.2 '!O60</f>
        <v>366.9683457761327</v>
      </c>
      <c r="K60" s="49">
        <f>'T7.1-7.2 '!P60</f>
        <v>403.16300387676574</v>
      </c>
      <c r="L60" s="49">
        <f>'T7.1-7.2 '!Q60</f>
        <v>417.8049675578902</v>
      </c>
      <c r="M60" s="49">
        <f>'T7.1-7.2 '!R60</f>
        <v>428.22334672025073</v>
      </c>
      <c r="N60" s="49">
        <f>'T7.1-7.2 '!S60</f>
        <v>444.94302356192827</v>
      </c>
      <c r="O60" s="49">
        <f>'T7.1-7.2 '!T60</f>
        <v>458.1339161915634</v>
      </c>
      <c r="P60" s="49">
        <f>'T7.1-7.2 '!U60</f>
        <v>481.65347299999996</v>
      </c>
      <c r="Q60" s="49">
        <f>'T7.1-7.2 '!V60</f>
        <v>0</v>
      </c>
    </row>
    <row r="61" spans="2:6" ht="15">
      <c r="B61" s="26"/>
      <c r="C61" s="26"/>
      <c r="D61" s="26"/>
      <c r="E61" s="26"/>
      <c r="F61" s="26"/>
    </row>
    <row r="65" spans="1:16" ht="15">
      <c r="A65" t="s">
        <v>414</v>
      </c>
      <c r="B65" t="s">
        <v>86</v>
      </c>
      <c r="C65" t="s">
        <v>87</v>
      </c>
      <c r="D65" s="44" t="s">
        <v>101</v>
      </c>
      <c r="E65" s="44" t="s">
        <v>105</v>
      </c>
      <c r="F65" s="44" t="s">
        <v>171</v>
      </c>
      <c r="G65" s="44" t="s">
        <v>172</v>
      </c>
      <c r="H65" s="44" t="s">
        <v>259</v>
      </c>
      <c r="I65" s="44" t="s">
        <v>359</v>
      </c>
      <c r="J65" s="44" t="s">
        <v>392</v>
      </c>
      <c r="K65" s="44" t="s">
        <v>405</v>
      </c>
      <c r="L65" s="44" t="s">
        <v>419</v>
      </c>
      <c r="M65" s="44" t="s">
        <v>469</v>
      </c>
      <c r="N65" s="44" t="s">
        <v>506</v>
      </c>
      <c r="O65" s="44" t="s">
        <v>507</v>
      </c>
      <c r="P65" s="44" t="s">
        <v>533</v>
      </c>
    </row>
    <row r="66" spans="1:16" ht="15">
      <c r="A66" t="s">
        <v>44</v>
      </c>
      <c r="B66" s="50">
        <f>'T7.12-7.13'!F15</f>
        <v>8.235079</v>
      </c>
      <c r="C66" s="50">
        <f>'T7.12-7.13'!G15</f>
        <v>8.2473</v>
      </c>
      <c r="D66" s="50">
        <f>'T7.12-7.13'!H15</f>
        <v>9.570161</v>
      </c>
      <c r="E66" s="50">
        <f>'T7.12-7.13'!I15</f>
        <v>9.119996</v>
      </c>
      <c r="F66" s="50">
        <f>'T7.12-7.13'!J15</f>
        <v>8.318532000000001</v>
      </c>
      <c r="G66" s="50">
        <f>'T7.12-7.13'!K15</f>
        <v>11.25</v>
      </c>
      <c r="H66" s="50">
        <f>'T7.12-7.13'!L15</f>
        <v>14.32</v>
      </c>
      <c r="I66" s="50">
        <f>'T7.12-7.13'!M15</f>
        <v>12.959999999999999</v>
      </c>
      <c r="J66" s="50">
        <f>'T7.12-7.13'!N15</f>
        <v>11.35</v>
      </c>
      <c r="K66" s="50">
        <f>'T7.12-7.13'!O15</f>
        <v>10.36</v>
      </c>
      <c r="L66" s="50">
        <f>'T7.12-7.13'!P15</f>
        <v>9.68</v>
      </c>
      <c r="M66" s="50">
        <f>'T7.12-7.13'!Q15</f>
        <v>8.33</v>
      </c>
      <c r="N66" s="50">
        <f>'T7.12-7.13'!R15</f>
        <v>9.86</v>
      </c>
      <c r="O66" s="50">
        <f>'T7.12-7.13'!S15</f>
        <v>8.43</v>
      </c>
      <c r="P66" s="50"/>
    </row>
    <row r="67" ht="15">
      <c r="L67" s="49"/>
    </row>
  </sheetData>
  <sheetProtection/>
  <printOptions/>
  <pageMargins left="0.7480314960629921" right="0.7480314960629921" top="0.984251968503937" bottom="0.984251968503937" header="0.5118110236220472" footer="0.5118110236220472"/>
  <pageSetup fitToHeight="1" fitToWidth="1" horizontalDpi="300" verticalDpi="300" orientation="portrait" paperSize="9" scale="81" r:id="rId2"/>
  <headerFooter alignWithMargins="0">
    <oddHeader>&amp;R&amp;"Arial,Bold"&amp;14RAIL SERVICES</oddHeader>
  </headerFooter>
  <drawing r:id="rId1"/>
</worksheet>
</file>

<file path=xl/worksheets/sheet5.xml><?xml version="1.0" encoding="utf-8"?>
<worksheet xmlns="http://schemas.openxmlformats.org/spreadsheetml/2006/main" xmlns:r="http://schemas.openxmlformats.org/officeDocument/2006/relationships">
  <sheetPr codeName="Sheet3"/>
  <dimension ref="B2:P36"/>
  <sheetViews>
    <sheetView zoomScalePageLayoutView="0" workbookViewId="0" topLeftCell="A1">
      <selection activeCell="O10" sqref="O10"/>
    </sheetView>
  </sheetViews>
  <sheetFormatPr defaultColWidth="0" defaultRowHeight="15" customHeight="1" zeroHeight="1"/>
  <cols>
    <col min="1" max="1" width="1.1171875" style="360" customWidth="1"/>
    <col min="2" max="2" width="2.10546875" style="360" customWidth="1"/>
    <col min="3" max="3" width="7.6640625" style="360" customWidth="1"/>
    <col min="4" max="4" width="14.6640625" style="360" customWidth="1"/>
    <col min="5" max="5" width="10.6640625" style="360" customWidth="1"/>
    <col min="6" max="10" width="8.88671875" style="360" customWidth="1"/>
    <col min="11" max="11" width="9.3359375" style="360" customWidth="1"/>
    <col min="12" max="12" width="9.5546875" style="360" customWidth="1"/>
    <col min="13" max="13" width="9.21484375" style="360" customWidth="1"/>
    <col min="14" max="15" width="9.4453125" style="360" bestFit="1" customWidth="1"/>
    <col min="16" max="16" width="8.88671875" style="360" customWidth="1"/>
    <col min="17" max="17" width="1.1171875" style="360" customWidth="1"/>
    <col min="18" max="16384" width="0" style="360" hidden="1" customWidth="1"/>
  </cols>
  <sheetData>
    <row r="1" ht="7.5" customHeight="1"/>
    <row r="2" spans="2:16" ht="15">
      <c r="B2" s="365"/>
      <c r="C2" s="366"/>
      <c r="D2" s="366"/>
      <c r="E2" s="366"/>
      <c r="F2" s="366"/>
      <c r="G2" s="366"/>
      <c r="H2" s="366"/>
      <c r="I2" s="366"/>
      <c r="J2" s="366"/>
      <c r="K2" s="366"/>
      <c r="L2" s="366"/>
      <c r="M2" s="366"/>
      <c r="N2" s="366"/>
      <c r="O2" s="366"/>
      <c r="P2" s="367"/>
    </row>
    <row r="3" spans="2:16" ht="15">
      <c r="B3" s="368"/>
      <c r="C3" s="370"/>
      <c r="D3" s="370"/>
      <c r="E3" s="370"/>
      <c r="F3" s="370"/>
      <c r="G3" s="370"/>
      <c r="H3" s="370"/>
      <c r="I3" s="370"/>
      <c r="J3" s="370"/>
      <c r="K3" s="370"/>
      <c r="L3" s="370"/>
      <c r="M3" s="370"/>
      <c r="N3" s="370"/>
      <c r="O3" s="370"/>
      <c r="P3" s="371"/>
    </row>
    <row r="4" spans="2:16" ht="15">
      <c r="B4" s="368"/>
      <c r="C4" s="370"/>
      <c r="D4" s="370"/>
      <c r="E4" s="370"/>
      <c r="F4" s="370"/>
      <c r="G4" s="370"/>
      <c r="H4" s="370"/>
      <c r="I4" s="370"/>
      <c r="J4" s="370"/>
      <c r="K4" s="370"/>
      <c r="L4" s="370"/>
      <c r="M4" s="370"/>
      <c r="N4" s="370"/>
      <c r="O4" s="370"/>
      <c r="P4" s="371"/>
    </row>
    <row r="5" spans="2:16" ht="5.25" customHeight="1">
      <c r="B5" s="368"/>
      <c r="C5" s="370"/>
      <c r="D5" s="370"/>
      <c r="E5" s="370"/>
      <c r="F5" s="370"/>
      <c r="G5" s="370"/>
      <c r="H5" s="370"/>
      <c r="I5" s="370"/>
      <c r="J5" s="370"/>
      <c r="K5" s="370"/>
      <c r="L5" s="370"/>
      <c r="M5" s="370"/>
      <c r="N5" s="370"/>
      <c r="O5" s="370"/>
      <c r="P5" s="371"/>
    </row>
    <row r="6" spans="2:16" ht="7.5" customHeight="1">
      <c r="B6" s="368"/>
      <c r="C6" s="370"/>
      <c r="D6" s="370"/>
      <c r="E6" s="370"/>
      <c r="F6" s="370"/>
      <c r="G6" s="370"/>
      <c r="H6" s="370"/>
      <c r="I6" s="370"/>
      <c r="J6" s="370"/>
      <c r="K6" s="370"/>
      <c r="L6" s="370"/>
      <c r="M6" s="370"/>
      <c r="N6" s="370"/>
      <c r="O6" s="370"/>
      <c r="P6" s="371"/>
    </row>
    <row r="7" spans="2:16" ht="6.75" customHeight="1">
      <c r="B7" s="368"/>
      <c r="C7" s="370"/>
      <c r="D7" s="370"/>
      <c r="E7" s="370"/>
      <c r="F7" s="370"/>
      <c r="G7" s="370"/>
      <c r="H7" s="370"/>
      <c r="I7" s="370"/>
      <c r="J7" s="370"/>
      <c r="K7" s="370"/>
      <c r="L7" s="370"/>
      <c r="M7" s="370"/>
      <c r="N7" s="370"/>
      <c r="O7" s="370"/>
      <c r="P7" s="371"/>
    </row>
    <row r="8" spans="2:16" ht="8.25" customHeight="1">
      <c r="B8" s="368"/>
      <c r="C8" s="370"/>
      <c r="D8" s="370"/>
      <c r="E8" s="370"/>
      <c r="F8" s="370"/>
      <c r="G8" s="370"/>
      <c r="H8" s="370"/>
      <c r="I8" s="370"/>
      <c r="J8" s="370"/>
      <c r="K8" s="370"/>
      <c r="L8" s="370"/>
      <c r="M8" s="370"/>
      <c r="N8" s="370"/>
      <c r="O8" s="370"/>
      <c r="P8" s="371"/>
    </row>
    <row r="9" spans="2:16" ht="21" customHeight="1">
      <c r="B9" s="368"/>
      <c r="C9" s="370"/>
      <c r="D9" s="370"/>
      <c r="E9" s="384">
        <v>2003</v>
      </c>
      <c r="F9" s="384">
        <f>E9+1</f>
        <v>2004</v>
      </c>
      <c r="G9" s="384">
        <f aca="true" t="shared" si="0" ref="G9:O9">F9+1</f>
        <v>2005</v>
      </c>
      <c r="H9" s="384">
        <f t="shared" si="0"/>
        <v>2006</v>
      </c>
      <c r="I9" s="384">
        <f t="shared" si="0"/>
        <v>2007</v>
      </c>
      <c r="J9" s="384">
        <f t="shared" si="0"/>
        <v>2008</v>
      </c>
      <c r="K9" s="384">
        <f t="shared" si="0"/>
        <v>2009</v>
      </c>
      <c r="L9" s="384">
        <f t="shared" si="0"/>
        <v>2010</v>
      </c>
      <c r="M9" s="384">
        <f t="shared" si="0"/>
        <v>2011</v>
      </c>
      <c r="N9" s="384">
        <f t="shared" si="0"/>
        <v>2012</v>
      </c>
      <c r="O9" s="384">
        <f t="shared" si="0"/>
        <v>2013</v>
      </c>
      <c r="P9" s="371"/>
    </row>
    <row r="10" spans="2:16" ht="30">
      <c r="B10" s="368"/>
      <c r="C10" s="370"/>
      <c r="D10" s="385" t="str">
        <f>IF(VLOOKUP(L!$J$48,L!$I$2:$J$19,2,FALSE)=0,"",VLOOKUP(L!$J$48,L!$I$2:$J$19,2,FALSE))</f>
        <v>Passenger journeys 1</v>
      </c>
      <c r="E10" s="387">
        <f ca="1">OFFSET(OFFSET('DB'!$A$2,MATCH(VLOOKUP(L!$A$34,L!$A$2:$C$33,3,FALSE),'DB'!$A$2:$A$1686,0)-1,0),MATCH(VLOOKUP(L!$E$34,L!$D$2:$E$28,2,FALSE),OFFSET('DB'!$A$2,MATCH(VLOOKUP(L!$A$34,L!$A$2:$C$25,3,FALSE),'DB'!$A$2:$A$1686,0)-1,2,MATCH(VLOOKUP(L!$A$34+1,L!$A$2:$C$25,3,FALSE),'DB'!$A$2:$A$1686,0)-MATCH(VLOOKUP(L!$A$34,L!$A$2:$C$25,3,FALSE),'DB'!$A$2:$A$1686,0)),0)+L!$J$48-1,'Time Series'!E$9-1976)</f>
        <v>57.38</v>
      </c>
      <c r="F10" s="387">
        <f ca="1">OFFSET(OFFSET('DB'!$A$2,MATCH(VLOOKUP(L!$A$34,L!$A$2:$C$33,3,FALSE),'DB'!$A$2:$A$1686,0)-1,0),MATCH(VLOOKUP(L!$E$34,L!$D$2:$E$28,2,FALSE),OFFSET('DB'!$A$2,MATCH(VLOOKUP(L!$A$34,L!$A$2:$C$25,3,FALSE),'DB'!$A$2:$A$1686,0)-1,2,MATCH(VLOOKUP(L!$A$34+1,L!$A$2:$C$25,3,FALSE),'DB'!$A$2:$A$1686,0)-MATCH(VLOOKUP(L!$A$34,L!$A$2:$C$25,3,FALSE),'DB'!$A$2:$A$1686,0)),0)+L!$J$48-1,'Time Series'!F$9-1976)</f>
        <v>57.451</v>
      </c>
      <c r="G10" s="387">
        <f ca="1">OFFSET(OFFSET('DB'!$A$2,MATCH(VLOOKUP(L!$A$34,L!$A$2:$C$33,3,FALSE),'DB'!$A$2:$A$1686,0)-1,0),MATCH(VLOOKUP(L!$E$34,L!$D$2:$E$28,2,FALSE),OFFSET('DB'!$A$2,MATCH(VLOOKUP(L!$A$34,L!$A$2:$C$25,3,FALSE),'DB'!$A$2:$A$1686,0)-1,2,MATCH(VLOOKUP(L!$A$34+1,L!$A$2:$C$25,3,FALSE),'DB'!$A$2:$A$1686,0)-MATCH(VLOOKUP(L!$A$34,L!$A$2:$C$25,3,FALSE),'DB'!$A$2:$A$1686,0)),0)+L!$J$48-1,'Time Series'!G$9-1976)</f>
        <v>64.023</v>
      </c>
      <c r="H10" s="387">
        <f ca="1">OFFSET(OFFSET('DB'!$A$2,MATCH(VLOOKUP(L!$A$34,L!$A$2:$C$33,3,FALSE),'DB'!$A$2:$A$1686,0)-1,0),MATCH(VLOOKUP(L!$E$34,L!$D$2:$E$28,2,FALSE),OFFSET('DB'!$A$2,MATCH(VLOOKUP(L!$A$34,L!$A$2:$C$25,3,FALSE),'DB'!$A$2:$A$1686,0)-1,2,MATCH(VLOOKUP(L!$A$34+1,L!$A$2:$C$25,3,FALSE),'DB'!$A$2:$A$1686,0)-MATCH(VLOOKUP(L!$A$34,L!$A$2:$C$25,3,FALSE),'DB'!$A$2:$A$1686,0)),0)+L!$J$48-1,'Time Series'!H$9-1976)</f>
        <v>69.43</v>
      </c>
      <c r="I10" s="387">
        <f ca="1">OFFSET(OFFSET('DB'!$A$2,MATCH(VLOOKUP(L!$A$34,L!$A$2:$C$33,3,FALSE),'DB'!$A$2:$A$1686,0)-1,0),MATCH(VLOOKUP(L!$E$34,L!$D$2:$E$28,2,FALSE),OFFSET('DB'!$A$2,MATCH(VLOOKUP(L!$A$34,L!$A$2:$C$25,3,FALSE),'DB'!$A$2:$A$1686,0)-1,2,MATCH(VLOOKUP(L!$A$34+1,L!$A$2:$C$25,3,FALSE),'DB'!$A$2:$A$1686,0)-MATCH(VLOOKUP(L!$A$34,L!$A$2:$C$25,3,FALSE),'DB'!$A$2:$A$1686,0)),0)+L!$J$48-1,'Time Series'!I$9-1976)</f>
        <v>71.585</v>
      </c>
      <c r="J10" s="387">
        <f ca="1">OFFSET(OFFSET('DB'!$A$2,MATCH(VLOOKUP(L!$A$34,L!$A$2:$C$33,3,FALSE),'DB'!$A$2:$A$1686,0)-1,0),MATCH(VLOOKUP(L!$E$34,L!$D$2:$E$28,2,FALSE),OFFSET('DB'!$A$2,MATCH(VLOOKUP(L!$A$34,L!$A$2:$C$25,3,FALSE),'DB'!$A$2:$A$1686,0)-1,2,MATCH(VLOOKUP(L!$A$34+1,L!$A$2:$C$25,3,FALSE),'DB'!$A$2:$A$1686,0)-MATCH(VLOOKUP(L!$A$34,L!$A$2:$C$25,3,FALSE),'DB'!$A$2:$A$1686,0)),0)+L!$J$48-1,'Time Series'!J$9-1976)</f>
        <v>74.468</v>
      </c>
      <c r="K10" s="387">
        <f ca="1">OFFSET(OFFSET('DB'!$A$2,MATCH(VLOOKUP(L!$A$34,L!$A$2:$C$33,3,FALSE),'DB'!$A$2:$A$1686,0)-1,0),MATCH(VLOOKUP(L!$E$34,L!$D$2:$E$28,2,FALSE),OFFSET('DB'!$A$2,MATCH(VLOOKUP(L!$A$34,L!$A$2:$C$25,3,FALSE),'DB'!$A$2:$A$1686,0)-1,2,MATCH(VLOOKUP(L!$A$34+1,L!$A$2:$C$25,3,FALSE),'DB'!$A$2:$A$1686,0)-MATCH(VLOOKUP(L!$A$34,L!$A$2:$C$25,3,FALSE),'DB'!$A$2:$A$1686,0)),0)+L!$J$48-1,'Time Series'!K$9-1976)</f>
        <v>76.429</v>
      </c>
      <c r="L10" s="387">
        <f ca="1">OFFSET(OFFSET('DB'!$A$2,MATCH(VLOOKUP(L!$A$34,L!$A$2:$C$33,3,FALSE),'DB'!$A$2:$A$1686,0)-1,0),MATCH(VLOOKUP(L!$E$34,L!$D$2:$E$28,2,FALSE),OFFSET('DB'!$A$2,MATCH(VLOOKUP(L!$A$34,L!$A$2:$C$25,3,FALSE),'DB'!$A$2:$A$1686,0)-1,2,MATCH(VLOOKUP(L!$A$34+1,L!$A$2:$C$25,3,FALSE),'DB'!$A$2:$A$1686,0)-MATCH(VLOOKUP(L!$A$34,L!$A$2:$C$25,3,FALSE),'DB'!$A$2:$A$1686,0)),0)+L!$J$48-1,'Time Series'!L$9-1976)</f>
        <v>76.929</v>
      </c>
      <c r="M10" s="387">
        <f ca="1">OFFSET(OFFSET('DB'!$A$2,MATCH(VLOOKUP(L!$A$34,L!$A$2:$C$33,3,FALSE),'DB'!$A$2:$A$1686,0)-1,0),MATCH(VLOOKUP(L!$E$34,L!$D$2:$E$28,2,FALSE),OFFSET('DB'!$A$2,MATCH(VLOOKUP(L!$A$34,L!$A$2:$C$25,3,FALSE),'DB'!$A$2:$A$1686,0)-1,2,MATCH(VLOOKUP(L!$A$34+1,L!$A$2:$C$25,3,FALSE),'DB'!$A$2:$A$1686,0)-MATCH(VLOOKUP(L!$A$34,L!$A$2:$C$25,3,FALSE),'DB'!$A$2:$A$1686,0)),0)+L!$J$48-1,'Time Series'!M$9-1976)</f>
        <v>78.28994807173967</v>
      </c>
      <c r="N10" s="387">
        <f ca="1">OFFSET(OFFSET('DB'!$A$2,MATCH(VLOOKUP(L!$A$34,L!$A$2:$C$33,3,FALSE),'DB'!$A$2:$A$1686,0)-1,0),MATCH(VLOOKUP(L!$E$34,L!$D$2:$E$28,2,FALSE),OFFSET('DB'!$A$2,MATCH(VLOOKUP(L!$A$34,L!$A$2:$C$25,3,FALSE),'DB'!$A$2:$A$1686,0)-1,2,MATCH(VLOOKUP(L!$A$34+1,L!$A$2:$C$25,3,FALSE),'DB'!$A$2:$A$1686,0)-MATCH(VLOOKUP(L!$A$34,L!$A$2:$C$25,3,FALSE),'DB'!$A$2:$A$1686,0)),0)+L!$J$48-1,'Time Series'!N$9-1976)</f>
        <v>81.1</v>
      </c>
      <c r="O10" s="387">
        <f ca="1">OFFSET(OFFSET('DB'!$A$2,MATCH(VLOOKUP(L!$A$34,L!$A$2:$C$33,3,FALSE),'DB'!$A$2:$A$1686,0)-1,0),MATCH(VLOOKUP(L!$E$34,L!$D$2:$E$28,2,FALSE),OFFSET('DB'!$A$2,MATCH(VLOOKUP(L!$A$34,L!$A$2:$C$25,3,FALSE),'DB'!$A$2:$A$1686,0)-1,2,MATCH(VLOOKUP(L!$A$34+1,L!$A$2:$C$25,3,FALSE),'DB'!$A$2:$A$1686,0)-MATCH(VLOOKUP(L!$A$34,L!$A$2:$C$25,3,FALSE),'DB'!$A$2:$A$1686,0)),0)+L!$J$48-1,'Time Series'!O$9-1976)</f>
        <v>83.25</v>
      </c>
      <c r="P10" s="371"/>
    </row>
    <row r="11" spans="2:16" ht="30">
      <c r="B11" s="368"/>
      <c r="C11" s="370"/>
      <c r="D11" s="385" t="str">
        <f>IF(VLOOKUP(L!$M$48,L!$I$2:$J$19,2,FALSE)=0,"",VLOOKUP(L!$M$48,L!$I$2:$J$19,2,FALSE))</f>
        <v>Scheduled train kilometres 3 </v>
      </c>
      <c r="E11" s="387">
        <f ca="1">OFFSET(OFFSET('DB'!$A$2,MATCH(VLOOKUP(L!$A$34,L!$A$2:$C$33,3,FALSE),'DB'!$A$2:$A$1686,0)-1,0),MATCH(VLOOKUP(L!$E$34,L!$D$2:$E$28,2,FALSE),OFFSET('DB'!$A$2,MATCH(VLOOKUP(L!$A$34,L!$A$2:$C$25,3,FALSE),'DB'!$A$2:$A$1686,0)-1,2,MATCH(VLOOKUP(L!$A$34+1,L!$A$2:$C$25,3,FALSE),'DB'!$A$2:$A$1686,0)-MATCH(VLOOKUP(L!$A$34,L!$A$2:$C$25,3,FALSE),'DB'!$A$2:$A$1686,0)),0)+L!$M$48-1,'Time Series'!E$9-1976)</f>
        <v>37.1177532658944</v>
      </c>
      <c r="F11" s="387">
        <f ca="1">OFFSET(OFFSET('DB'!$A$2,MATCH(VLOOKUP(L!$A$34,L!$A$2:$C$33,3,FALSE),'DB'!$A$2:$A$1686,0)-1,0),MATCH(VLOOKUP(L!$E$34,L!$D$2:$E$28,2,FALSE),OFFSET('DB'!$A$2,MATCH(VLOOKUP(L!$A$34,L!$A$2:$C$25,3,FALSE),'DB'!$A$2:$A$1686,0)-1,2,MATCH(VLOOKUP(L!$A$34+1,L!$A$2:$C$25,3,FALSE),'DB'!$A$2:$A$1686,0)-MATCH(VLOOKUP(L!$A$34,L!$A$2:$C$25,3,FALSE),'DB'!$A$2:$A$1686,0)),0)+L!$M$48-1,'Time Series'!F$9-1976)</f>
        <v>37.11423845859841</v>
      </c>
      <c r="G11" s="387">
        <f ca="1">OFFSET(OFFSET('DB'!$A$2,MATCH(VLOOKUP(L!$A$34,L!$A$2:$C$33,3,FALSE),'DB'!$A$2:$A$1686,0)-1,0),MATCH(VLOOKUP(L!$E$34,L!$D$2:$E$28,2,FALSE),OFFSET('DB'!$A$2,MATCH(VLOOKUP(L!$A$34,L!$A$2:$C$25,3,FALSE),'DB'!$A$2:$A$1686,0)-1,2,MATCH(VLOOKUP(L!$A$34+1,L!$A$2:$C$25,3,FALSE),'DB'!$A$2:$A$1686,0)-MATCH(VLOOKUP(L!$A$34,L!$A$2:$C$25,3,FALSE),'DB'!$A$2:$A$1686,0)),0)+L!$M$48-1,'Time Series'!G$9-1976)</f>
        <v>36.9</v>
      </c>
      <c r="H11" s="387">
        <f ca="1">OFFSET(OFFSET('DB'!$A$2,MATCH(VLOOKUP(L!$A$34,L!$A$2:$C$33,3,FALSE),'DB'!$A$2:$A$1686,0)-1,0),MATCH(VLOOKUP(L!$E$34,L!$D$2:$E$28,2,FALSE),OFFSET('DB'!$A$2,MATCH(VLOOKUP(L!$A$34,L!$A$2:$C$25,3,FALSE),'DB'!$A$2:$A$1686,0)-1,2,MATCH(VLOOKUP(L!$A$34+1,L!$A$2:$C$25,3,FALSE),'DB'!$A$2:$A$1686,0)-MATCH(VLOOKUP(L!$A$34,L!$A$2:$C$25,3,FALSE),'DB'!$A$2:$A$1686,0)),0)+L!$M$48-1,'Time Series'!H$9-1976)</f>
        <v>37.64</v>
      </c>
      <c r="I11" s="387">
        <f ca="1">OFFSET(OFFSET('DB'!$A$2,MATCH(VLOOKUP(L!$A$34,L!$A$2:$C$33,3,FALSE),'DB'!$A$2:$A$1686,0)-1,0),MATCH(VLOOKUP(L!$E$34,L!$D$2:$E$28,2,FALSE),OFFSET('DB'!$A$2,MATCH(VLOOKUP(L!$A$34,L!$A$2:$C$25,3,FALSE),'DB'!$A$2:$A$1686,0)-1,2,MATCH(VLOOKUP(L!$A$34+1,L!$A$2:$C$25,3,FALSE),'DB'!$A$2:$A$1686,0)-MATCH(VLOOKUP(L!$A$34,L!$A$2:$C$25,3,FALSE),'DB'!$A$2:$A$1686,0)),0)+L!$M$48-1,'Time Series'!I$9-1976)</f>
        <v>38.55</v>
      </c>
      <c r="J11" s="387">
        <f ca="1">OFFSET(OFFSET('DB'!$A$2,MATCH(VLOOKUP(L!$A$34,L!$A$2:$C$33,3,FALSE),'DB'!$A$2:$A$1686,0)-1,0),MATCH(VLOOKUP(L!$E$34,L!$D$2:$E$28,2,FALSE),OFFSET('DB'!$A$2,MATCH(VLOOKUP(L!$A$34,L!$A$2:$C$25,3,FALSE),'DB'!$A$2:$A$1686,0)-1,2,MATCH(VLOOKUP(L!$A$34+1,L!$A$2:$C$25,3,FALSE),'DB'!$A$2:$A$1686,0)-MATCH(VLOOKUP(L!$A$34,L!$A$2:$C$25,3,FALSE),'DB'!$A$2:$A$1686,0)),0)+L!$M$48-1,'Time Series'!J$9-1976)</f>
        <v>38.7</v>
      </c>
      <c r="K11" s="387">
        <f ca="1">OFFSET(OFFSET('DB'!$A$2,MATCH(VLOOKUP(L!$A$34,L!$A$2:$C$33,3,FALSE),'DB'!$A$2:$A$1686,0)-1,0),MATCH(VLOOKUP(L!$E$34,L!$D$2:$E$28,2,FALSE),OFFSET('DB'!$A$2,MATCH(VLOOKUP(L!$A$34,L!$A$2:$C$25,3,FALSE),'DB'!$A$2:$A$1686,0)-1,2,MATCH(VLOOKUP(L!$A$34+1,L!$A$2:$C$25,3,FALSE),'DB'!$A$2:$A$1686,0)-MATCH(VLOOKUP(L!$A$34,L!$A$2:$C$25,3,FALSE),'DB'!$A$2:$A$1686,0)),0)+L!$M$48-1,'Time Series'!K$9-1976)</f>
        <v>39.169540371455994</v>
      </c>
      <c r="L11" s="387">
        <f ca="1">OFFSET(OFFSET('DB'!$A$2,MATCH(VLOOKUP(L!$A$34,L!$A$2:$C$33,3,FALSE),'DB'!$A$2:$A$1686,0)-1,0),MATCH(VLOOKUP(L!$E$34,L!$D$2:$E$28,2,FALSE),OFFSET('DB'!$A$2,MATCH(VLOOKUP(L!$A$34,L!$A$2:$C$25,3,FALSE),'DB'!$A$2:$A$1686,0)-1,2,MATCH(VLOOKUP(L!$A$34+1,L!$A$2:$C$25,3,FALSE),'DB'!$A$2:$A$1686,0)-MATCH(VLOOKUP(L!$A$34,L!$A$2:$C$25,3,FALSE),'DB'!$A$2:$A$1686,0)),0)+L!$M$48-1,'Time Series'!L$9-1976)</f>
        <v>40.704511757184</v>
      </c>
      <c r="M11" s="387">
        <f ca="1">OFFSET(OFFSET('DB'!$A$2,MATCH(VLOOKUP(L!$A$34,L!$A$2:$C$33,3,FALSE),'DB'!$A$2:$A$1686,0)-1,0),MATCH(VLOOKUP(L!$E$34,L!$D$2:$E$28,2,FALSE),OFFSET('DB'!$A$2,MATCH(VLOOKUP(L!$A$34,L!$A$2:$C$25,3,FALSE),'DB'!$A$2:$A$1686,0)-1,2,MATCH(VLOOKUP(L!$A$34+1,L!$A$2:$C$25,3,FALSE),'DB'!$A$2:$A$1686,0)-MATCH(VLOOKUP(L!$A$34,L!$A$2:$C$25,3,FALSE),'DB'!$A$2:$A$1686,0)),0)+L!$M$48-1,'Time Series'!M$9-1976)</f>
        <v>41.867898488064</v>
      </c>
      <c r="N11" s="387">
        <f ca="1">OFFSET(OFFSET('DB'!$A$2,MATCH(VLOOKUP(L!$A$34,L!$A$2:$C$33,3,FALSE),'DB'!$A$2:$A$1686,0)-1,0),MATCH(VLOOKUP(L!$E$34,L!$D$2:$E$28,2,FALSE),OFFSET('DB'!$A$2,MATCH(VLOOKUP(L!$A$34,L!$A$2:$C$25,3,FALSE),'DB'!$A$2:$A$1686,0)-1,2,MATCH(VLOOKUP(L!$A$34+1,L!$A$2:$C$25,3,FALSE),'DB'!$A$2:$A$1686,0)-MATCH(VLOOKUP(L!$A$34,L!$A$2:$C$25,3,FALSE),'DB'!$A$2:$A$1686,0)),0)+L!$M$48-1,'Time Series'!N$9-1976)</f>
        <v>43.8</v>
      </c>
      <c r="O11" s="387">
        <f ca="1">OFFSET(OFFSET('DB'!$A$2,MATCH(VLOOKUP(L!$A$34,L!$A$2:$C$33,3,FALSE),'DB'!$A$2:$A$1686,0)-1,0),MATCH(VLOOKUP(L!$E$34,L!$D$2:$E$28,2,FALSE),OFFSET('DB'!$A$2,MATCH(VLOOKUP(L!$A$34,L!$A$2:$C$25,3,FALSE),'DB'!$A$2:$A$1686,0)-1,2,MATCH(VLOOKUP(L!$A$34+1,L!$A$2:$C$25,3,FALSE),'DB'!$A$2:$A$1686,0)-MATCH(VLOOKUP(L!$A$34,L!$A$2:$C$25,3,FALSE),'DB'!$A$2:$A$1686,0)),0)+L!$M$48-1,'Time Series'!O$9-1976)</f>
        <v>44.4</v>
      </c>
      <c r="P11" s="371"/>
    </row>
    <row r="12" spans="2:16" ht="30">
      <c r="B12" s="368"/>
      <c r="C12" s="370"/>
      <c r="D12" s="385" t="str">
        <f>IF(VLOOKUP(L!$P$48,L!$I$2:$J$19,2,FALSE)=0,"",VLOOKUP(L!$P$48,L!$I$2:$J$19,2,FALSE))</f>
        <v>Passenger kilometres</v>
      </c>
      <c r="E12" s="387">
        <f ca="1">OFFSET(OFFSET('DB'!$A$2,MATCH(VLOOKUP(L!$A$34,L!$A$2:$C$33,3,FALSE),'DB'!$A$2:$A$1686,0)-1,0),MATCH(VLOOKUP(L!$E$34,L!$D$2:$E$28,2,FALSE),OFFSET('DB'!$A$2,MATCH(VLOOKUP(L!$A$34,L!$A$2:$C$25,3,FALSE),'DB'!$A$2:$A$1686,0)-1,2,MATCH(VLOOKUP(L!$A$34+1,L!$A$2:$C$25,3,FALSE),'DB'!$A$2:$A$1686,0)-MATCH(VLOOKUP(L!$A$34,L!$A$2:$C$25,3,FALSE),'DB'!$A$2:$A$1686,0)),0)+L!$P$48-1,'Time Series'!E$9-1976)</f>
        <v>1944.022561</v>
      </c>
      <c r="F12" s="387">
        <f ca="1">OFFSET(OFFSET('DB'!$A$2,MATCH(VLOOKUP(L!$A$34,L!$A$2:$C$33,3,FALSE),'DB'!$A$2:$A$1686,0)-1,0),MATCH(VLOOKUP(L!$E$34,L!$D$2:$E$28,2,FALSE),OFFSET('DB'!$A$2,MATCH(VLOOKUP(L!$A$34,L!$A$2:$C$25,3,FALSE),'DB'!$A$2:$A$1686,0)-1,2,MATCH(VLOOKUP(L!$A$34+1,L!$A$2:$C$25,3,FALSE),'DB'!$A$2:$A$1686,0)-MATCH(VLOOKUP(L!$A$34,L!$A$2:$C$25,3,FALSE),'DB'!$A$2:$A$1686,0)),0)+L!$P$48-1,'Time Series'!F$9-1976)</f>
        <v>2020.4560303571102</v>
      </c>
      <c r="G12" s="387">
        <f ca="1">OFFSET(OFFSET('DB'!$A$2,MATCH(VLOOKUP(L!$A$34,L!$A$2:$C$33,3,FALSE),'DB'!$A$2:$A$1686,0)-1,0),MATCH(VLOOKUP(L!$E$34,L!$D$2:$E$28,2,FALSE),OFFSET('DB'!$A$2,MATCH(VLOOKUP(L!$A$34,L!$A$2:$C$25,3,FALSE),'DB'!$A$2:$A$1686,0)-1,2,MATCH(VLOOKUP(L!$A$34+1,L!$A$2:$C$25,3,FALSE),'DB'!$A$2:$A$1686,0)-MATCH(VLOOKUP(L!$A$34,L!$A$2:$C$25,3,FALSE),'DB'!$A$2:$A$1686,0)),0)+L!$P$48-1,'Time Series'!G$9-1976)</f>
        <v>2162.0332258965823</v>
      </c>
      <c r="H12" s="387">
        <f ca="1">OFFSET(OFFSET('DB'!$A$2,MATCH(VLOOKUP(L!$A$34,L!$A$2:$C$33,3,FALSE),'DB'!$A$2:$A$1686,0)-1,0),MATCH(VLOOKUP(L!$E$34,L!$D$2:$E$28,2,FALSE),OFFSET('DB'!$A$2,MATCH(VLOOKUP(L!$A$34,L!$A$2:$C$25,3,FALSE),'DB'!$A$2:$A$1686,0)-1,2,MATCH(VLOOKUP(L!$A$34+1,L!$A$2:$C$25,3,FALSE),'DB'!$A$2:$A$1686,0)-MATCH(VLOOKUP(L!$A$34,L!$A$2:$C$25,3,FALSE),'DB'!$A$2:$A$1686,0)),0)+L!$P$48-1,'Time Series'!H$9-1976)</f>
        <v>2283.200521998495</v>
      </c>
      <c r="I12" s="387">
        <f ca="1">OFFSET(OFFSET('DB'!$A$2,MATCH(VLOOKUP(L!$A$34,L!$A$2:$C$33,3,FALSE),'DB'!$A$2:$A$1686,0)-1,0),MATCH(VLOOKUP(L!$E$34,L!$D$2:$E$28,2,FALSE),OFFSET('DB'!$A$2,MATCH(VLOOKUP(L!$A$34,L!$A$2:$C$25,3,FALSE),'DB'!$A$2:$A$1686,0)-1,2,MATCH(VLOOKUP(L!$A$34+1,L!$A$2:$C$25,3,FALSE),'DB'!$A$2:$A$1686,0)-MATCH(VLOOKUP(L!$A$34,L!$A$2:$C$25,3,FALSE),'DB'!$A$2:$A$1686,0)),0)+L!$P$48-1,'Time Series'!I$9-1976)</f>
        <v>2338.4218986083633</v>
      </c>
      <c r="J12" s="387">
        <f ca="1">OFFSET(OFFSET('DB'!$A$2,MATCH(VLOOKUP(L!$A$34,L!$A$2:$C$33,3,FALSE),'DB'!$A$2:$A$1686,0)-1,0),MATCH(VLOOKUP(L!$E$34,L!$D$2:$E$28,2,FALSE),OFFSET('DB'!$A$2,MATCH(VLOOKUP(L!$A$34,L!$A$2:$C$25,3,FALSE),'DB'!$A$2:$A$1686,0)-1,2,MATCH(VLOOKUP(L!$A$34+1,L!$A$2:$C$25,3,FALSE),'DB'!$A$2:$A$1686,0)-MATCH(VLOOKUP(L!$A$34,L!$A$2:$C$25,3,FALSE),'DB'!$A$2:$A$1686,0)),0)+L!$P$48-1,'Time Series'!J$9-1976)</f>
        <v>2426.3449429439897</v>
      </c>
      <c r="K12" s="387">
        <f ca="1">OFFSET(OFFSET('DB'!$A$2,MATCH(VLOOKUP(L!$A$34,L!$A$2:$C$33,3,FALSE),'DB'!$A$2:$A$1686,0)-1,0),MATCH(VLOOKUP(L!$E$34,L!$D$2:$E$28,2,FALSE),OFFSET('DB'!$A$2,MATCH(VLOOKUP(L!$A$34,L!$A$2:$C$25,3,FALSE),'DB'!$A$2:$A$1686,0)-1,2,MATCH(VLOOKUP(L!$A$34+1,L!$A$2:$C$25,3,FALSE),'DB'!$A$2:$A$1686,0)-MATCH(VLOOKUP(L!$A$34,L!$A$2:$C$25,3,FALSE),'DB'!$A$2:$A$1686,0)),0)+L!$P$48-1,'Time Series'!K$9-1976)</f>
        <v>2515.634272730245</v>
      </c>
      <c r="L12" s="387">
        <f ca="1">OFFSET(OFFSET('DB'!$A$2,MATCH(VLOOKUP(L!$A$34,L!$A$2:$C$33,3,FALSE),'DB'!$A$2:$A$1686,0)-1,0),MATCH(VLOOKUP(L!$E$34,L!$D$2:$E$28,2,FALSE),OFFSET('DB'!$A$2,MATCH(VLOOKUP(L!$A$34,L!$A$2:$C$25,3,FALSE),'DB'!$A$2:$A$1686,0)-1,2,MATCH(VLOOKUP(L!$A$34+1,L!$A$2:$C$25,3,FALSE),'DB'!$A$2:$A$1686,0)-MATCH(VLOOKUP(L!$A$34,L!$A$2:$C$25,3,FALSE),'DB'!$A$2:$A$1686,0)),0)+L!$P$48-1,'Time Series'!L$9-1976)</f>
        <v>2532.6</v>
      </c>
      <c r="M12" s="387">
        <f ca="1">OFFSET(OFFSET('DB'!$A$2,MATCH(VLOOKUP(L!$A$34,L!$A$2:$C$33,3,FALSE),'DB'!$A$2:$A$1686,0)-1,0),MATCH(VLOOKUP(L!$E$34,L!$D$2:$E$28,2,FALSE),OFFSET('DB'!$A$2,MATCH(VLOOKUP(L!$A$34,L!$A$2:$C$25,3,FALSE),'DB'!$A$2:$A$1686,0)-1,2,MATCH(VLOOKUP(L!$A$34+1,L!$A$2:$C$25,3,FALSE),'DB'!$A$2:$A$1686,0)-MATCH(VLOOKUP(L!$A$34,L!$A$2:$C$25,3,FALSE),'DB'!$A$2:$A$1686,0)),0)+L!$P$48-1,'Time Series'!M$9-1976)</f>
        <v>2641.831362639851</v>
      </c>
      <c r="N12" s="387">
        <f ca="1">OFFSET(OFFSET('DB'!$A$2,MATCH(VLOOKUP(L!$A$34,L!$A$2:$C$33,3,FALSE),'DB'!$A$2:$A$1686,0)-1,0),MATCH(VLOOKUP(L!$E$34,L!$D$2:$E$28,2,FALSE),OFFSET('DB'!$A$2,MATCH(VLOOKUP(L!$A$34,L!$A$2:$C$25,3,FALSE),'DB'!$A$2:$A$1686,0)-1,2,MATCH(VLOOKUP(L!$A$34+1,L!$A$2:$C$25,3,FALSE),'DB'!$A$2:$A$1686,0)-MATCH(VLOOKUP(L!$A$34,L!$A$2:$C$25,3,FALSE),'DB'!$A$2:$A$1686,0)),0)+L!$P$48-1,'Time Series'!N$9-1976)</f>
        <v>2681.6</v>
      </c>
      <c r="O12" s="387">
        <f ca="1">OFFSET(OFFSET('DB'!$A$2,MATCH(VLOOKUP(L!$A$34,L!$A$2:$C$33,3,FALSE),'DB'!$A$2:$A$1686,0)-1,0),MATCH(VLOOKUP(L!$E$34,L!$D$2:$E$28,2,FALSE),OFFSET('DB'!$A$2,MATCH(VLOOKUP(L!$A$34,L!$A$2:$C$25,3,FALSE),'DB'!$A$2:$A$1686,0)-1,2,MATCH(VLOOKUP(L!$A$34+1,L!$A$2:$C$25,3,FALSE),'DB'!$A$2:$A$1686,0)-MATCH(VLOOKUP(L!$A$34,L!$A$2:$C$25,3,FALSE),'DB'!$A$2:$A$1686,0)),0)+L!$P$48-1,'Time Series'!O$9-1976)</f>
        <v>2712.78</v>
      </c>
      <c r="P12" s="371"/>
    </row>
    <row r="13" spans="2:16" ht="15">
      <c r="B13" s="368"/>
      <c r="C13" s="370"/>
      <c r="D13" s="370"/>
      <c r="E13" s="370"/>
      <c r="F13" s="370"/>
      <c r="G13" s="370"/>
      <c r="H13" s="370"/>
      <c r="I13" s="370"/>
      <c r="J13" s="370"/>
      <c r="K13" s="370"/>
      <c r="L13" s="370"/>
      <c r="M13" s="370"/>
      <c r="N13" s="370"/>
      <c r="O13" s="370"/>
      <c r="P13" s="371"/>
    </row>
    <row r="14" spans="2:16" ht="15">
      <c r="B14" s="368"/>
      <c r="C14" s="370"/>
      <c r="D14" s="370"/>
      <c r="E14" s="370"/>
      <c r="F14" s="370"/>
      <c r="G14" s="370"/>
      <c r="H14" s="370"/>
      <c r="I14" s="370"/>
      <c r="J14" s="370"/>
      <c r="K14" s="370"/>
      <c r="L14" s="370"/>
      <c r="M14" s="370"/>
      <c r="N14" s="370"/>
      <c r="O14" s="370"/>
      <c r="P14" s="371"/>
    </row>
    <row r="15" spans="2:16" ht="15">
      <c r="B15" s="368"/>
      <c r="C15" s="370"/>
      <c r="D15" s="370"/>
      <c r="E15" s="370"/>
      <c r="F15" s="370"/>
      <c r="G15" s="370"/>
      <c r="H15" s="386"/>
      <c r="I15" s="370"/>
      <c r="J15" s="370"/>
      <c r="K15" s="370"/>
      <c r="L15" s="370"/>
      <c r="M15" s="370"/>
      <c r="N15" s="370"/>
      <c r="O15" s="370"/>
      <c r="P15" s="371"/>
    </row>
    <row r="16" spans="2:16" ht="15">
      <c r="B16" s="368"/>
      <c r="C16" s="370"/>
      <c r="D16" s="370"/>
      <c r="E16" s="370"/>
      <c r="F16" s="370"/>
      <c r="G16" s="370"/>
      <c r="H16" s="370"/>
      <c r="I16" s="370"/>
      <c r="J16" s="370"/>
      <c r="K16" s="370"/>
      <c r="L16" s="370"/>
      <c r="M16" s="370"/>
      <c r="N16" s="370"/>
      <c r="O16" s="370"/>
      <c r="P16" s="371"/>
    </row>
    <row r="17" spans="2:16" ht="15">
      <c r="B17" s="368"/>
      <c r="C17" s="370"/>
      <c r="D17" s="370"/>
      <c r="E17" s="370"/>
      <c r="F17" s="370"/>
      <c r="G17" s="370"/>
      <c r="H17" s="370"/>
      <c r="I17" s="370"/>
      <c r="J17" s="370"/>
      <c r="K17" s="370"/>
      <c r="L17" s="370"/>
      <c r="M17" s="370"/>
      <c r="N17" s="370"/>
      <c r="O17" s="370"/>
      <c r="P17" s="371"/>
    </row>
    <row r="18" spans="2:16" ht="15">
      <c r="B18" s="368"/>
      <c r="C18" s="370"/>
      <c r="D18" s="370"/>
      <c r="E18" s="370"/>
      <c r="F18" s="370"/>
      <c r="G18" s="370"/>
      <c r="H18" s="370"/>
      <c r="I18" s="370"/>
      <c r="J18" s="370"/>
      <c r="K18" s="370"/>
      <c r="L18" s="370"/>
      <c r="M18" s="370"/>
      <c r="N18" s="370"/>
      <c r="O18" s="370"/>
      <c r="P18" s="371"/>
    </row>
    <row r="19" spans="2:16" ht="15">
      <c r="B19" s="368"/>
      <c r="C19" s="370"/>
      <c r="D19" s="370"/>
      <c r="E19" s="370"/>
      <c r="F19" s="370"/>
      <c r="G19" s="370"/>
      <c r="H19" s="370"/>
      <c r="I19" s="370"/>
      <c r="J19" s="370"/>
      <c r="K19" s="370"/>
      <c r="L19" s="370"/>
      <c r="M19" s="370"/>
      <c r="N19" s="370"/>
      <c r="O19" s="370"/>
      <c r="P19" s="371"/>
    </row>
    <row r="20" spans="2:16" ht="15">
      <c r="B20" s="368"/>
      <c r="C20" s="370"/>
      <c r="D20" s="370"/>
      <c r="E20" s="370"/>
      <c r="F20" s="370"/>
      <c r="G20" s="370"/>
      <c r="H20" s="370"/>
      <c r="I20" s="370"/>
      <c r="J20" s="370"/>
      <c r="K20" s="370"/>
      <c r="L20" s="370"/>
      <c r="M20" s="370"/>
      <c r="N20" s="370"/>
      <c r="O20" s="370"/>
      <c r="P20" s="371"/>
    </row>
    <row r="21" spans="2:16" ht="15">
      <c r="B21" s="368"/>
      <c r="C21" s="370"/>
      <c r="D21" s="370"/>
      <c r="E21" s="370"/>
      <c r="F21" s="370"/>
      <c r="G21" s="370"/>
      <c r="H21" s="370"/>
      <c r="I21" s="370"/>
      <c r="J21" s="370"/>
      <c r="K21" s="370"/>
      <c r="L21" s="370"/>
      <c r="M21" s="370"/>
      <c r="N21" s="370"/>
      <c r="O21" s="370"/>
      <c r="P21" s="371"/>
    </row>
    <row r="22" spans="2:16" ht="15">
      <c r="B22" s="368"/>
      <c r="C22" s="370"/>
      <c r="D22" s="370"/>
      <c r="E22" s="370"/>
      <c r="F22" s="370"/>
      <c r="G22" s="370"/>
      <c r="H22" s="370"/>
      <c r="I22" s="370"/>
      <c r="J22" s="370"/>
      <c r="K22" s="370"/>
      <c r="L22" s="370"/>
      <c r="M22" s="370"/>
      <c r="N22" s="370"/>
      <c r="O22" s="370"/>
      <c r="P22" s="371"/>
    </row>
    <row r="23" spans="2:16" ht="15">
      <c r="B23" s="368"/>
      <c r="C23" s="370"/>
      <c r="D23" s="370"/>
      <c r="E23" s="370"/>
      <c r="F23" s="370"/>
      <c r="G23" s="370"/>
      <c r="H23" s="370"/>
      <c r="I23" s="370"/>
      <c r="J23" s="370"/>
      <c r="K23" s="370"/>
      <c r="L23" s="370"/>
      <c r="M23" s="370"/>
      <c r="N23" s="370"/>
      <c r="O23" s="370"/>
      <c r="P23" s="371"/>
    </row>
    <row r="24" spans="2:16" ht="15">
      <c r="B24" s="368"/>
      <c r="C24" s="370"/>
      <c r="D24" s="370"/>
      <c r="E24" s="370"/>
      <c r="F24" s="370"/>
      <c r="G24" s="370"/>
      <c r="H24" s="370"/>
      <c r="I24" s="370"/>
      <c r="J24" s="370"/>
      <c r="K24" s="370"/>
      <c r="L24" s="370"/>
      <c r="M24" s="370"/>
      <c r="N24" s="370"/>
      <c r="O24" s="370"/>
      <c r="P24" s="371"/>
    </row>
    <row r="25" spans="2:16" ht="15">
      <c r="B25" s="368"/>
      <c r="C25" s="370"/>
      <c r="D25" s="370"/>
      <c r="E25" s="370"/>
      <c r="F25" s="370"/>
      <c r="G25" s="370"/>
      <c r="H25" s="370"/>
      <c r="I25" s="370"/>
      <c r="J25" s="370"/>
      <c r="K25" s="370"/>
      <c r="L25" s="370"/>
      <c r="M25" s="370"/>
      <c r="N25" s="370"/>
      <c r="O25" s="370"/>
      <c r="P25" s="371"/>
    </row>
    <row r="26" spans="2:16" ht="15">
      <c r="B26" s="368"/>
      <c r="C26" s="370"/>
      <c r="D26" s="370"/>
      <c r="E26" s="370"/>
      <c r="F26" s="370"/>
      <c r="G26" s="370"/>
      <c r="H26" s="370"/>
      <c r="I26" s="370"/>
      <c r="J26" s="370"/>
      <c r="K26" s="370"/>
      <c r="L26" s="370"/>
      <c r="M26" s="370"/>
      <c r="N26" s="370"/>
      <c r="O26" s="370"/>
      <c r="P26" s="371"/>
    </row>
    <row r="27" spans="2:16" ht="15">
      <c r="B27" s="368"/>
      <c r="C27" s="370"/>
      <c r="D27" s="370"/>
      <c r="E27" s="370"/>
      <c r="F27" s="370"/>
      <c r="G27" s="370"/>
      <c r="H27" s="370"/>
      <c r="I27" s="370"/>
      <c r="J27" s="370"/>
      <c r="K27" s="370"/>
      <c r="L27" s="370"/>
      <c r="M27" s="370"/>
      <c r="N27" s="370"/>
      <c r="O27" s="370"/>
      <c r="P27" s="371"/>
    </row>
    <row r="28" spans="2:16" ht="15">
      <c r="B28" s="368"/>
      <c r="C28" s="370"/>
      <c r="D28" s="370"/>
      <c r="E28" s="370"/>
      <c r="F28" s="370"/>
      <c r="G28" s="370"/>
      <c r="H28" s="370"/>
      <c r="I28" s="370"/>
      <c r="J28" s="370"/>
      <c r="K28" s="370"/>
      <c r="L28" s="370"/>
      <c r="M28" s="370"/>
      <c r="N28" s="370"/>
      <c r="O28" s="370"/>
      <c r="P28" s="371"/>
    </row>
    <row r="29" spans="2:16" ht="15">
      <c r="B29" s="368"/>
      <c r="C29" s="370"/>
      <c r="D29" s="370"/>
      <c r="E29" s="370"/>
      <c r="F29" s="370"/>
      <c r="G29" s="370"/>
      <c r="H29" s="370"/>
      <c r="I29" s="370"/>
      <c r="J29" s="370"/>
      <c r="K29" s="370"/>
      <c r="L29" s="370"/>
      <c r="M29" s="370"/>
      <c r="N29" s="370"/>
      <c r="O29" s="370"/>
      <c r="P29" s="371"/>
    </row>
    <row r="30" spans="2:16" ht="15">
      <c r="B30" s="368"/>
      <c r="C30" s="370"/>
      <c r="D30" s="370"/>
      <c r="E30" s="370"/>
      <c r="F30" s="370"/>
      <c r="G30" s="370"/>
      <c r="H30" s="370"/>
      <c r="I30" s="370"/>
      <c r="J30" s="370"/>
      <c r="K30" s="370"/>
      <c r="L30" s="370"/>
      <c r="M30" s="370"/>
      <c r="N30" s="370"/>
      <c r="O30" s="370"/>
      <c r="P30" s="371"/>
    </row>
    <row r="31" spans="2:16" ht="15">
      <c r="B31" s="368"/>
      <c r="C31" s="370"/>
      <c r="D31" s="370"/>
      <c r="E31" s="370"/>
      <c r="F31" s="370"/>
      <c r="G31" s="370"/>
      <c r="H31" s="370"/>
      <c r="I31" s="370"/>
      <c r="J31" s="370"/>
      <c r="K31" s="370"/>
      <c r="L31" s="370"/>
      <c r="M31" s="370"/>
      <c r="N31" s="370"/>
      <c r="O31" s="370"/>
      <c r="P31" s="371"/>
    </row>
    <row r="32" spans="2:16" ht="7.5" customHeight="1">
      <c r="B32" s="368"/>
      <c r="C32" s="370"/>
      <c r="D32" s="370"/>
      <c r="E32" s="370"/>
      <c r="F32" s="370"/>
      <c r="G32" s="370"/>
      <c r="H32" s="370"/>
      <c r="I32" s="370"/>
      <c r="J32" s="370"/>
      <c r="K32" s="370"/>
      <c r="L32" s="370"/>
      <c r="M32" s="370"/>
      <c r="N32" s="370"/>
      <c r="O32" s="370"/>
      <c r="P32" s="371"/>
    </row>
    <row r="33" spans="2:16" ht="9.75" customHeight="1">
      <c r="B33" s="368"/>
      <c r="C33" s="370"/>
      <c r="D33" s="370"/>
      <c r="E33" s="370"/>
      <c r="F33" s="370"/>
      <c r="G33" s="370"/>
      <c r="H33" s="370"/>
      <c r="I33" s="370"/>
      <c r="J33" s="370"/>
      <c r="K33" s="370"/>
      <c r="L33" s="370"/>
      <c r="M33" s="370"/>
      <c r="N33" s="370"/>
      <c r="O33" s="370"/>
      <c r="P33" s="371"/>
    </row>
    <row r="34" spans="2:16" ht="15">
      <c r="B34" s="368"/>
      <c r="C34" s="370"/>
      <c r="D34" s="370"/>
      <c r="E34" s="370"/>
      <c r="F34" s="370"/>
      <c r="G34" s="370"/>
      <c r="H34" s="370"/>
      <c r="I34" s="370"/>
      <c r="J34" s="370"/>
      <c r="K34" s="370"/>
      <c r="L34" s="370"/>
      <c r="M34" s="370"/>
      <c r="N34" s="370"/>
      <c r="O34" s="370"/>
      <c r="P34" s="371"/>
    </row>
    <row r="35" spans="2:16" ht="9.75" customHeight="1">
      <c r="B35" s="368"/>
      <c r="C35" s="370"/>
      <c r="D35" s="370"/>
      <c r="E35" s="370"/>
      <c r="F35" s="370"/>
      <c r="G35" s="370"/>
      <c r="H35" s="370"/>
      <c r="I35" s="370"/>
      <c r="J35" s="370"/>
      <c r="K35" s="370"/>
      <c r="L35" s="370"/>
      <c r="M35" s="370"/>
      <c r="N35" s="370"/>
      <c r="O35" s="370"/>
      <c r="P35" s="371"/>
    </row>
    <row r="36" spans="2:16" ht="2.25" customHeight="1">
      <c r="B36" s="373"/>
      <c r="C36" s="374"/>
      <c r="D36" s="374"/>
      <c r="E36" s="374"/>
      <c r="F36" s="374"/>
      <c r="G36" s="374"/>
      <c r="H36" s="374"/>
      <c r="I36" s="374"/>
      <c r="J36" s="374"/>
      <c r="K36" s="374"/>
      <c r="L36" s="374"/>
      <c r="M36" s="374"/>
      <c r="N36" s="374"/>
      <c r="O36" s="374"/>
      <c r="P36" s="375"/>
    </row>
    <row r="37" ht="8.25" customHeight="1"/>
  </sheetData>
  <sheetProtection/>
  <printOptions/>
  <pageMargins left="0.7" right="0.7" top="0.75" bottom="0.75" header="0.3" footer="0.3"/>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5"/>
  <dimension ref="B2:O37"/>
  <sheetViews>
    <sheetView zoomScalePageLayoutView="0" workbookViewId="0" topLeftCell="A2">
      <selection activeCell="N5" sqref="N5"/>
    </sheetView>
  </sheetViews>
  <sheetFormatPr defaultColWidth="0" defaultRowHeight="15" customHeight="1" zeroHeight="1"/>
  <cols>
    <col min="1" max="1" width="0.9921875" style="360" customWidth="1"/>
    <col min="2" max="2" width="2.4453125" style="360" customWidth="1"/>
    <col min="3" max="6" width="8.88671875" style="360" customWidth="1"/>
    <col min="7" max="7" width="14.3359375" style="360" customWidth="1"/>
    <col min="8" max="8" width="15.3359375" style="360" customWidth="1"/>
    <col min="9" max="9" width="13.21484375" style="360" customWidth="1"/>
    <col min="10" max="10" width="9.99609375" style="360" customWidth="1"/>
    <col min="11" max="11" width="8.88671875" style="360" customWidth="1"/>
    <col min="12" max="12" width="11.3359375" style="360" customWidth="1"/>
    <col min="13" max="13" width="5.10546875" style="360" customWidth="1"/>
    <col min="14" max="14" width="5.5546875" style="360" customWidth="1"/>
    <col min="15" max="15" width="11.5546875" style="360" customWidth="1"/>
    <col min="16" max="16" width="0.88671875" style="360" customWidth="1"/>
    <col min="17" max="16384" width="0" style="360" hidden="1" customWidth="1"/>
  </cols>
  <sheetData>
    <row r="1" ht="6.75" customHeight="1"/>
    <row r="2" spans="2:15" ht="8.25" customHeight="1">
      <c r="B2" s="365"/>
      <c r="C2" s="366"/>
      <c r="D2" s="366"/>
      <c r="E2" s="366"/>
      <c r="F2" s="366"/>
      <c r="G2" s="366"/>
      <c r="H2" s="366"/>
      <c r="I2" s="366"/>
      <c r="J2" s="366"/>
      <c r="K2" s="366"/>
      <c r="L2" s="366"/>
      <c r="M2" s="366"/>
      <c r="N2" s="366"/>
      <c r="O2" s="367"/>
    </row>
    <row r="3" spans="2:15" ht="21.75" customHeight="1">
      <c r="B3" s="368"/>
      <c r="C3" s="369" t="s">
        <v>565</v>
      </c>
      <c r="D3" s="370"/>
      <c r="E3" s="370"/>
      <c r="F3" s="370"/>
      <c r="G3" s="370"/>
      <c r="J3" s="370"/>
      <c r="K3" s="370"/>
      <c r="L3" s="370"/>
      <c r="M3" s="370"/>
      <c r="N3" s="370"/>
      <c r="O3" s="371"/>
    </row>
    <row r="4" spans="2:15" ht="7.5" customHeight="1">
      <c r="B4" s="368"/>
      <c r="C4" s="370"/>
      <c r="D4" s="370"/>
      <c r="E4" s="370"/>
      <c r="F4" s="370"/>
      <c r="G4" s="370"/>
      <c r="H4" s="370"/>
      <c r="I4" s="370"/>
      <c r="J4" s="370"/>
      <c r="K4" s="370"/>
      <c r="L4" s="370"/>
      <c r="M4" s="370"/>
      <c r="N4" s="370"/>
      <c r="O4" s="371"/>
    </row>
    <row r="5" spans="2:15" ht="14.25" customHeight="1">
      <c r="B5" s="368"/>
      <c r="C5" s="370"/>
      <c r="D5" s="370"/>
      <c r="E5" s="370"/>
      <c r="F5" s="370"/>
      <c r="G5" s="370"/>
      <c r="H5" s="370"/>
      <c r="I5" s="370"/>
      <c r="J5" s="370"/>
      <c r="K5" s="370"/>
      <c r="L5" s="370"/>
      <c r="M5" s="372" t="s">
        <v>564</v>
      </c>
      <c r="N5" s="370">
        <v>2014</v>
      </c>
      <c r="O5" s="371"/>
    </row>
    <row r="6" spans="2:15" ht="15">
      <c r="B6" s="368"/>
      <c r="C6" s="370"/>
      <c r="D6" s="370"/>
      <c r="E6" s="370"/>
      <c r="F6" s="370"/>
      <c r="G6" s="370"/>
      <c r="H6" s="370"/>
      <c r="I6" s="370"/>
      <c r="J6" s="370"/>
      <c r="K6" s="370"/>
      <c r="L6" s="370"/>
      <c r="O6" s="371"/>
    </row>
    <row r="7" spans="2:15" ht="2.25" customHeight="1">
      <c r="B7" s="368"/>
      <c r="C7" s="370"/>
      <c r="D7" s="370"/>
      <c r="E7" s="370"/>
      <c r="F7" s="370"/>
      <c r="G7" s="370"/>
      <c r="H7" s="370"/>
      <c r="I7" s="370"/>
      <c r="J7" s="370"/>
      <c r="K7" s="370"/>
      <c r="L7" s="370"/>
      <c r="M7" s="370"/>
      <c r="N7" s="370"/>
      <c r="O7" s="371"/>
    </row>
    <row r="8" spans="2:15" ht="15">
      <c r="B8" s="368"/>
      <c r="C8" s="370"/>
      <c r="D8" s="370"/>
      <c r="E8" s="370"/>
      <c r="F8" s="370"/>
      <c r="G8" s="370"/>
      <c r="H8" s="370"/>
      <c r="I8" s="370"/>
      <c r="J8" s="370"/>
      <c r="K8" s="370"/>
      <c r="L8" s="370"/>
      <c r="M8" s="370"/>
      <c r="N8" s="370"/>
      <c r="O8" s="371"/>
    </row>
    <row r="9" spans="2:15" ht="15">
      <c r="B9" s="368"/>
      <c r="C9" s="370"/>
      <c r="D9" s="370"/>
      <c r="E9" s="370"/>
      <c r="F9" s="370"/>
      <c r="G9" s="370"/>
      <c r="H9" s="370"/>
      <c r="I9" s="370"/>
      <c r="J9" s="370"/>
      <c r="K9" s="370"/>
      <c r="L9" s="370"/>
      <c r="M9" s="370"/>
      <c r="N9" s="370"/>
      <c r="O9" s="371"/>
    </row>
    <row r="10" spans="2:15" ht="15">
      <c r="B10" s="368"/>
      <c r="C10" s="370"/>
      <c r="D10" s="370"/>
      <c r="E10" s="370"/>
      <c r="F10" s="370"/>
      <c r="G10" s="370"/>
      <c r="H10" s="370"/>
      <c r="I10" s="370"/>
      <c r="J10" s="370"/>
      <c r="K10" s="370"/>
      <c r="L10" s="370"/>
      <c r="M10" s="370"/>
      <c r="N10" s="370"/>
      <c r="O10" s="371"/>
    </row>
    <row r="11" spans="2:15" ht="15">
      <c r="B11" s="368"/>
      <c r="C11" s="370"/>
      <c r="D11" s="370"/>
      <c r="E11" s="370"/>
      <c r="F11" s="370"/>
      <c r="G11" s="370"/>
      <c r="H11" s="370"/>
      <c r="I11" s="370"/>
      <c r="J11" s="370"/>
      <c r="K11" s="370"/>
      <c r="L11" s="370"/>
      <c r="M11" s="370"/>
      <c r="N11" s="370"/>
      <c r="O11" s="371"/>
    </row>
    <row r="12" spans="2:15" ht="15">
      <c r="B12" s="368"/>
      <c r="C12" s="370"/>
      <c r="D12" s="370"/>
      <c r="E12" s="370"/>
      <c r="F12" s="370"/>
      <c r="G12" s="370"/>
      <c r="H12" s="370"/>
      <c r="I12" s="370"/>
      <c r="J12" s="370"/>
      <c r="K12" s="370"/>
      <c r="L12" s="370"/>
      <c r="M12" s="370"/>
      <c r="N12" s="370"/>
      <c r="O12" s="371"/>
    </row>
    <row r="13" spans="2:15" ht="15">
      <c r="B13" s="368"/>
      <c r="C13" s="370"/>
      <c r="D13" s="370"/>
      <c r="E13" s="370"/>
      <c r="F13" s="370"/>
      <c r="G13" s="370"/>
      <c r="H13" s="370"/>
      <c r="I13" s="370"/>
      <c r="J13" s="370"/>
      <c r="K13" s="370"/>
      <c r="L13" s="370"/>
      <c r="M13" s="370"/>
      <c r="N13" s="370"/>
      <c r="O13" s="371"/>
    </row>
    <row r="14" spans="2:15" ht="15">
      <c r="B14" s="368"/>
      <c r="C14" s="370"/>
      <c r="D14" s="370"/>
      <c r="E14" s="370"/>
      <c r="F14" s="370"/>
      <c r="G14" s="370"/>
      <c r="H14" s="370"/>
      <c r="I14" s="370"/>
      <c r="J14" s="370"/>
      <c r="K14" s="370"/>
      <c r="L14" s="370"/>
      <c r="M14" s="370"/>
      <c r="N14" s="370"/>
      <c r="O14" s="371"/>
    </row>
    <row r="15" spans="2:15" ht="15">
      <c r="B15" s="368"/>
      <c r="C15" s="370"/>
      <c r="D15" s="370"/>
      <c r="E15" s="370"/>
      <c r="F15" s="370"/>
      <c r="G15" s="370"/>
      <c r="H15" s="370"/>
      <c r="I15" s="370"/>
      <c r="J15" s="370"/>
      <c r="K15" s="370"/>
      <c r="L15" s="370"/>
      <c r="M15" s="370"/>
      <c r="N15" s="370"/>
      <c r="O15" s="371"/>
    </row>
    <row r="16" spans="2:15" ht="15">
      <c r="B16" s="368"/>
      <c r="C16" s="370"/>
      <c r="D16" s="370"/>
      <c r="E16" s="370"/>
      <c r="F16" s="370"/>
      <c r="G16" s="370"/>
      <c r="H16" s="370"/>
      <c r="I16" s="370"/>
      <c r="J16" s="370"/>
      <c r="K16" s="370"/>
      <c r="L16" s="370"/>
      <c r="M16" s="370"/>
      <c r="N16" s="370"/>
      <c r="O16" s="371"/>
    </row>
    <row r="17" spans="2:15" ht="15">
      <c r="B17" s="368"/>
      <c r="C17" s="370"/>
      <c r="D17" s="370"/>
      <c r="E17" s="370"/>
      <c r="F17" s="370"/>
      <c r="G17" s="370"/>
      <c r="H17" s="370"/>
      <c r="I17" s="370"/>
      <c r="J17" s="370"/>
      <c r="K17" s="370"/>
      <c r="L17" s="370"/>
      <c r="M17" s="370"/>
      <c r="N17" s="370"/>
      <c r="O17" s="371"/>
    </row>
    <row r="18" spans="2:15" ht="15">
      <c r="B18" s="368"/>
      <c r="C18" s="370"/>
      <c r="D18" s="370"/>
      <c r="E18" s="370"/>
      <c r="F18" s="370"/>
      <c r="G18" s="370"/>
      <c r="H18" s="370"/>
      <c r="I18" s="370"/>
      <c r="J18" s="370"/>
      <c r="K18" s="370"/>
      <c r="L18" s="370"/>
      <c r="M18" s="370"/>
      <c r="N18" s="370"/>
      <c r="O18" s="371"/>
    </row>
    <row r="19" spans="2:15" ht="15">
      <c r="B19" s="368"/>
      <c r="C19" s="370"/>
      <c r="D19" s="370"/>
      <c r="E19" s="370"/>
      <c r="F19" s="370"/>
      <c r="G19" s="370"/>
      <c r="H19" s="370"/>
      <c r="I19" s="370"/>
      <c r="J19" s="370"/>
      <c r="K19" s="370"/>
      <c r="L19" s="370"/>
      <c r="M19" s="370"/>
      <c r="N19" s="370"/>
      <c r="O19" s="371"/>
    </row>
    <row r="20" spans="2:15" ht="15">
      <c r="B20" s="368"/>
      <c r="C20" s="370"/>
      <c r="D20" s="370"/>
      <c r="E20" s="370"/>
      <c r="F20" s="370"/>
      <c r="G20" s="370"/>
      <c r="H20" s="370"/>
      <c r="I20" s="370"/>
      <c r="J20" s="370"/>
      <c r="K20" s="370"/>
      <c r="L20" s="370"/>
      <c r="M20" s="370"/>
      <c r="N20" s="370"/>
      <c r="O20" s="371"/>
    </row>
    <row r="21" spans="2:15" ht="15">
      <c r="B21" s="368"/>
      <c r="C21" s="370"/>
      <c r="D21" s="370"/>
      <c r="E21" s="370"/>
      <c r="F21" s="370"/>
      <c r="G21" s="370"/>
      <c r="H21" s="370"/>
      <c r="I21" s="370"/>
      <c r="J21" s="370"/>
      <c r="K21" s="370"/>
      <c r="L21" s="370"/>
      <c r="M21" s="370"/>
      <c r="N21" s="370"/>
      <c r="O21" s="371"/>
    </row>
    <row r="22" spans="2:15" ht="15">
      <c r="B22" s="368"/>
      <c r="C22" s="370"/>
      <c r="D22" s="370"/>
      <c r="E22" s="370"/>
      <c r="F22" s="370"/>
      <c r="G22" s="370"/>
      <c r="H22" s="370"/>
      <c r="I22" s="370"/>
      <c r="J22" s="370"/>
      <c r="K22" s="370"/>
      <c r="L22" s="370"/>
      <c r="M22" s="370"/>
      <c r="N22" s="370"/>
      <c r="O22" s="371"/>
    </row>
    <row r="23" spans="2:15" ht="15">
      <c r="B23" s="368"/>
      <c r="C23" s="370"/>
      <c r="D23" s="370"/>
      <c r="E23" s="370"/>
      <c r="F23" s="370"/>
      <c r="G23" s="370"/>
      <c r="H23" s="370"/>
      <c r="I23" s="370"/>
      <c r="J23" s="370"/>
      <c r="K23" s="370"/>
      <c r="L23" s="370"/>
      <c r="M23" s="370"/>
      <c r="N23" s="370"/>
      <c r="O23" s="371"/>
    </row>
    <row r="24" spans="2:15" ht="15">
      <c r="B24" s="368"/>
      <c r="C24" s="370"/>
      <c r="D24" s="370"/>
      <c r="E24" s="370"/>
      <c r="F24" s="370"/>
      <c r="G24" s="370"/>
      <c r="H24" s="370"/>
      <c r="I24" s="370"/>
      <c r="J24" s="370"/>
      <c r="K24" s="370"/>
      <c r="L24" s="370"/>
      <c r="M24" s="370"/>
      <c r="N24" s="370"/>
      <c r="O24" s="371"/>
    </row>
    <row r="25" spans="2:15" ht="15">
      <c r="B25" s="368"/>
      <c r="C25" s="370"/>
      <c r="D25" s="370"/>
      <c r="E25" s="370"/>
      <c r="F25" s="370"/>
      <c r="G25" s="370"/>
      <c r="H25" s="370"/>
      <c r="I25" s="370"/>
      <c r="J25" s="370"/>
      <c r="K25" s="370"/>
      <c r="L25" s="370"/>
      <c r="M25" s="370"/>
      <c r="N25" s="370"/>
      <c r="O25" s="371"/>
    </row>
    <row r="26" spans="2:15" ht="15">
      <c r="B26" s="368"/>
      <c r="C26" s="370"/>
      <c r="D26" s="370"/>
      <c r="E26" s="370"/>
      <c r="F26" s="370"/>
      <c r="G26" s="370"/>
      <c r="H26" s="370"/>
      <c r="I26" s="370"/>
      <c r="J26" s="370"/>
      <c r="K26" s="370"/>
      <c r="L26" s="370"/>
      <c r="M26" s="370"/>
      <c r="N26" s="370"/>
      <c r="O26" s="371"/>
    </row>
    <row r="27" spans="2:15" ht="15">
      <c r="B27" s="368"/>
      <c r="C27" s="370"/>
      <c r="D27" s="370"/>
      <c r="E27" s="370"/>
      <c r="F27" s="370"/>
      <c r="G27" s="370"/>
      <c r="H27" s="370"/>
      <c r="I27" s="370"/>
      <c r="J27" s="370"/>
      <c r="K27" s="370"/>
      <c r="L27" s="370"/>
      <c r="M27" s="370"/>
      <c r="N27" s="370"/>
      <c r="O27" s="371"/>
    </row>
    <row r="28" spans="2:15" ht="15">
      <c r="B28" s="368"/>
      <c r="C28" s="370"/>
      <c r="D28" s="370"/>
      <c r="E28" s="370"/>
      <c r="F28" s="370"/>
      <c r="G28" s="370"/>
      <c r="H28" s="370"/>
      <c r="I28" s="370"/>
      <c r="J28" s="370"/>
      <c r="K28" s="370"/>
      <c r="L28" s="370"/>
      <c r="M28" s="370"/>
      <c r="N28" s="370"/>
      <c r="O28" s="371"/>
    </row>
    <row r="29" spans="2:15" ht="15">
      <c r="B29" s="368"/>
      <c r="C29" s="370"/>
      <c r="D29" s="370"/>
      <c r="E29" s="370"/>
      <c r="F29" s="370"/>
      <c r="G29" s="370"/>
      <c r="H29" s="370"/>
      <c r="I29" s="370"/>
      <c r="J29" s="370"/>
      <c r="K29" s="370"/>
      <c r="L29" s="370"/>
      <c r="M29" s="370"/>
      <c r="N29" s="370"/>
      <c r="O29" s="371"/>
    </row>
    <row r="30" spans="2:15" ht="15">
      <c r="B30" s="368"/>
      <c r="C30" s="370"/>
      <c r="D30" s="370"/>
      <c r="E30" s="370"/>
      <c r="F30" s="370"/>
      <c r="G30" s="370"/>
      <c r="H30" s="370"/>
      <c r="I30" s="370"/>
      <c r="J30" s="370"/>
      <c r="K30" s="370"/>
      <c r="L30" s="370"/>
      <c r="M30" s="370"/>
      <c r="N30" s="370"/>
      <c r="O30" s="371"/>
    </row>
    <row r="31" spans="2:15" ht="15">
      <c r="B31" s="368"/>
      <c r="C31" s="370"/>
      <c r="D31" s="370"/>
      <c r="E31" s="370"/>
      <c r="F31" s="370"/>
      <c r="G31" s="370"/>
      <c r="H31" s="370"/>
      <c r="I31" s="370"/>
      <c r="J31" s="370"/>
      <c r="K31" s="370"/>
      <c r="L31" s="370"/>
      <c r="M31" s="370"/>
      <c r="N31" s="370"/>
      <c r="O31" s="371"/>
    </row>
    <row r="32" spans="2:15" ht="15">
      <c r="B32" s="368"/>
      <c r="C32" s="370"/>
      <c r="D32" s="370"/>
      <c r="E32" s="370"/>
      <c r="F32" s="370"/>
      <c r="G32" s="370"/>
      <c r="H32" s="370"/>
      <c r="I32" s="370"/>
      <c r="J32" s="370"/>
      <c r="K32" s="370"/>
      <c r="L32" s="370"/>
      <c r="M32" s="370"/>
      <c r="N32" s="370"/>
      <c r="O32" s="371"/>
    </row>
    <row r="33" spans="2:15" ht="15">
      <c r="B33" s="368"/>
      <c r="C33" s="370"/>
      <c r="D33" s="370"/>
      <c r="E33" s="370"/>
      <c r="F33" s="370"/>
      <c r="G33" s="370"/>
      <c r="H33" s="370"/>
      <c r="I33" s="370"/>
      <c r="J33" s="370"/>
      <c r="K33" s="370"/>
      <c r="L33" s="370"/>
      <c r="M33" s="370"/>
      <c r="N33" s="370"/>
      <c r="O33" s="371"/>
    </row>
    <row r="34" spans="2:15" ht="15">
      <c r="B34" s="368"/>
      <c r="C34" s="370"/>
      <c r="D34" s="370"/>
      <c r="E34" s="370"/>
      <c r="F34" s="370"/>
      <c r="G34" s="370"/>
      <c r="H34" s="370"/>
      <c r="I34" s="370"/>
      <c r="J34" s="370"/>
      <c r="K34" s="370"/>
      <c r="L34" s="370"/>
      <c r="M34" s="370"/>
      <c r="N34" s="370"/>
      <c r="O34" s="371"/>
    </row>
    <row r="35" spans="2:15" ht="15">
      <c r="B35" s="368"/>
      <c r="C35" s="370"/>
      <c r="D35" s="370"/>
      <c r="E35" s="370"/>
      <c r="F35" s="370"/>
      <c r="G35" s="370"/>
      <c r="H35" s="370"/>
      <c r="I35" s="370"/>
      <c r="J35" s="370"/>
      <c r="K35" s="370"/>
      <c r="L35" s="370"/>
      <c r="M35" s="370"/>
      <c r="N35" s="370"/>
      <c r="O35" s="371"/>
    </row>
    <row r="36" spans="2:15" ht="15">
      <c r="B36" s="368"/>
      <c r="C36" s="370"/>
      <c r="D36" s="370"/>
      <c r="E36" s="370"/>
      <c r="F36" s="370"/>
      <c r="G36" s="370"/>
      <c r="H36" s="370"/>
      <c r="I36" s="370"/>
      <c r="J36" s="370"/>
      <c r="K36" s="370"/>
      <c r="L36" s="370"/>
      <c r="M36" s="370"/>
      <c r="N36" s="370"/>
      <c r="O36" s="371"/>
    </row>
    <row r="37" spans="2:15" ht="3.75" customHeight="1">
      <c r="B37" s="373"/>
      <c r="C37" s="374"/>
      <c r="D37" s="374"/>
      <c r="E37" s="374"/>
      <c r="F37" s="374"/>
      <c r="G37" s="374"/>
      <c r="H37" s="374"/>
      <c r="I37" s="374"/>
      <c r="J37" s="374"/>
      <c r="K37" s="374"/>
      <c r="L37" s="374"/>
      <c r="M37" s="374"/>
      <c r="N37" s="374"/>
      <c r="O37" s="375"/>
    </row>
    <row r="38" ht="6" customHeight="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sheetData>
  <sheetProtection/>
  <printOptions/>
  <pageMargins left="0.7" right="0.7" top="0.75" bottom="0.75" header="0.3" footer="0.3"/>
  <pageSetup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1"/>
  <dimension ref="C6:C6"/>
  <sheetViews>
    <sheetView zoomScalePageLayoutView="0" workbookViewId="0" topLeftCell="A1">
      <selection activeCell="F25" sqref="F25"/>
    </sheetView>
  </sheetViews>
  <sheetFormatPr defaultColWidth="8.88671875" defaultRowHeight="15"/>
  <sheetData>
    <row r="6" ht="15.75">
      <c r="C6" s="30"/>
    </row>
  </sheetData>
  <sheetProtection/>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6"/>
  <dimension ref="A1:T120"/>
  <sheetViews>
    <sheetView zoomScalePageLayoutView="0" workbookViewId="0" topLeftCell="A4">
      <selection activeCell="F62" sqref="F62"/>
    </sheetView>
  </sheetViews>
  <sheetFormatPr defaultColWidth="8.88671875" defaultRowHeight="15"/>
  <cols>
    <col min="1" max="9" width="8.88671875" style="360" customWidth="1"/>
    <col min="10" max="10" width="23.77734375" style="360" customWidth="1"/>
    <col min="11" max="16384" width="8.88671875" style="360" customWidth="1"/>
  </cols>
  <sheetData>
    <row r="1" spans="2:15" ht="15">
      <c r="B1" s="361" t="s">
        <v>559</v>
      </c>
      <c r="D1" s="361" t="s">
        <v>560</v>
      </c>
      <c r="I1" s="361" t="s">
        <v>561</v>
      </c>
      <c r="L1" s="361"/>
      <c r="O1" s="361"/>
    </row>
    <row r="2" spans="1:11" ht="15.75">
      <c r="A2" s="360">
        <v>1</v>
      </c>
      <c r="B2" s="145" t="s">
        <v>617</v>
      </c>
      <c r="C2" s="361" t="s">
        <v>569</v>
      </c>
      <c r="D2" s="361">
        <v>1</v>
      </c>
      <c r="E2" s="362" t="str">
        <f ca="1">IF(OFFSET('DB'!$A$2,MATCH(VLOOKUP(L!$A$34,L!$A$2:$C$32,3,FALSE),'DB'!$A$2:$A$1686,0)+D2-2,1)=0,"",OFFSET('DB'!$A$2,MATCH(VLOOKUP(L!$A$34,L!$A$2:$C$32,3,FALSE),'DB'!$A$2:$A$1686,0)+D2-2,1))</f>
        <v>ScotRail services</v>
      </c>
      <c r="F2" s="361">
        <f>IF(E2="","",1)</f>
        <v>1</v>
      </c>
      <c r="H2" s="360">
        <f>10-COUNTIF(E2:E11,"")</f>
        <v>1</v>
      </c>
      <c r="I2" s="360">
        <v>1</v>
      </c>
      <c r="J2" s="360" t="str">
        <f ca="1">IF(OFFSET(OFFSET(OFFSET('DB'!$A$2,MATCH(VLOOKUP($A$34,$A$2:$C$33,3,FALSE),'DB'!$A$2:$A$1686,0)-1,0),0,3),MATCH(VLOOKUP($E$34,$D$2:$E$28,2,FALSE),OFFSET('DB'!$A$2,MATCH(VLOOKUP(L!$A$34,L!$A$2:$C$25,3,FALSE),'DB'!$A$2:$A$1686,0)-1,2,MATCH(VLOOKUP(L!$A$34+1,L!$A$2:$C$25,3,FALSE),'DB'!$A$2:$A$1686,0)-MATCH(VLOOKUP(L!$A$34,L!$A$2:$C$25,3,FALSE),'DB'!$A$2:$A$1686,0)),0)+I2-1,0)=0,"",OFFSET(OFFSET(OFFSET('DB'!$A$2,MATCH(VLOOKUP($A$34,$A$2:$C$33,3,FALSE),'DB'!$A$2:$A$1686,0)-1,0),0,3),MATCH(VLOOKUP($E$34,$D$2:$E$28,2,FALSE),OFFSET('DB'!$A$2,MATCH(VLOOKUP(L!$A$34,L!$A$2:$C$25,3,FALSE),'DB'!$A$2:$A$1686,0)-1,2,MATCH(VLOOKUP(L!$A$34+1,L!$A$2:$C$25,3,FALSE),'DB'!$A$2:$A$1686,0)-MATCH(VLOOKUP(L!$A$34,L!$A$2:$C$25,3,FALSE),'DB'!$A$2:$A$1686,0)),0)+I2-1,0))</f>
        <v>Passenger journeys 1</v>
      </c>
      <c r="K2" s="361">
        <f>IF(J2="","",1)</f>
        <v>1</v>
      </c>
    </row>
    <row r="3" spans="1:11" ht="15.75">
      <c r="A3" s="360">
        <v>2</v>
      </c>
      <c r="B3" s="131" t="s">
        <v>615</v>
      </c>
      <c r="C3" s="361" t="s">
        <v>570</v>
      </c>
      <c r="D3" s="361">
        <v>2</v>
      </c>
      <c r="E3" s="362">
        <f ca="1">IF(OFFSET('DB'!$A$2,MATCH(VLOOKUP(L!$A$34,L!$A$2:$C$32,3,FALSE),'DB'!$A$2:$A$1686,0)+D3-2,1)=0,"",OFFSET('DB'!$A$2,MATCH(VLOOKUP(L!$A$34,L!$A$2:$C$32,3,FALSE),'DB'!$A$2:$A$1686,0)+D3-2,1))</f>
      </c>
      <c r="F3" s="361">
        <f>IF(E3="","",1)</f>
      </c>
      <c r="I3" s="360">
        <v>2</v>
      </c>
      <c r="J3" s="360" t="str">
        <f ca="1">IF(OFFSET(OFFSET(OFFSET('DB'!$A$2,MATCH(VLOOKUP($A$34,$A$2:$C$33,3,FALSE),'DB'!$A$2:$A$1686,0)-1,0),0,3),MATCH(VLOOKUP($E$34,$D$2:$E$28,2,FALSE),OFFSET('DB'!$A$2,MATCH(VLOOKUP(L!$A$34,L!$A$2:$C$25,3,FALSE),'DB'!$A$2:$A$1686,0)-1,2,MATCH(VLOOKUP(L!$A$34+1,L!$A$2:$C$25,3,FALSE),'DB'!$A$2:$A$1686,0)-MATCH(VLOOKUP(L!$A$34,L!$A$2:$C$25,3,FALSE),'DB'!$A$2:$A$1686,0)),0)+I3-1,0)=0,"",OFFSET(OFFSET(OFFSET('DB'!$A$2,MATCH(VLOOKUP($A$34,$A$2:$C$33,3,FALSE),'DB'!$A$2:$A$1686,0)-1,0),0,3),MATCH(VLOOKUP($E$34,$D$2:$E$28,2,FALSE),OFFSET('DB'!$A$2,MATCH(VLOOKUP(L!$A$34,L!$A$2:$C$25,3,FALSE),'DB'!$A$2:$A$1686,0)-1,2,MATCH(VLOOKUP(L!$A$34+1,L!$A$2:$C$25,3,FALSE),'DB'!$A$2:$A$1686,0)-MATCH(VLOOKUP(L!$A$34,L!$A$2:$C$25,3,FALSE),'DB'!$A$2:$A$1686,0)),0)+I3-1,0))</f>
        <v>Passenger kilometres</v>
      </c>
      <c r="K3" s="361">
        <f aca="true" t="shared" si="0" ref="K3:K36">IF(J3="","",1)</f>
        <v>1</v>
      </c>
    </row>
    <row r="4" spans="1:11" ht="15.75">
      <c r="A4" s="360">
        <v>3</v>
      </c>
      <c r="B4" s="38" t="s">
        <v>614</v>
      </c>
      <c r="C4" s="361" t="s">
        <v>571</v>
      </c>
      <c r="D4" s="361">
        <v>3</v>
      </c>
      <c r="E4" s="362">
        <f ca="1">IF(OFFSET('DB'!$A$2,MATCH(VLOOKUP(L!$A$34,L!$A$2:$C$32,3,FALSE),'DB'!$A$2:$A$1686,0)+D4-2,1)=0,"",OFFSET('DB'!$A$2,MATCH(VLOOKUP(L!$A$34,L!$A$2:$C$32,3,FALSE),'DB'!$A$2:$A$1686,0)+D4-2,1))</f>
      </c>
      <c r="F4" s="361">
        <f aca="true" t="shared" si="1" ref="F4:F28">IF(E4="","",1)</f>
      </c>
      <c r="I4" s="360">
        <v>3</v>
      </c>
      <c r="J4" s="360" t="str">
        <f ca="1">IF(OFFSET(OFFSET(OFFSET('DB'!$A$2,MATCH(VLOOKUP($A$34,$A$2:$C$33,3,FALSE),'DB'!$A$2:$A$1686,0)-1,0),0,3),MATCH(VLOOKUP($E$34,$D$2:$E$28,2,FALSE),OFFSET('DB'!$A$2,MATCH(VLOOKUP(L!$A$34,L!$A$2:$C$25,3,FALSE),'DB'!$A$2:$A$1686,0)-1,2,MATCH(VLOOKUP(L!$A$34+1,L!$A$2:$C$25,3,FALSE),'DB'!$A$2:$A$1686,0)-MATCH(VLOOKUP(L!$A$34,L!$A$2:$C$25,3,FALSE),'DB'!$A$2:$A$1686,0)),0)+I4-1,0)=0,"",OFFSET(OFFSET(OFFSET('DB'!$A$2,MATCH(VLOOKUP($A$34,$A$2:$C$33,3,FALSE),'DB'!$A$2:$A$1686,0)-1,0),0,3),MATCH(VLOOKUP($E$34,$D$2:$E$28,2,FALSE),OFFSET('DB'!$A$2,MATCH(VLOOKUP(L!$A$34,L!$A$2:$C$25,3,FALSE),'DB'!$A$2:$A$1686,0)-1,2,MATCH(VLOOKUP(L!$A$34+1,L!$A$2:$C$25,3,FALSE),'DB'!$A$2:$A$1686,0)-MATCH(VLOOKUP(L!$A$34,L!$A$2:$C$25,3,FALSE),'DB'!$A$2:$A$1686,0)),0)+I4-1,0))</f>
        <v>Scheduled train kilometres 3 </v>
      </c>
      <c r="K4" s="361">
        <f t="shared" si="0"/>
        <v>1</v>
      </c>
    </row>
    <row r="5" spans="1:11" ht="15.75">
      <c r="A5" s="360">
        <v>4</v>
      </c>
      <c r="B5" s="213" t="s">
        <v>611</v>
      </c>
      <c r="C5" s="361" t="s">
        <v>572</v>
      </c>
      <c r="D5" s="361">
        <v>4</v>
      </c>
      <c r="E5" s="362">
        <f ca="1">IF(OFFSET('DB'!$A$2,MATCH(VLOOKUP(L!$A$34,L!$A$2:$C$32,3,FALSE),'DB'!$A$2:$A$1686,0)+D5-2,1)=0,"",OFFSET('DB'!$A$2,MATCH(VLOOKUP(L!$A$34,L!$A$2:$C$32,3,FALSE),'DB'!$A$2:$A$1686,0)+D5-2,1))</f>
      </c>
      <c r="F5" s="361">
        <f t="shared" si="1"/>
      </c>
      <c r="I5" s="360">
        <v>4</v>
      </c>
      <c r="J5" s="360" t="str">
        <f ca="1">IF(OFFSET(OFFSET(OFFSET('DB'!$A$2,MATCH(VLOOKUP($A$34,$A$2:$C$33,3,FALSE),'DB'!$A$2:$A$1686,0)-1,0),0,3),MATCH(VLOOKUP($E$34,$D$2:$E$28,2,FALSE),OFFSET('DB'!$A$2,MATCH(VLOOKUP(L!$A$34,L!$A$2:$C$25,3,FALSE),'DB'!$A$2:$A$1686,0)-1,2,MATCH(VLOOKUP(L!$A$34+1,L!$A$2:$C$25,3,FALSE),'DB'!$A$2:$A$1686,0)-MATCH(VLOOKUP(L!$A$34,L!$A$2:$C$25,3,FALSE),'DB'!$A$2:$A$1686,0)),0)+I5-1,0)=0,"",OFFSET(OFFSET(OFFSET('DB'!$A$2,MATCH(VLOOKUP($A$34,$A$2:$C$33,3,FALSE),'DB'!$A$2:$A$1686,0)-1,0),0,3),MATCH(VLOOKUP($E$34,$D$2:$E$28,2,FALSE),OFFSET('DB'!$A$2,MATCH(VLOOKUP(L!$A$34,L!$A$2:$C$25,3,FALSE),'DB'!$A$2:$A$1686,0)-1,2,MATCH(VLOOKUP(L!$A$34+1,L!$A$2:$C$25,3,FALSE),'DB'!$A$2:$A$1686,0)-MATCH(VLOOKUP(L!$A$34,L!$A$2:$C$25,3,FALSE),'DB'!$A$2:$A$1686,0)),0)+I5-1,0))</f>
        <v>Route kilometres operated</v>
      </c>
      <c r="K5" s="361">
        <f t="shared" si="0"/>
        <v>1</v>
      </c>
    </row>
    <row r="6" spans="1:11" ht="15.75">
      <c r="A6" s="360">
        <v>5</v>
      </c>
      <c r="B6" s="213" t="s">
        <v>612</v>
      </c>
      <c r="C6" s="361" t="s">
        <v>573</v>
      </c>
      <c r="D6" s="361">
        <v>5</v>
      </c>
      <c r="E6" s="362">
        <f ca="1">IF(OFFSET('DB'!$A$2,MATCH(VLOOKUP(L!$A$34,L!$A$2:$C$32,3,FALSE),'DB'!$A$2:$A$1686,0)+D6-2,1)=0,"",OFFSET('DB'!$A$2,MATCH(VLOOKUP(L!$A$34,L!$A$2:$C$32,3,FALSE),'DB'!$A$2:$A$1686,0)+D6-2,1))</f>
      </c>
      <c r="F6" s="361">
        <f t="shared" si="1"/>
      </c>
      <c r="I6" s="360">
        <v>5</v>
      </c>
      <c r="J6" s="360">
        <f ca="1">IF(OFFSET(OFFSET(OFFSET('DB'!$A$2,MATCH(VLOOKUP($A$34,$A$2:$C$33,3,FALSE),'DB'!$A$2:$A$1686,0)-1,0),0,3),MATCH(VLOOKUP($E$34,$D$2:$E$28,2,FALSE),OFFSET('DB'!$A$2,MATCH(VLOOKUP(L!$A$34,L!$A$2:$C$25,3,FALSE),'DB'!$A$2:$A$1686,0)-1,2,MATCH(VLOOKUP(L!$A$34+1,L!$A$2:$C$25,3,FALSE),'DB'!$A$2:$A$1686,0)-MATCH(VLOOKUP(L!$A$34,L!$A$2:$C$25,3,FALSE),'DB'!$A$2:$A$1686,0)),0)+I6-1,0)=0,"",OFFSET(OFFSET(OFFSET('DB'!$A$2,MATCH(VLOOKUP($A$34,$A$2:$C$33,3,FALSE),'DB'!$A$2:$A$1686,0)-1,0),0,3),MATCH(VLOOKUP($E$34,$D$2:$E$28,2,FALSE),OFFSET('DB'!$A$2,MATCH(VLOOKUP(L!$A$34,L!$A$2:$C$25,3,FALSE),'DB'!$A$2:$A$1686,0)-1,2,MATCH(VLOOKUP(L!$A$34+1,L!$A$2:$C$25,3,FALSE),'DB'!$A$2:$A$1686,0)-MATCH(VLOOKUP(L!$A$34,L!$A$2:$C$25,3,FALSE),'DB'!$A$2:$A$1686,0)),0)+I6-1,0))</f>
      </c>
      <c r="K6" s="361">
        <f t="shared" si="0"/>
      </c>
    </row>
    <row r="7" spans="1:11" ht="15.75">
      <c r="A7" s="360">
        <v>6</v>
      </c>
      <c r="B7" s="30" t="s">
        <v>613</v>
      </c>
      <c r="C7" s="361" t="s">
        <v>609</v>
      </c>
      <c r="D7" s="361">
        <v>6</v>
      </c>
      <c r="E7" s="362">
        <f ca="1">IF(OFFSET('DB'!$A$2,MATCH(VLOOKUP(L!$A$34,L!$A$2:$C$32,3,FALSE),'DB'!$A$2:$A$1686,0)+D7-2,1)=0,"",OFFSET('DB'!$A$2,MATCH(VLOOKUP(L!$A$34,L!$A$2:$C$32,3,FALSE),'DB'!$A$2:$A$1686,0)+D7-2,1))</f>
      </c>
      <c r="F7" s="361">
        <f t="shared" si="1"/>
      </c>
      <c r="I7" s="360">
        <v>6</v>
      </c>
      <c r="J7" s="360">
        <f ca="1">IF(OFFSET(OFFSET(OFFSET('DB'!$A$2,MATCH(VLOOKUP($A$34,$A$2:$C$33,3,FALSE),'DB'!$A$2:$A$1686,0)-1,0),0,3),MATCH(VLOOKUP($E$34,$D$2:$E$28,2,FALSE),OFFSET('DB'!$A$2,MATCH(VLOOKUP(L!$A$34,L!$A$2:$C$25,3,FALSE),'DB'!$A$2:$A$1686,0)-1,2,MATCH(VLOOKUP(L!$A$34+1,L!$A$2:$C$25,3,FALSE),'DB'!$A$2:$A$1686,0)-MATCH(VLOOKUP(L!$A$34,L!$A$2:$C$25,3,FALSE),'DB'!$A$2:$A$1686,0)),0)+I7-1,0)=0,"",OFFSET(OFFSET(OFFSET('DB'!$A$2,MATCH(VLOOKUP($A$34,$A$2:$C$33,3,FALSE),'DB'!$A$2:$A$1686,0)-1,0),0,3),MATCH(VLOOKUP($E$34,$D$2:$E$28,2,FALSE),OFFSET('DB'!$A$2,MATCH(VLOOKUP(L!$A$34,L!$A$2:$C$25,3,FALSE),'DB'!$A$2:$A$1686,0)-1,2,MATCH(VLOOKUP(L!$A$34+1,L!$A$2:$C$25,3,FALSE),'DB'!$A$2:$A$1686,0)-MATCH(VLOOKUP(L!$A$34,L!$A$2:$C$25,3,FALSE),'DB'!$A$2:$A$1686,0)),0)+I7-1,0))</f>
      </c>
      <c r="K7" s="361">
        <f t="shared" si="0"/>
      </c>
    </row>
    <row r="8" spans="1:11" ht="15.75">
      <c r="A8" s="360">
        <v>7</v>
      </c>
      <c r="B8" s="131" t="s">
        <v>616</v>
      </c>
      <c r="C8" s="361" t="s">
        <v>574</v>
      </c>
      <c r="D8" s="361">
        <v>7</v>
      </c>
      <c r="E8" s="362">
        <f ca="1">IF(OFFSET('DB'!$A$2,MATCH(VLOOKUP(L!$A$34,L!$A$2:$C$32,3,FALSE),'DB'!$A$2:$A$1686,0)+D8-2,1)=0,"",OFFSET('DB'!$A$2,MATCH(VLOOKUP(L!$A$34,L!$A$2:$C$32,3,FALSE),'DB'!$A$2:$A$1686,0)+D8-2,1))</f>
      </c>
      <c r="F8" s="361">
        <f t="shared" si="1"/>
      </c>
      <c r="I8" s="360">
        <v>7</v>
      </c>
      <c r="J8" s="360">
        <f ca="1">IF(OFFSET(OFFSET(OFFSET('DB'!$A$2,MATCH(VLOOKUP($A$34,$A$2:$C$33,3,FALSE),'DB'!$A$2:$A$1686,0)-1,0),0,3),MATCH(VLOOKUP($E$34,$D$2:$E$28,2,FALSE),OFFSET('DB'!$A$2,MATCH(VLOOKUP(L!$A$34,L!$A$2:$C$25,3,FALSE),'DB'!$A$2:$A$1686,0)-1,2,MATCH(VLOOKUP(L!$A$34+1,L!$A$2:$C$25,3,FALSE),'DB'!$A$2:$A$1686,0)-MATCH(VLOOKUP(L!$A$34,L!$A$2:$C$25,3,FALSE),'DB'!$A$2:$A$1686,0)),0)+I8-1,0)=0,"",OFFSET(OFFSET(OFFSET('DB'!$A$2,MATCH(VLOOKUP($A$34,$A$2:$C$33,3,FALSE),'DB'!$A$2:$A$1686,0)-1,0),0,3),MATCH(VLOOKUP($E$34,$D$2:$E$28,2,FALSE),OFFSET('DB'!$A$2,MATCH(VLOOKUP(L!$A$34,L!$A$2:$C$25,3,FALSE),'DB'!$A$2:$A$1686,0)-1,2,MATCH(VLOOKUP(L!$A$34+1,L!$A$2:$C$25,3,FALSE),'DB'!$A$2:$A$1686,0)-MATCH(VLOOKUP(L!$A$34,L!$A$2:$C$25,3,FALSE),'DB'!$A$2:$A$1686,0)),0)+I8-1,0))</f>
      </c>
      <c r="K8" s="361">
        <f t="shared" si="0"/>
      </c>
    </row>
    <row r="9" spans="1:11" ht="15">
      <c r="A9" s="360">
        <v>8</v>
      </c>
      <c r="B9" s="7" t="s">
        <v>620</v>
      </c>
      <c r="C9" s="361" t="s">
        <v>575</v>
      </c>
      <c r="D9" s="361">
        <v>8</v>
      </c>
      <c r="E9" s="362">
        <f ca="1">IF(OFFSET('DB'!$A$2,MATCH(VLOOKUP(L!$A$34,L!$A$2:$C$32,3,FALSE),'DB'!$A$2:$A$1686,0)+D9-2,1)=0,"",OFFSET('DB'!$A$2,MATCH(VLOOKUP(L!$A$34,L!$A$2:$C$32,3,FALSE),'DB'!$A$2:$A$1686,0)+D9-2,1))</f>
      </c>
      <c r="F9" s="361">
        <f t="shared" si="1"/>
      </c>
      <c r="I9" s="360">
        <v>8</v>
      </c>
      <c r="J9" s="360">
        <f ca="1">IF(OFFSET(OFFSET(OFFSET('DB'!$A$2,MATCH(VLOOKUP($A$34,$A$2:$C$33,3,FALSE),'DB'!$A$2:$A$1686,0)-1,0),0,3),MATCH(VLOOKUP($E$34,$D$2:$E$28,2,FALSE),OFFSET('DB'!$A$2,MATCH(VLOOKUP(L!$A$34,L!$A$2:$C$25,3,FALSE),'DB'!$A$2:$A$1686,0)-1,2,MATCH(VLOOKUP(L!$A$34+1,L!$A$2:$C$25,3,FALSE),'DB'!$A$2:$A$1686,0)-MATCH(VLOOKUP(L!$A$34,L!$A$2:$C$25,3,FALSE),'DB'!$A$2:$A$1686,0)),0)+I9-1,0)=0,"",OFFSET(OFFSET(OFFSET('DB'!$A$2,MATCH(VLOOKUP($A$34,$A$2:$C$33,3,FALSE),'DB'!$A$2:$A$1686,0)-1,0),0,3),MATCH(VLOOKUP($E$34,$D$2:$E$28,2,FALSE),OFFSET('DB'!$A$2,MATCH(VLOOKUP(L!$A$34,L!$A$2:$C$25,3,FALSE),'DB'!$A$2:$A$1686,0)-1,2,MATCH(VLOOKUP(L!$A$34+1,L!$A$2:$C$25,3,FALSE),'DB'!$A$2:$A$1686,0)-MATCH(VLOOKUP(L!$A$34,L!$A$2:$C$25,3,FALSE),'DB'!$A$2:$A$1686,0)),0)+I9-1,0))</f>
      </c>
      <c r="K9" s="361">
        <f t="shared" si="0"/>
      </c>
    </row>
    <row r="10" spans="1:11" ht="18">
      <c r="A10" s="360">
        <v>9</v>
      </c>
      <c r="B10" s="80" t="s">
        <v>397</v>
      </c>
      <c r="C10" s="361" t="s">
        <v>576</v>
      </c>
      <c r="D10" s="361">
        <v>9</v>
      </c>
      <c r="E10" s="362">
        <f ca="1">IF(OFFSET('DB'!$A$2,MATCH(VLOOKUP(L!$A$34,L!$A$2:$C$32,3,FALSE),'DB'!$A$2:$A$1686,0)+D10-2,1)=0,"",OFFSET('DB'!$A$2,MATCH(VLOOKUP(L!$A$34,L!$A$2:$C$32,3,FALSE),'DB'!$A$2:$A$1686,0)+D10-2,1))</f>
      </c>
      <c r="F10" s="361">
        <f t="shared" si="1"/>
      </c>
      <c r="I10" s="360">
        <v>9</v>
      </c>
      <c r="J10" s="360">
        <f ca="1">IF(OFFSET(OFFSET(OFFSET('DB'!$A$2,MATCH(VLOOKUP($A$34,$A$2:$C$33,3,FALSE),'DB'!$A$2:$A$1686,0)-1,0),0,3),MATCH(VLOOKUP($E$34,$D$2:$E$28,2,FALSE),OFFSET('DB'!$A$2,MATCH(VLOOKUP(L!$A$34,L!$A$2:$C$25,3,FALSE),'DB'!$A$2:$A$1686,0)-1,2,MATCH(VLOOKUP(L!$A$34+1,L!$A$2:$C$25,3,FALSE),'DB'!$A$2:$A$1686,0)-MATCH(VLOOKUP(L!$A$34,L!$A$2:$C$25,3,FALSE),'DB'!$A$2:$A$1686,0)),0)+I10-1,0)=0,"",OFFSET(OFFSET(OFFSET('DB'!$A$2,MATCH(VLOOKUP($A$34,$A$2:$C$33,3,FALSE),'DB'!$A$2:$A$1686,0)-1,0),0,3),MATCH(VLOOKUP($E$34,$D$2:$E$28,2,FALSE),OFFSET('DB'!$A$2,MATCH(VLOOKUP(L!$A$34,L!$A$2:$C$25,3,FALSE),'DB'!$A$2:$A$1686,0)-1,2,MATCH(VLOOKUP(L!$A$34+1,L!$A$2:$C$25,3,FALSE),'DB'!$A$2:$A$1686,0)-MATCH(VLOOKUP(L!$A$34,L!$A$2:$C$25,3,FALSE),'DB'!$A$2:$A$1686,0)),0)+I10-1,0))</f>
      </c>
      <c r="K10" s="361">
        <f t="shared" si="0"/>
      </c>
    </row>
    <row r="11" spans="1:11" ht="15">
      <c r="A11" s="360">
        <v>10</v>
      </c>
      <c r="B11" s="7" t="s">
        <v>547</v>
      </c>
      <c r="C11" s="361" t="s">
        <v>577</v>
      </c>
      <c r="D11" s="361">
        <v>10</v>
      </c>
      <c r="E11" s="362">
        <f ca="1">IF(OFFSET('DB'!$A$2,MATCH(VLOOKUP(L!$A$34,L!$A$2:$C$32,3,FALSE),'DB'!$A$2:$A$1686,0)+D11-2,1)=0,"",OFFSET('DB'!$A$2,MATCH(VLOOKUP(L!$A$34,L!$A$2:$C$32,3,FALSE),'DB'!$A$2:$A$1686,0)+D11-2,1))</f>
      </c>
      <c r="F11" s="361">
        <f t="shared" si="1"/>
      </c>
      <c r="I11" s="360">
        <v>10</v>
      </c>
      <c r="J11" s="360">
        <f ca="1">IF(OFFSET(OFFSET(OFFSET('DB'!$A$2,MATCH(VLOOKUP($A$34,$A$2:$C$33,3,FALSE),'DB'!$A$2:$A$1686,0)-1,0),0,3),MATCH(VLOOKUP($E$34,$D$2:$E$28,2,FALSE),OFFSET('DB'!$A$2,MATCH(VLOOKUP(L!$A$34,L!$A$2:$C$25,3,FALSE),'DB'!$A$2:$A$1686,0)-1,2,MATCH(VLOOKUP(L!$A$34+1,L!$A$2:$C$25,3,FALSE),'DB'!$A$2:$A$1686,0)-MATCH(VLOOKUP(L!$A$34,L!$A$2:$C$25,3,FALSE),'DB'!$A$2:$A$1686,0)),0)+I11-1,0)=0,"",OFFSET(OFFSET(OFFSET('DB'!$A$2,MATCH(VLOOKUP($A$34,$A$2:$C$33,3,FALSE),'DB'!$A$2:$A$1686,0)-1,0),0,3),MATCH(VLOOKUP($E$34,$D$2:$E$28,2,FALSE),OFFSET('DB'!$A$2,MATCH(VLOOKUP(L!$A$34,L!$A$2:$C$25,3,FALSE),'DB'!$A$2:$A$1686,0)-1,2,MATCH(VLOOKUP(L!$A$34+1,L!$A$2:$C$25,3,FALSE),'DB'!$A$2:$A$1686,0)-MATCH(VLOOKUP(L!$A$34,L!$A$2:$C$25,3,FALSE),'DB'!$A$2:$A$1686,0)),0)+I11-1,0))</f>
      </c>
      <c r="K11" s="361">
        <f t="shared" si="0"/>
      </c>
    </row>
    <row r="12" spans="1:11" ht="15">
      <c r="A12" s="360">
        <v>11</v>
      </c>
      <c r="B12" s="381"/>
      <c r="C12" s="361" t="s">
        <v>578</v>
      </c>
      <c r="D12" s="361">
        <v>11</v>
      </c>
      <c r="E12" s="362">
        <f ca="1">IF(OFFSET('DB'!$A$2,MATCH(VLOOKUP(L!$A$34,L!$A$2:$C$32,3,FALSE),'DB'!$A$2:$A$1686,0)+D12-2,1)=0,"",OFFSET('DB'!$A$2,MATCH(VLOOKUP(L!$A$34,L!$A$2:$C$32,3,FALSE),'DB'!$A$2:$A$1686,0)+D12-2,1))</f>
      </c>
      <c r="F12" s="361">
        <f t="shared" si="1"/>
      </c>
      <c r="I12" s="361">
        <v>11</v>
      </c>
      <c r="J12" s="360">
        <f ca="1">IF(OFFSET(OFFSET(OFFSET('DB'!$A$2,MATCH(VLOOKUP($A$34,$A$2:$C$33,3,FALSE),'DB'!$A$2:$A$1686,0)-1,0),0,3),MATCH(VLOOKUP($E$34,$D$2:$E$28,2,FALSE),OFFSET('DB'!$A$2,MATCH(VLOOKUP(L!$A$34,L!$A$2:$C$25,3,FALSE),'DB'!$A$2:$A$1686,0)-1,2,MATCH(VLOOKUP(L!$A$34+1,L!$A$2:$C$25,3,FALSE),'DB'!$A$2:$A$1686,0)-MATCH(VLOOKUP(L!$A$34,L!$A$2:$C$25,3,FALSE),'DB'!$A$2:$A$1686,0)),0)+I12-1,0)=0,"",OFFSET(OFFSET(OFFSET('DB'!$A$2,MATCH(VLOOKUP($A$34,$A$2:$C$33,3,FALSE),'DB'!$A$2:$A$1686,0)-1,0),0,3),MATCH(VLOOKUP($E$34,$D$2:$E$28,2,FALSE),OFFSET('DB'!$A$2,MATCH(VLOOKUP(L!$A$34,L!$A$2:$C$25,3,FALSE),'DB'!$A$2:$A$1686,0)-1,2,MATCH(VLOOKUP(L!$A$34+1,L!$A$2:$C$25,3,FALSE),'DB'!$A$2:$A$1686,0)-MATCH(VLOOKUP(L!$A$34,L!$A$2:$C$25,3,FALSE),'DB'!$A$2:$A$1686,0)),0)+I12-1,0))</f>
      </c>
      <c r="K12" s="361">
        <f t="shared" si="0"/>
      </c>
    </row>
    <row r="13" spans="1:11" ht="15">
      <c r="A13" s="360">
        <v>12</v>
      </c>
      <c r="B13" s="382"/>
      <c r="C13" s="361" t="s">
        <v>579</v>
      </c>
      <c r="D13" s="361">
        <v>12</v>
      </c>
      <c r="E13" s="362">
        <f ca="1">IF(OFFSET('DB'!$A$2,MATCH(VLOOKUP(L!$A$34,L!$A$2:$C$32,3,FALSE),'DB'!$A$2:$A$1686,0)+D13-2,1)=0,"",OFFSET('DB'!$A$2,MATCH(VLOOKUP(L!$A$34,L!$A$2:$C$32,3,FALSE),'DB'!$A$2:$A$1686,0)+D13-2,1))</f>
      </c>
      <c r="F13" s="361">
        <f t="shared" si="1"/>
      </c>
      <c r="I13" s="360">
        <v>12</v>
      </c>
      <c r="J13" s="360">
        <f ca="1">IF(OFFSET(OFFSET(OFFSET('DB'!$A$2,MATCH(VLOOKUP($A$34,$A$2:$C$33,3,FALSE),'DB'!$A$2:$A$1686,0)-1,0),0,3),MATCH(VLOOKUP($E$34,$D$2:$E$28,2,FALSE),OFFSET('DB'!$A$2,MATCH(VLOOKUP(L!$A$34,L!$A$2:$C$25,3,FALSE),'DB'!$A$2:$A$1686,0)-1,2,MATCH(VLOOKUP(L!$A$34+1,L!$A$2:$C$25,3,FALSE),'DB'!$A$2:$A$1686,0)-MATCH(VLOOKUP(L!$A$34,L!$A$2:$C$25,3,FALSE),'DB'!$A$2:$A$1686,0)),0)+I13-1,0)=0,"",OFFSET(OFFSET(OFFSET('DB'!$A$2,MATCH(VLOOKUP($A$34,$A$2:$C$33,3,FALSE),'DB'!$A$2:$A$1686,0)-1,0),0,3),MATCH(VLOOKUP($E$34,$D$2:$E$28,2,FALSE),OFFSET('DB'!$A$2,MATCH(VLOOKUP(L!$A$34,L!$A$2:$C$25,3,FALSE),'DB'!$A$2:$A$1686,0)-1,2,MATCH(VLOOKUP(L!$A$34+1,L!$A$2:$C$25,3,FALSE),'DB'!$A$2:$A$1686,0)-MATCH(VLOOKUP(L!$A$34,L!$A$2:$C$25,3,FALSE),'DB'!$A$2:$A$1686,0)),0)+I13-1,0))</f>
      </c>
      <c r="K13" s="361">
        <f t="shared" si="0"/>
      </c>
    </row>
    <row r="14" spans="1:11" ht="15">
      <c r="A14" s="360">
        <v>13</v>
      </c>
      <c r="B14" s="383"/>
      <c r="C14" s="361" t="s">
        <v>580</v>
      </c>
      <c r="D14" s="361">
        <v>13</v>
      </c>
      <c r="E14" s="362">
        <f ca="1">IF(OFFSET('DB'!$A$2,MATCH(VLOOKUP(L!$A$34,L!$A$2:$C$32,3,FALSE),'DB'!$A$2:$A$1686,0)+D14-2,1)=0,"",OFFSET('DB'!$A$2,MATCH(VLOOKUP(L!$A$34,L!$A$2:$C$32,3,FALSE),'DB'!$A$2:$A$1686,0)+D14-2,1))</f>
      </c>
      <c r="F14" s="361">
        <f t="shared" si="1"/>
      </c>
      <c r="I14" s="360">
        <v>13</v>
      </c>
      <c r="J14" s="360">
        <f ca="1">IF(OFFSET(OFFSET(OFFSET('DB'!$A$2,MATCH(VLOOKUP($A$34,$A$2:$C$33,3,FALSE),'DB'!$A$2:$A$1686,0)-1,0),0,3),MATCH(VLOOKUP($E$34,$D$2:$E$28,2,FALSE),OFFSET('DB'!$A$2,MATCH(VLOOKUP(L!$A$34,L!$A$2:$C$25,3,FALSE),'DB'!$A$2:$A$1686,0)-1,2,MATCH(VLOOKUP(L!$A$34+1,L!$A$2:$C$25,3,FALSE),'DB'!$A$2:$A$1686,0)-MATCH(VLOOKUP(L!$A$34,L!$A$2:$C$25,3,FALSE),'DB'!$A$2:$A$1686,0)),0)+I14-1,0)=0,"",OFFSET(OFFSET(OFFSET('DB'!$A$2,MATCH(VLOOKUP($A$34,$A$2:$C$33,3,FALSE),'DB'!$A$2:$A$1686,0)-1,0),0,3),MATCH(VLOOKUP($E$34,$D$2:$E$28,2,FALSE),OFFSET('DB'!$A$2,MATCH(VLOOKUP(L!$A$34,L!$A$2:$C$25,3,FALSE),'DB'!$A$2:$A$1686,0)-1,2,MATCH(VLOOKUP(L!$A$34+1,L!$A$2:$C$25,3,FALSE),'DB'!$A$2:$A$1686,0)-MATCH(VLOOKUP(L!$A$34,L!$A$2:$C$25,3,FALSE),'DB'!$A$2:$A$1686,0)),0)+I14-1,0))</f>
      </c>
      <c r="K14" s="361">
        <f t="shared" si="0"/>
      </c>
    </row>
    <row r="15" spans="1:11" ht="15">
      <c r="A15" s="360">
        <v>14</v>
      </c>
      <c r="B15" s="383"/>
      <c r="C15" s="361" t="s">
        <v>581</v>
      </c>
      <c r="D15" s="361">
        <v>14</v>
      </c>
      <c r="E15" s="362">
        <f ca="1">IF(OFFSET('DB'!$A$2,MATCH(VLOOKUP(L!$A$34,L!$A$2:$C$32,3,FALSE),'DB'!$A$2:$A$1686,0)+D15-2,1)=0,"",OFFSET('DB'!$A$2,MATCH(VLOOKUP(L!$A$34,L!$A$2:$C$32,3,FALSE),'DB'!$A$2:$A$1686,0)+D15-2,1))</f>
      </c>
      <c r="F15" s="361">
        <f t="shared" si="1"/>
      </c>
      <c r="I15" s="360">
        <v>14</v>
      </c>
      <c r="J15" s="360">
        <f ca="1">IF(OFFSET(OFFSET(OFFSET('DB'!$A$2,MATCH(VLOOKUP($A$34,$A$2:$C$33,3,FALSE),'DB'!$A$2:$A$1686,0)-1,0),0,3),MATCH(VLOOKUP($E$34,$D$2:$E$28,2,FALSE),OFFSET('DB'!$A$2,MATCH(VLOOKUP(L!$A$34,L!$A$2:$C$25,3,FALSE),'DB'!$A$2:$A$1686,0)-1,2,MATCH(VLOOKUP(L!$A$34+1,L!$A$2:$C$25,3,FALSE),'DB'!$A$2:$A$1686,0)-MATCH(VLOOKUP(L!$A$34,L!$A$2:$C$25,3,FALSE),'DB'!$A$2:$A$1686,0)),0)+I15-1,0)=0,"",OFFSET(OFFSET(OFFSET('DB'!$A$2,MATCH(VLOOKUP($A$34,$A$2:$C$33,3,FALSE),'DB'!$A$2:$A$1686,0)-1,0),0,3),MATCH(VLOOKUP($E$34,$D$2:$E$28,2,FALSE),OFFSET('DB'!$A$2,MATCH(VLOOKUP(L!$A$34,L!$A$2:$C$25,3,FALSE),'DB'!$A$2:$A$1686,0)-1,2,MATCH(VLOOKUP(L!$A$34+1,L!$A$2:$C$25,3,FALSE),'DB'!$A$2:$A$1686,0)-MATCH(VLOOKUP(L!$A$34,L!$A$2:$C$25,3,FALSE),'DB'!$A$2:$A$1686,0)),0)+I15-1,0))</f>
      </c>
      <c r="K15" s="361">
        <f t="shared" si="0"/>
      </c>
    </row>
    <row r="16" spans="1:11" ht="15">
      <c r="A16" s="360">
        <v>15</v>
      </c>
      <c r="C16" s="361" t="s">
        <v>582</v>
      </c>
      <c r="D16" s="361">
        <v>15</v>
      </c>
      <c r="E16" s="362">
        <f ca="1">IF(OFFSET('DB'!$A$2,MATCH(VLOOKUP(L!$A$34,L!$A$2:$C$32,3,FALSE),'DB'!$A$2:$A$1686,0)+D16-2,1)=0,"",OFFSET('DB'!$A$2,MATCH(VLOOKUP(L!$A$34,L!$A$2:$C$32,3,FALSE),'DB'!$A$2:$A$1686,0)+D16-2,1))</f>
      </c>
      <c r="F16" s="361">
        <f t="shared" si="1"/>
      </c>
      <c r="I16" s="360">
        <v>15</v>
      </c>
      <c r="J16" s="360">
        <f ca="1">IF(OFFSET(OFFSET(OFFSET('DB'!$A$2,MATCH(VLOOKUP($A$34,$A$2:$C$33,3,FALSE),'DB'!$A$2:$A$1686,0)-1,0),0,3),MATCH(VLOOKUP($E$34,$D$2:$E$28,2,FALSE),OFFSET('DB'!$A$2,MATCH(VLOOKUP(L!$A$34,L!$A$2:$C$25,3,FALSE),'DB'!$A$2:$A$1686,0)-1,2,MATCH(VLOOKUP(L!$A$34+1,L!$A$2:$C$25,3,FALSE),'DB'!$A$2:$A$1686,0)-MATCH(VLOOKUP(L!$A$34,L!$A$2:$C$25,3,FALSE),'DB'!$A$2:$A$1686,0)),0)+I16-1,0)=0,"",OFFSET(OFFSET(OFFSET('DB'!$A$2,MATCH(VLOOKUP($A$34,$A$2:$C$33,3,FALSE),'DB'!$A$2:$A$1686,0)-1,0),0,3),MATCH(VLOOKUP($E$34,$D$2:$E$28,2,FALSE),OFFSET('DB'!$A$2,MATCH(VLOOKUP(L!$A$34,L!$A$2:$C$25,3,FALSE),'DB'!$A$2:$A$1686,0)-1,2,MATCH(VLOOKUP(L!$A$34+1,L!$A$2:$C$25,3,FALSE),'DB'!$A$2:$A$1686,0)-MATCH(VLOOKUP(L!$A$34,L!$A$2:$C$25,3,FALSE),'DB'!$A$2:$A$1686,0)),0)+I16-1,0))</f>
      </c>
      <c r="K16" s="361">
        <f t="shared" si="0"/>
      </c>
    </row>
    <row r="17" spans="1:11" ht="15">
      <c r="A17" s="360">
        <v>16</v>
      </c>
      <c r="C17" s="361" t="s">
        <v>583</v>
      </c>
      <c r="D17" s="361">
        <v>16</v>
      </c>
      <c r="E17" s="362">
        <f ca="1">IF(OFFSET('DB'!$A$2,MATCH(VLOOKUP(L!$A$34,L!$A$2:$C$32,3,FALSE),'DB'!$A$2:$A$1686,0)+D17-2,1)=0,"",OFFSET('DB'!$A$2,MATCH(VLOOKUP(L!$A$34,L!$A$2:$C$32,3,FALSE),'DB'!$A$2:$A$1686,0)+D17-2,1))</f>
      </c>
      <c r="F17" s="361">
        <f t="shared" si="1"/>
      </c>
      <c r="I17" s="360">
        <v>16</v>
      </c>
      <c r="J17" s="360">
        <f ca="1">IF(OFFSET(OFFSET(OFFSET('DB'!$A$2,MATCH(VLOOKUP($A$34,$A$2:$C$33,3,FALSE),'DB'!$A$2:$A$1686,0)-1,0),0,3),MATCH(VLOOKUP($E$34,$D$2:$E$28,2,FALSE),OFFSET('DB'!$A$2,MATCH(VLOOKUP(L!$A$34,L!$A$2:$C$25,3,FALSE),'DB'!$A$2:$A$1686,0)-1,2,MATCH(VLOOKUP(L!$A$34+1,L!$A$2:$C$25,3,FALSE),'DB'!$A$2:$A$1686,0)-MATCH(VLOOKUP(L!$A$34,L!$A$2:$C$25,3,FALSE),'DB'!$A$2:$A$1686,0)),0)+I17-1,0)=0,"",OFFSET(OFFSET(OFFSET('DB'!$A$2,MATCH(VLOOKUP($A$34,$A$2:$C$33,3,FALSE),'DB'!$A$2:$A$1686,0)-1,0),0,3),MATCH(VLOOKUP($E$34,$D$2:$E$28,2,FALSE),OFFSET('DB'!$A$2,MATCH(VLOOKUP(L!$A$34,L!$A$2:$C$25,3,FALSE),'DB'!$A$2:$A$1686,0)-1,2,MATCH(VLOOKUP(L!$A$34+1,L!$A$2:$C$25,3,FALSE),'DB'!$A$2:$A$1686,0)-MATCH(VLOOKUP(L!$A$34,L!$A$2:$C$25,3,FALSE),'DB'!$A$2:$A$1686,0)),0)+I17-1,0))</f>
      </c>
      <c r="K17" s="361">
        <f t="shared" si="0"/>
      </c>
    </row>
    <row r="18" spans="1:11" ht="15">
      <c r="A18" s="360">
        <v>17</v>
      </c>
      <c r="C18" s="361" t="s">
        <v>584</v>
      </c>
      <c r="D18" s="361">
        <v>17</v>
      </c>
      <c r="E18" s="362">
        <f ca="1">IF(OFFSET('DB'!$A$2,MATCH(VLOOKUP(L!$A$34,L!$A$2:$C$32,3,FALSE),'DB'!$A$2:$A$1686,0)+D18-2,1)=0,"",OFFSET('DB'!$A$2,MATCH(VLOOKUP(L!$A$34,L!$A$2:$C$32,3,FALSE),'DB'!$A$2:$A$1686,0)+D18-2,1))</f>
      </c>
      <c r="F18" s="361">
        <f t="shared" si="1"/>
      </c>
      <c r="I18" s="360">
        <v>17</v>
      </c>
      <c r="J18" s="360">
        <f ca="1">IF(OFFSET(OFFSET(OFFSET('DB'!$A$2,MATCH(VLOOKUP($A$34,$A$2:$C$33,3,FALSE),'DB'!$A$2:$A$1686,0)-1,0),0,3),MATCH(VLOOKUP($E$34,$D$2:$E$28,2,FALSE),OFFSET('DB'!$A$2,MATCH(VLOOKUP(L!$A$34,L!$A$2:$C$25,3,FALSE),'DB'!$A$2:$A$1686,0)-1,2,MATCH(VLOOKUP(L!$A$34+1,L!$A$2:$C$25,3,FALSE),'DB'!$A$2:$A$1686,0)-MATCH(VLOOKUP(L!$A$34,L!$A$2:$C$25,3,FALSE),'DB'!$A$2:$A$1686,0)),0)+I18-1,0)=0,"",OFFSET(OFFSET(OFFSET('DB'!$A$2,MATCH(VLOOKUP($A$34,$A$2:$C$33,3,FALSE),'DB'!$A$2:$A$1686,0)-1,0),0,3),MATCH(VLOOKUP($E$34,$D$2:$E$28,2,FALSE),OFFSET('DB'!$A$2,MATCH(VLOOKUP(L!$A$34,L!$A$2:$C$25,3,FALSE),'DB'!$A$2:$A$1686,0)-1,2,MATCH(VLOOKUP(L!$A$34+1,L!$A$2:$C$25,3,FALSE),'DB'!$A$2:$A$1686,0)-MATCH(VLOOKUP(L!$A$34,L!$A$2:$C$25,3,FALSE),'DB'!$A$2:$A$1686,0)),0)+I18-1,0))</f>
      </c>
      <c r="K18" s="361">
        <f t="shared" si="0"/>
      </c>
    </row>
    <row r="19" spans="1:11" ht="15">
      <c r="A19" s="360">
        <v>18</v>
      </c>
      <c r="C19" s="361" t="s">
        <v>585</v>
      </c>
      <c r="D19" s="361">
        <v>18</v>
      </c>
      <c r="E19" s="362">
        <f ca="1">IF(OFFSET('DB'!$A$2,MATCH(VLOOKUP(L!$A$34,L!$A$2:$C$32,3,FALSE),'DB'!$A$2:$A$1686,0)+D19-2,1)=0,"",OFFSET('DB'!$A$2,MATCH(VLOOKUP(L!$A$34,L!$A$2:$C$32,3,FALSE),'DB'!$A$2:$A$1686,0)+D19-2,1))</f>
      </c>
      <c r="F19" s="361">
        <f t="shared" si="1"/>
      </c>
      <c r="I19" s="360">
        <v>18</v>
      </c>
      <c r="J19" s="360">
        <f ca="1">IF(OFFSET(OFFSET(OFFSET('DB'!$A$2,MATCH(VLOOKUP($A$34,$A$2:$C$33,3,FALSE),'DB'!$A$2:$A$1686,0)-1,0),0,3),MATCH(VLOOKUP($E$34,$D$2:$E$28,2,FALSE),OFFSET('DB'!$A$2,MATCH(VLOOKUP(L!$A$34,L!$A$2:$C$25,3,FALSE),'DB'!$A$2:$A$1686,0)-1,2,MATCH(VLOOKUP(L!$A$34+1,L!$A$2:$C$25,3,FALSE),'DB'!$A$2:$A$1686,0)-MATCH(VLOOKUP(L!$A$34,L!$A$2:$C$25,3,FALSE),'DB'!$A$2:$A$1686,0)),0)+I19-1,0)=0,"",OFFSET(OFFSET(OFFSET('DB'!$A$2,MATCH(VLOOKUP($A$34,$A$2:$C$33,3,FALSE),'DB'!$A$2:$A$1686,0)-1,0),0,3),MATCH(VLOOKUP($E$34,$D$2:$E$28,2,FALSE),OFFSET('DB'!$A$2,MATCH(VLOOKUP(L!$A$34,L!$A$2:$C$25,3,FALSE),'DB'!$A$2:$A$1686,0)-1,2,MATCH(VLOOKUP(L!$A$34+1,L!$A$2:$C$25,3,FALSE),'DB'!$A$2:$A$1686,0)-MATCH(VLOOKUP(L!$A$34,L!$A$2:$C$25,3,FALSE),'DB'!$A$2:$A$1686,0)),0)+I19-1,0))</f>
      </c>
      <c r="K19" s="361">
        <f t="shared" si="0"/>
      </c>
    </row>
    <row r="20" spans="1:11" ht="15">
      <c r="A20" s="360">
        <v>19</v>
      </c>
      <c r="C20" s="361" t="s">
        <v>586</v>
      </c>
      <c r="D20" s="361">
        <v>19</v>
      </c>
      <c r="E20" s="362">
        <f ca="1">IF(OFFSET('DB'!$A$2,MATCH(VLOOKUP(L!$A$34,L!$A$2:$C$32,3,FALSE),'DB'!$A$2:$A$1686,0)+D20-2,1)=0,"",OFFSET('DB'!$A$2,MATCH(VLOOKUP(L!$A$34,L!$A$2:$C$32,3,FALSE),'DB'!$A$2:$A$1686,0)+D20-2,1))</f>
      </c>
      <c r="F20" s="361">
        <f t="shared" si="1"/>
      </c>
      <c r="I20" s="360">
        <v>19</v>
      </c>
      <c r="J20" s="360">
        <f ca="1">IF(OFFSET(OFFSET(OFFSET('DB'!$A$2,MATCH(VLOOKUP($A$34,$A$2:$C$33,3,FALSE),'DB'!$A$2:$A$1686,0)-1,0),0,3),MATCH(VLOOKUP($E$34,$D$2:$E$28,2,FALSE),OFFSET('DB'!$A$2,MATCH(VLOOKUP(L!$A$34,L!$A$2:$C$25,3,FALSE),'DB'!$A$2:$A$1686,0)-1,2,MATCH(VLOOKUP(L!$A$34+1,L!$A$2:$C$25,3,FALSE),'DB'!$A$2:$A$1686,0)-MATCH(VLOOKUP(L!$A$34,L!$A$2:$C$25,3,FALSE),'DB'!$A$2:$A$1686,0)),0)+I20-1,0)=0,"",OFFSET(OFFSET(OFFSET('DB'!$A$2,MATCH(VLOOKUP($A$34,$A$2:$C$33,3,FALSE),'DB'!$A$2:$A$1686,0)-1,0),0,3),MATCH(VLOOKUP($E$34,$D$2:$E$28,2,FALSE),OFFSET('DB'!$A$2,MATCH(VLOOKUP(L!$A$34,L!$A$2:$C$25,3,FALSE),'DB'!$A$2:$A$1686,0)-1,2,MATCH(VLOOKUP(L!$A$34+1,L!$A$2:$C$25,3,FALSE),'DB'!$A$2:$A$1686,0)-MATCH(VLOOKUP(L!$A$34,L!$A$2:$C$25,3,FALSE),'DB'!$A$2:$A$1686,0)),0)+I20-1,0))</f>
      </c>
      <c r="K20" s="361">
        <f t="shared" si="0"/>
      </c>
    </row>
    <row r="21" spans="1:11" ht="15">
      <c r="A21" s="360">
        <v>20</v>
      </c>
      <c r="C21" s="361"/>
      <c r="D21" s="361">
        <v>20</v>
      </c>
      <c r="E21" s="362">
        <f ca="1">IF(OFFSET('DB'!$A$2,MATCH(VLOOKUP(L!$A$34,L!$A$2:$C$32,3,FALSE),'DB'!$A$2:$A$1686,0)+D21-2,1)=0,"",OFFSET('DB'!$A$2,MATCH(VLOOKUP(L!$A$34,L!$A$2:$C$32,3,FALSE),'DB'!$A$2:$A$1686,0)+D21-2,1))</f>
      </c>
      <c r="F21" s="361">
        <f t="shared" si="1"/>
      </c>
      <c r="I21" s="360">
        <v>20</v>
      </c>
      <c r="J21" s="360">
        <f ca="1">IF(OFFSET(OFFSET(OFFSET('DB'!$A$2,MATCH(VLOOKUP($A$34,$A$2:$C$33,3,FALSE),'DB'!$A$2:$A$1686,0)-1,0),0,3),MATCH(VLOOKUP($E$34,$D$2:$E$28,2,FALSE),OFFSET('DB'!$A$2,MATCH(VLOOKUP(L!$A$34,L!$A$2:$C$25,3,FALSE),'DB'!$A$2:$A$1686,0)-1,2,MATCH(VLOOKUP(L!$A$34+1,L!$A$2:$C$25,3,FALSE),'DB'!$A$2:$A$1686,0)-MATCH(VLOOKUP(L!$A$34,L!$A$2:$C$25,3,FALSE),'DB'!$A$2:$A$1686,0)),0)+I21-1,0)=0,"",OFFSET(OFFSET(OFFSET('DB'!$A$2,MATCH(VLOOKUP($A$34,$A$2:$C$33,3,FALSE),'DB'!$A$2:$A$1686,0)-1,0),0,3),MATCH(VLOOKUP($E$34,$D$2:$E$28,2,FALSE),OFFSET('DB'!$A$2,MATCH(VLOOKUP(L!$A$34,L!$A$2:$C$25,3,FALSE),'DB'!$A$2:$A$1686,0)-1,2,MATCH(VLOOKUP(L!$A$34+1,L!$A$2:$C$25,3,FALSE),'DB'!$A$2:$A$1686,0)-MATCH(VLOOKUP(L!$A$34,L!$A$2:$C$25,3,FALSE),'DB'!$A$2:$A$1686,0)),0)+I21-1,0))</f>
      </c>
      <c r="K21" s="361">
        <f t="shared" si="0"/>
      </c>
    </row>
    <row r="22" spans="1:11" ht="15">
      <c r="A22" s="360">
        <v>21</v>
      </c>
      <c r="D22" s="361">
        <v>21</v>
      </c>
      <c r="E22" s="362">
        <f ca="1">IF(OFFSET('DB'!$A$2,MATCH(VLOOKUP(L!$A$34,L!$A$2:$C$32,3,FALSE),'DB'!$A$2:$A$1686,0)+D22-2,1)=0,"",OFFSET('DB'!$A$2,MATCH(VLOOKUP(L!$A$34,L!$A$2:$C$32,3,FALSE),'DB'!$A$2:$A$1686,0)+D22-2,1))</f>
      </c>
      <c r="F22" s="361">
        <f t="shared" si="1"/>
      </c>
      <c r="I22" s="360">
        <v>21</v>
      </c>
      <c r="J22" s="360">
        <f ca="1">IF(OFFSET(OFFSET(OFFSET('DB'!$A$2,MATCH(VLOOKUP($A$34,$A$2:$C$33,3,FALSE),'DB'!$A$2:$A$1686,0)-1,0),0,3),MATCH(VLOOKUP($E$34,$D$2:$E$28,2,FALSE),OFFSET('DB'!$A$2,MATCH(VLOOKUP(L!$A$34,L!$A$2:$C$25,3,FALSE),'DB'!$A$2:$A$1686,0)-1,2,MATCH(VLOOKUP(L!$A$34+1,L!$A$2:$C$25,3,FALSE),'DB'!$A$2:$A$1686,0)-MATCH(VLOOKUP(L!$A$34,L!$A$2:$C$25,3,FALSE),'DB'!$A$2:$A$1686,0)),0)+I22-1,0)=0,"",OFFSET(OFFSET(OFFSET('DB'!$A$2,MATCH(VLOOKUP($A$34,$A$2:$C$33,3,FALSE),'DB'!$A$2:$A$1686,0)-1,0),0,3),MATCH(VLOOKUP($E$34,$D$2:$E$28,2,FALSE),OFFSET('DB'!$A$2,MATCH(VLOOKUP(L!$A$34,L!$A$2:$C$25,3,FALSE),'DB'!$A$2:$A$1686,0)-1,2,MATCH(VLOOKUP(L!$A$34+1,L!$A$2:$C$25,3,FALSE),'DB'!$A$2:$A$1686,0)-MATCH(VLOOKUP(L!$A$34,L!$A$2:$C$25,3,FALSE),'DB'!$A$2:$A$1686,0)),0)+I22-1,0))</f>
      </c>
      <c r="K22" s="361">
        <f t="shared" si="0"/>
      </c>
    </row>
    <row r="23" spans="1:11" ht="15">
      <c r="A23" s="360">
        <v>22</v>
      </c>
      <c r="D23" s="361">
        <v>22</v>
      </c>
      <c r="E23" s="362">
        <f ca="1">IF(OFFSET('DB'!$A$2,MATCH(VLOOKUP(L!$A$34,L!$A$2:$C$32,3,FALSE),'DB'!$A$2:$A$1686,0)+D23-2,1)=0,"",OFFSET('DB'!$A$2,MATCH(VLOOKUP(L!$A$34,L!$A$2:$C$32,3,FALSE),'DB'!$A$2:$A$1686,0)+D23-2,1))</f>
      </c>
      <c r="F23" s="361">
        <f t="shared" si="1"/>
      </c>
      <c r="I23" s="360">
        <v>22</v>
      </c>
      <c r="J23" s="360">
        <f ca="1">IF(OFFSET(OFFSET(OFFSET('DB'!$A$2,MATCH(VLOOKUP($A$34,$A$2:$C$33,3,FALSE),'DB'!$A$2:$A$1686,0)-1,0),0,3),MATCH(VLOOKUP($E$34,$D$2:$E$28,2,FALSE),OFFSET('DB'!$A$2,MATCH(VLOOKUP(L!$A$34,L!$A$2:$C$25,3,FALSE),'DB'!$A$2:$A$1686,0)-1,2,MATCH(VLOOKUP(L!$A$34+1,L!$A$2:$C$25,3,FALSE),'DB'!$A$2:$A$1686,0)-MATCH(VLOOKUP(L!$A$34,L!$A$2:$C$25,3,FALSE),'DB'!$A$2:$A$1686,0)),0)+I23-1,0)=0,"",OFFSET(OFFSET(OFFSET('DB'!$A$2,MATCH(VLOOKUP($A$34,$A$2:$C$33,3,FALSE),'DB'!$A$2:$A$1686,0)-1,0),0,3),MATCH(VLOOKUP($E$34,$D$2:$E$28,2,FALSE),OFFSET('DB'!$A$2,MATCH(VLOOKUP(L!$A$34,L!$A$2:$C$25,3,FALSE),'DB'!$A$2:$A$1686,0)-1,2,MATCH(VLOOKUP(L!$A$34+1,L!$A$2:$C$25,3,FALSE),'DB'!$A$2:$A$1686,0)-MATCH(VLOOKUP(L!$A$34,L!$A$2:$C$25,3,FALSE),'DB'!$A$2:$A$1686,0)),0)+I23-1,0))</f>
      </c>
      <c r="K23" s="361">
        <f t="shared" si="0"/>
      </c>
    </row>
    <row r="24" spans="1:11" ht="15">
      <c r="A24" s="360">
        <v>23</v>
      </c>
      <c r="D24" s="361">
        <v>23</v>
      </c>
      <c r="E24" s="362">
        <f ca="1">IF(OFFSET('DB'!$A$2,MATCH(VLOOKUP(L!$A$34,L!$A$2:$C$32,3,FALSE),'DB'!$A$2:$A$1686,0)+D24-2,1)=0,"",OFFSET('DB'!$A$2,MATCH(VLOOKUP(L!$A$34,L!$A$2:$C$32,3,FALSE),'DB'!$A$2:$A$1686,0)+D24-2,1))</f>
      </c>
      <c r="F24" s="361">
        <f t="shared" si="1"/>
      </c>
      <c r="I24" s="360">
        <v>23</v>
      </c>
      <c r="J24" s="360">
        <f ca="1">IF(OFFSET(OFFSET(OFFSET('DB'!$A$2,MATCH(VLOOKUP($A$34,$A$2:$C$33,3,FALSE),'DB'!$A$2:$A$1686,0)-1,0),0,3),MATCH(VLOOKUP($E$34,$D$2:$E$28,2,FALSE),OFFSET('DB'!$A$2,MATCH(VLOOKUP(L!$A$34,L!$A$2:$C$25,3,FALSE),'DB'!$A$2:$A$1686,0)-1,2,MATCH(VLOOKUP(L!$A$34+1,L!$A$2:$C$25,3,FALSE),'DB'!$A$2:$A$1686,0)-MATCH(VLOOKUP(L!$A$34,L!$A$2:$C$25,3,FALSE),'DB'!$A$2:$A$1686,0)),0)+I24-1,0)=0,"",OFFSET(OFFSET(OFFSET('DB'!$A$2,MATCH(VLOOKUP($A$34,$A$2:$C$33,3,FALSE),'DB'!$A$2:$A$1686,0)-1,0),0,3),MATCH(VLOOKUP($E$34,$D$2:$E$28,2,FALSE),OFFSET('DB'!$A$2,MATCH(VLOOKUP(L!$A$34,L!$A$2:$C$25,3,FALSE),'DB'!$A$2:$A$1686,0)-1,2,MATCH(VLOOKUP(L!$A$34+1,L!$A$2:$C$25,3,FALSE),'DB'!$A$2:$A$1686,0)-MATCH(VLOOKUP(L!$A$34,L!$A$2:$C$25,3,FALSE),'DB'!$A$2:$A$1686,0)),0)+I24-1,0))</f>
      </c>
      <c r="K24" s="361">
        <f t="shared" si="0"/>
      </c>
    </row>
    <row r="25" spans="1:11" ht="15">
      <c r="A25" s="360">
        <v>24</v>
      </c>
      <c r="D25" s="361">
        <v>24</v>
      </c>
      <c r="E25" s="362">
        <f ca="1">IF(OFFSET('DB'!$A$2,MATCH(VLOOKUP(L!$A$34,L!$A$2:$C$32,3,FALSE),'DB'!$A$2:$A$1686,0)+D25-2,1)=0,"",OFFSET('DB'!$A$2,MATCH(VLOOKUP(L!$A$34,L!$A$2:$C$32,3,FALSE),'DB'!$A$2:$A$1686,0)+D25-2,1))</f>
      </c>
      <c r="F25" s="361">
        <f t="shared" si="1"/>
      </c>
      <c r="I25" s="360">
        <v>24</v>
      </c>
      <c r="J25" s="360">
        <f ca="1">IF(OFFSET(OFFSET(OFFSET('DB'!$A$2,MATCH(VLOOKUP($A$34,$A$2:$C$33,3,FALSE),'DB'!$A$2:$A$1686,0)-1,0),0,3),MATCH(VLOOKUP($E$34,$D$2:$E$28,2,FALSE),OFFSET('DB'!$A$2,MATCH(VLOOKUP(L!$A$34,L!$A$2:$C$25,3,FALSE),'DB'!$A$2:$A$1686,0)-1,2,MATCH(VLOOKUP(L!$A$34+1,L!$A$2:$C$25,3,FALSE),'DB'!$A$2:$A$1686,0)-MATCH(VLOOKUP(L!$A$34,L!$A$2:$C$25,3,FALSE),'DB'!$A$2:$A$1686,0)),0)+I25-1,0)=0,"",OFFSET(OFFSET(OFFSET('DB'!$A$2,MATCH(VLOOKUP($A$34,$A$2:$C$33,3,FALSE),'DB'!$A$2:$A$1686,0)-1,0),0,3),MATCH(VLOOKUP($E$34,$D$2:$E$28,2,FALSE),OFFSET('DB'!$A$2,MATCH(VLOOKUP(L!$A$34,L!$A$2:$C$25,3,FALSE),'DB'!$A$2:$A$1686,0)-1,2,MATCH(VLOOKUP(L!$A$34+1,L!$A$2:$C$25,3,FALSE),'DB'!$A$2:$A$1686,0)-MATCH(VLOOKUP(L!$A$34,L!$A$2:$C$25,3,FALSE),'DB'!$A$2:$A$1686,0)),0)+I25-1,0))</f>
      </c>
      <c r="K25" s="361">
        <f t="shared" si="0"/>
      </c>
    </row>
    <row r="26" spans="1:11" ht="15">
      <c r="A26" s="360">
        <v>25</v>
      </c>
      <c r="D26" s="361">
        <v>25</v>
      </c>
      <c r="E26" s="362">
        <f ca="1">IF(OFFSET('DB'!$A$2,MATCH(VLOOKUP(L!$A$34,L!$A$2:$C$32,3,FALSE),'DB'!$A$2:$A$1686,0)+D26-2,1)=0,"",OFFSET('DB'!$A$2,MATCH(VLOOKUP(L!$A$34,L!$A$2:$C$32,3,FALSE),'DB'!$A$2:$A$1686,0)+D26-2,1))</f>
      </c>
      <c r="F26" s="361">
        <f t="shared" si="1"/>
      </c>
      <c r="I26" s="360">
        <v>25</v>
      </c>
      <c r="J26" s="360">
        <f ca="1">IF(OFFSET(OFFSET(OFFSET('DB'!$A$2,MATCH(VLOOKUP($A$34,$A$2:$C$33,3,FALSE),'DB'!$A$2:$A$1686,0)-1,0),0,3),MATCH(VLOOKUP($E$34,$D$2:$E$28,2,FALSE),OFFSET('DB'!$A$2,MATCH(VLOOKUP(L!$A$34,L!$A$2:$C$25,3,FALSE),'DB'!$A$2:$A$1686,0)-1,2,MATCH(VLOOKUP(L!$A$34+1,L!$A$2:$C$25,3,FALSE),'DB'!$A$2:$A$1686,0)-MATCH(VLOOKUP(L!$A$34,L!$A$2:$C$25,3,FALSE),'DB'!$A$2:$A$1686,0)),0)+I26-1,0)=0,"",OFFSET(OFFSET(OFFSET('DB'!$A$2,MATCH(VLOOKUP($A$34,$A$2:$C$33,3,FALSE),'DB'!$A$2:$A$1686,0)-1,0),0,3),MATCH(VLOOKUP($E$34,$D$2:$E$28,2,FALSE),OFFSET('DB'!$A$2,MATCH(VLOOKUP(L!$A$34,L!$A$2:$C$25,3,FALSE),'DB'!$A$2:$A$1686,0)-1,2,MATCH(VLOOKUP(L!$A$34+1,L!$A$2:$C$25,3,FALSE),'DB'!$A$2:$A$1686,0)-MATCH(VLOOKUP(L!$A$34,L!$A$2:$C$25,3,FALSE),'DB'!$A$2:$A$1686,0)),0)+I26-1,0))</f>
      </c>
      <c r="K26" s="361">
        <f t="shared" si="0"/>
      </c>
    </row>
    <row r="27" spans="1:11" ht="15">
      <c r="A27" s="360">
        <v>26</v>
      </c>
      <c r="D27" s="361">
        <v>26</v>
      </c>
      <c r="E27" s="362">
        <f ca="1">IF(OFFSET('DB'!$A$2,MATCH(VLOOKUP(L!$A$34,L!$A$2:$C$32,3,FALSE),'DB'!$A$2:$A$1686,0)+D27-2,1)=0,"",OFFSET('DB'!$A$2,MATCH(VLOOKUP(L!$A$34,L!$A$2:$C$32,3,FALSE),'DB'!$A$2:$A$1686,0)+D27-2,1))</f>
      </c>
      <c r="F27" s="361">
        <f t="shared" si="1"/>
      </c>
      <c r="I27" s="360">
        <v>26</v>
      </c>
      <c r="J27" s="360">
        <f ca="1">IF(OFFSET(OFFSET(OFFSET('DB'!$A$2,MATCH(VLOOKUP($A$34,$A$2:$C$33,3,FALSE),'DB'!$A$2:$A$1686,0)-1,0),0,3),MATCH(VLOOKUP($E$34,$D$2:$E$28,2,FALSE),OFFSET('DB'!$A$2,MATCH(VLOOKUP(L!$A$34,L!$A$2:$C$25,3,FALSE),'DB'!$A$2:$A$1686,0)-1,2,MATCH(VLOOKUP(L!$A$34+1,L!$A$2:$C$25,3,FALSE),'DB'!$A$2:$A$1686,0)-MATCH(VLOOKUP(L!$A$34,L!$A$2:$C$25,3,FALSE),'DB'!$A$2:$A$1686,0)),0)+I27-1,0)=0,"",OFFSET(OFFSET(OFFSET('DB'!$A$2,MATCH(VLOOKUP($A$34,$A$2:$C$33,3,FALSE),'DB'!$A$2:$A$1686,0)-1,0),0,3),MATCH(VLOOKUP($E$34,$D$2:$E$28,2,FALSE),OFFSET('DB'!$A$2,MATCH(VLOOKUP(L!$A$34,L!$A$2:$C$25,3,FALSE),'DB'!$A$2:$A$1686,0)-1,2,MATCH(VLOOKUP(L!$A$34+1,L!$A$2:$C$25,3,FALSE),'DB'!$A$2:$A$1686,0)-MATCH(VLOOKUP(L!$A$34,L!$A$2:$C$25,3,FALSE),'DB'!$A$2:$A$1686,0)),0)+I27-1,0))</f>
      </c>
      <c r="K27" s="361">
        <f t="shared" si="0"/>
      </c>
    </row>
    <row r="28" spans="1:11" ht="15">
      <c r="A28" s="360">
        <v>27</v>
      </c>
      <c r="D28" s="361">
        <v>27</v>
      </c>
      <c r="E28" s="362">
        <f ca="1">IF(OFFSET('DB'!$A$2,MATCH(VLOOKUP(L!$A$34,L!$A$2:$C$32,3,FALSE),'DB'!$A$2:$A$1686,0)+D28-2,1)=0,"",OFFSET('DB'!$A$2,MATCH(VLOOKUP(L!$A$34,L!$A$2:$C$32,3,FALSE),'DB'!$A$2:$A$1686,0)+D28-2,1))</f>
      </c>
      <c r="F28" s="361">
        <f t="shared" si="1"/>
      </c>
      <c r="I28" s="360">
        <v>27</v>
      </c>
      <c r="J28" s="360">
        <f ca="1">IF(OFFSET(OFFSET(OFFSET('DB'!$A$2,MATCH(VLOOKUP($A$34,$A$2:$C$33,3,FALSE),'DB'!$A$2:$A$1686,0)-1,0),0,3),MATCH(VLOOKUP($E$34,$D$2:$E$28,2,FALSE),OFFSET('DB'!$A$2,MATCH(VLOOKUP(L!$A$34,L!$A$2:$C$25,3,FALSE),'DB'!$A$2:$A$1686,0)-1,2,MATCH(VLOOKUP(L!$A$34+1,L!$A$2:$C$25,3,FALSE),'DB'!$A$2:$A$1686,0)-MATCH(VLOOKUP(L!$A$34,L!$A$2:$C$25,3,FALSE),'DB'!$A$2:$A$1686,0)),0)+I28-1,0)=0,"",OFFSET(OFFSET(OFFSET('DB'!$A$2,MATCH(VLOOKUP($A$34,$A$2:$C$33,3,FALSE),'DB'!$A$2:$A$1686,0)-1,0),0,3),MATCH(VLOOKUP($E$34,$D$2:$E$28,2,FALSE),OFFSET('DB'!$A$2,MATCH(VLOOKUP(L!$A$34,L!$A$2:$C$25,3,FALSE),'DB'!$A$2:$A$1686,0)-1,2,MATCH(VLOOKUP(L!$A$34+1,L!$A$2:$C$25,3,FALSE),'DB'!$A$2:$A$1686,0)-MATCH(VLOOKUP(L!$A$34,L!$A$2:$C$25,3,FALSE),'DB'!$A$2:$A$1686,0)),0)+I28-1,0))</f>
      </c>
      <c r="K28" s="361">
        <f t="shared" si="0"/>
      </c>
    </row>
    <row r="29" spans="1:11" ht="15">
      <c r="A29" s="360">
        <v>28</v>
      </c>
      <c r="D29" s="361"/>
      <c r="E29" s="362"/>
      <c r="I29" s="360">
        <v>28</v>
      </c>
      <c r="J29" s="360">
        <f ca="1">IF(OFFSET(OFFSET(OFFSET('DB'!$A$2,MATCH(VLOOKUP($A$34,$A$2:$C$33,3,FALSE),'DB'!$A$2:$A$1686,0)-1,0),0,3),MATCH(VLOOKUP($E$34,$D$2:$E$28,2,FALSE),OFFSET('DB'!$A$2,MATCH(VLOOKUP(L!$A$34,L!$A$2:$C$25,3,FALSE),'DB'!$A$2:$A$1686,0)-1,2,MATCH(VLOOKUP(L!$A$34+1,L!$A$2:$C$25,3,FALSE),'DB'!$A$2:$A$1686,0)-MATCH(VLOOKUP(L!$A$34,L!$A$2:$C$25,3,FALSE),'DB'!$A$2:$A$1686,0)),0)+I29-1,0)=0,"",OFFSET(OFFSET(OFFSET('DB'!$A$2,MATCH(VLOOKUP($A$34,$A$2:$C$33,3,FALSE),'DB'!$A$2:$A$1686,0)-1,0),0,3),MATCH(VLOOKUP($E$34,$D$2:$E$28,2,FALSE),OFFSET('DB'!$A$2,MATCH(VLOOKUP(L!$A$34,L!$A$2:$C$25,3,FALSE),'DB'!$A$2:$A$1686,0)-1,2,MATCH(VLOOKUP(L!$A$34+1,L!$A$2:$C$25,3,FALSE),'DB'!$A$2:$A$1686,0)-MATCH(VLOOKUP(L!$A$34,L!$A$2:$C$25,3,FALSE),'DB'!$A$2:$A$1686,0)),0)+I29-1,0))</f>
      </c>
      <c r="K29" s="361">
        <f t="shared" si="0"/>
      </c>
    </row>
    <row r="30" spans="1:11" ht="15">
      <c r="A30" s="360">
        <v>29</v>
      </c>
      <c r="I30" s="360">
        <v>29</v>
      </c>
      <c r="J30" s="360">
        <f ca="1">IF(OFFSET(OFFSET(OFFSET('DB'!$A$2,MATCH(VLOOKUP($A$34,$A$2:$C$33,3,FALSE),'DB'!$A$2:$A$1686,0)-1,0),0,3),MATCH(VLOOKUP($E$34,$D$2:$E$28,2,FALSE),OFFSET('DB'!$A$2,MATCH(VLOOKUP(L!$A$34,L!$A$2:$C$25,3,FALSE),'DB'!$A$2:$A$1686,0)-1,2,MATCH(VLOOKUP(L!$A$34+1,L!$A$2:$C$25,3,FALSE),'DB'!$A$2:$A$1686,0)-MATCH(VLOOKUP(L!$A$34,L!$A$2:$C$25,3,FALSE),'DB'!$A$2:$A$1686,0)),0)+I30-1,0)=0,"",OFFSET(OFFSET(OFFSET('DB'!$A$2,MATCH(VLOOKUP($A$34,$A$2:$C$33,3,FALSE),'DB'!$A$2:$A$1686,0)-1,0),0,3),MATCH(VLOOKUP($E$34,$D$2:$E$28,2,FALSE),OFFSET('DB'!$A$2,MATCH(VLOOKUP(L!$A$34,L!$A$2:$C$25,3,FALSE),'DB'!$A$2:$A$1686,0)-1,2,MATCH(VLOOKUP(L!$A$34+1,L!$A$2:$C$25,3,FALSE),'DB'!$A$2:$A$1686,0)-MATCH(VLOOKUP(L!$A$34,L!$A$2:$C$25,3,FALSE),'DB'!$A$2:$A$1686,0)),0)+I30-1,0))</f>
      </c>
      <c r="K30" s="361">
        <f t="shared" si="0"/>
      </c>
    </row>
    <row r="31" spans="1:11" ht="15">
      <c r="A31" s="360">
        <v>30</v>
      </c>
      <c r="C31" s="383"/>
      <c r="I31" s="360">
        <v>30</v>
      </c>
      <c r="J31" s="360">
        <f ca="1">IF(OFFSET(OFFSET(OFFSET('DB'!$A$2,MATCH(VLOOKUP($A$34,$A$2:$C$33,3,FALSE),'DB'!$A$2:$A$1686,0)-1,0),0,3),MATCH(VLOOKUP($E$34,$D$2:$E$28,2,FALSE),OFFSET('DB'!$A$2,MATCH(VLOOKUP(L!$A$34,L!$A$2:$C$25,3,FALSE),'DB'!$A$2:$A$1686,0)-1,2,MATCH(VLOOKUP(L!$A$34+1,L!$A$2:$C$25,3,FALSE),'DB'!$A$2:$A$1686,0)-MATCH(VLOOKUP(L!$A$34,L!$A$2:$C$25,3,FALSE),'DB'!$A$2:$A$1686,0)),0)+I31-1,0)=0,"",OFFSET(OFFSET(OFFSET('DB'!$A$2,MATCH(VLOOKUP($A$34,$A$2:$C$33,3,FALSE),'DB'!$A$2:$A$1686,0)-1,0),0,3),MATCH(VLOOKUP($E$34,$D$2:$E$28,2,FALSE),OFFSET('DB'!$A$2,MATCH(VLOOKUP(L!$A$34,L!$A$2:$C$25,3,FALSE),'DB'!$A$2:$A$1686,0)-1,2,MATCH(VLOOKUP(L!$A$34+1,L!$A$2:$C$25,3,FALSE),'DB'!$A$2:$A$1686,0)-MATCH(VLOOKUP(L!$A$34,L!$A$2:$C$25,3,FALSE),'DB'!$A$2:$A$1686,0)),0)+I31-1,0))</f>
      </c>
      <c r="K31" s="361">
        <f t="shared" si="0"/>
      </c>
    </row>
    <row r="32" spans="1:11" ht="15">
      <c r="A32" s="360">
        <v>31</v>
      </c>
      <c r="C32" s="383"/>
      <c r="I32" s="360">
        <v>31</v>
      </c>
      <c r="J32" s="360">
        <f ca="1">IF(OFFSET(OFFSET(OFFSET('DB'!$A$2,MATCH(VLOOKUP($A$34,$A$2:$C$33,3,FALSE),'DB'!$A$2:$A$1686,0)-1,0),0,3),MATCH(VLOOKUP($E$34,$D$2:$E$28,2,FALSE),OFFSET('DB'!$A$2,MATCH(VLOOKUP(L!$A$34,L!$A$2:$C$25,3,FALSE),'DB'!$A$2:$A$1686,0)-1,2,MATCH(VLOOKUP(L!$A$34+1,L!$A$2:$C$25,3,FALSE),'DB'!$A$2:$A$1686,0)-MATCH(VLOOKUP(L!$A$34,L!$A$2:$C$25,3,FALSE),'DB'!$A$2:$A$1686,0)),0)+I32-1,0)=0,"",OFFSET(OFFSET(OFFSET('DB'!$A$2,MATCH(VLOOKUP($A$34,$A$2:$C$33,3,FALSE),'DB'!$A$2:$A$1686,0)-1,0),0,3),MATCH(VLOOKUP($E$34,$D$2:$E$28,2,FALSE),OFFSET('DB'!$A$2,MATCH(VLOOKUP(L!$A$34,L!$A$2:$C$25,3,FALSE),'DB'!$A$2:$A$1686,0)-1,2,MATCH(VLOOKUP(L!$A$34+1,L!$A$2:$C$25,3,FALSE),'DB'!$A$2:$A$1686,0)-MATCH(VLOOKUP(L!$A$34,L!$A$2:$C$25,3,FALSE),'DB'!$A$2:$A$1686,0)),0)+I32-1,0))</f>
      </c>
      <c r="K32" s="361">
        <f t="shared" si="0"/>
      </c>
    </row>
    <row r="33" spans="1:11" ht="15">
      <c r="A33" s="360">
        <v>32</v>
      </c>
      <c r="C33" s="388"/>
      <c r="I33" s="360">
        <v>32</v>
      </c>
      <c r="J33" s="360">
        <f ca="1">IF(OFFSET(OFFSET(OFFSET('DB'!$A$2,MATCH(VLOOKUP($A$34,$A$2:$C$33,3,FALSE),'DB'!$A$2:$A$1686,0)-1,0),0,3),MATCH(VLOOKUP($E$34,$D$2:$E$28,2,FALSE),OFFSET('DB'!$A$2,MATCH(VLOOKUP(L!$A$34,L!$A$2:$C$25,3,FALSE),'DB'!$A$2:$A$1686,0)-1,2,MATCH(VLOOKUP(L!$A$34+1,L!$A$2:$C$25,3,FALSE),'DB'!$A$2:$A$1686,0)-MATCH(VLOOKUP(L!$A$34,L!$A$2:$C$25,3,FALSE),'DB'!$A$2:$A$1686,0)),0)+I33-1,0)=0,"",OFFSET(OFFSET(OFFSET('DB'!$A$2,MATCH(VLOOKUP($A$34,$A$2:$C$33,3,FALSE),'DB'!$A$2:$A$1686,0)-1,0),0,3),MATCH(VLOOKUP($E$34,$D$2:$E$28,2,FALSE),OFFSET('DB'!$A$2,MATCH(VLOOKUP(L!$A$34,L!$A$2:$C$25,3,FALSE),'DB'!$A$2:$A$1686,0)-1,2,MATCH(VLOOKUP(L!$A$34+1,L!$A$2:$C$25,3,FALSE),'DB'!$A$2:$A$1686,0)-MATCH(VLOOKUP(L!$A$34,L!$A$2:$C$25,3,FALSE),'DB'!$A$2:$A$1686,0)),0)+I33-1,0))</f>
      </c>
      <c r="K33" s="361">
        <f t="shared" si="0"/>
      </c>
    </row>
    <row r="34" spans="1:11" ht="15">
      <c r="A34" s="363">
        <v>1</v>
      </c>
      <c r="B34" s="363"/>
      <c r="E34" s="360">
        <v>1</v>
      </c>
      <c r="I34" s="360">
        <v>33</v>
      </c>
      <c r="J34" s="360">
        <f ca="1">IF(OFFSET(OFFSET(OFFSET('DB'!$A$2,MATCH(VLOOKUP($A$34,$A$2:$C$33,3,FALSE),'DB'!$A$2:$A$1686,0)-1,0),0,3),MATCH(VLOOKUP($E$34,$D$2:$E$28,2,FALSE),OFFSET('DB'!$A$2,MATCH(VLOOKUP(L!$A$34,L!$A$2:$C$25,3,FALSE),'DB'!$A$2:$A$1686,0)-1,2,MATCH(VLOOKUP(L!$A$34+1,L!$A$2:$C$25,3,FALSE),'DB'!$A$2:$A$1686,0)-MATCH(VLOOKUP(L!$A$34,L!$A$2:$C$25,3,FALSE),'DB'!$A$2:$A$1686,0)),0)+I34-1,0)=0,"",OFFSET(OFFSET(OFFSET('DB'!$A$2,MATCH(VLOOKUP($A$34,$A$2:$C$33,3,FALSE),'DB'!$A$2:$A$1686,0)-1,0),0,3),MATCH(VLOOKUP($E$34,$D$2:$E$28,2,FALSE),OFFSET('DB'!$A$2,MATCH(VLOOKUP(L!$A$34,L!$A$2:$C$25,3,FALSE),'DB'!$A$2:$A$1686,0)-1,2,MATCH(VLOOKUP(L!$A$34+1,L!$A$2:$C$25,3,FALSE),'DB'!$A$2:$A$1686,0)-MATCH(VLOOKUP(L!$A$34,L!$A$2:$C$25,3,FALSE),'DB'!$A$2:$A$1686,0)),0)+I34-1,0))</f>
      </c>
      <c r="K34" s="361">
        <f t="shared" si="0"/>
      </c>
    </row>
    <row r="35" spans="9:11" ht="15">
      <c r="I35" s="360">
        <v>34</v>
      </c>
      <c r="J35" s="360">
        <f ca="1">IF(OFFSET(OFFSET(OFFSET('DB'!$A$2,MATCH(VLOOKUP($A$34,$A$2:$C$33,3,FALSE),'DB'!$A$2:$A$1686,0)-1,0),0,3),MATCH(VLOOKUP($E$34,$D$2:$E$28,2,FALSE),OFFSET('DB'!$A$2,MATCH(VLOOKUP(L!$A$34,L!$A$2:$C$25,3,FALSE),'DB'!$A$2:$A$1686,0)-1,2,MATCH(VLOOKUP(L!$A$34+1,L!$A$2:$C$25,3,FALSE),'DB'!$A$2:$A$1686,0)-MATCH(VLOOKUP(L!$A$34,L!$A$2:$C$25,3,FALSE),'DB'!$A$2:$A$1686,0)),0)+I35-1,0)=0,"",OFFSET(OFFSET(OFFSET('DB'!$A$2,MATCH(VLOOKUP($A$34,$A$2:$C$33,3,FALSE),'DB'!$A$2:$A$1686,0)-1,0),0,3),MATCH(VLOOKUP($E$34,$D$2:$E$28,2,FALSE),OFFSET('DB'!$A$2,MATCH(VLOOKUP(L!$A$34,L!$A$2:$C$25,3,FALSE),'DB'!$A$2:$A$1686,0)-1,2,MATCH(VLOOKUP(L!$A$34+1,L!$A$2:$C$25,3,FALSE),'DB'!$A$2:$A$1686,0)-MATCH(VLOOKUP(L!$A$34,L!$A$2:$C$25,3,FALSE),'DB'!$A$2:$A$1686,0)),0)+I35-1,0))</f>
      </c>
      <c r="K35" s="361">
        <f t="shared" si="0"/>
      </c>
    </row>
    <row r="36" spans="9:11" ht="15">
      <c r="I36" s="360">
        <v>35</v>
      </c>
      <c r="J36" s="360">
        <f ca="1">IF(OFFSET(OFFSET(OFFSET('DB'!$A$2,MATCH(VLOOKUP($A$34,$A$2:$C$33,3,FALSE),'DB'!$A$2:$A$1686,0)-1,0),0,3),MATCH(VLOOKUP($E$34,$D$2:$E$28,2,FALSE),OFFSET('DB'!$A$2,MATCH(VLOOKUP(L!$A$34,L!$A$2:$C$25,3,FALSE),'DB'!$A$2:$A$1686,0)-1,2,MATCH(VLOOKUP(L!$A$34+1,L!$A$2:$C$25,3,FALSE),'DB'!$A$2:$A$1686,0)-MATCH(VLOOKUP(L!$A$34,L!$A$2:$C$25,3,FALSE),'DB'!$A$2:$A$1686,0)),0)+I36-1,0)=0,"",OFFSET(OFFSET(OFFSET('DB'!$A$2,MATCH(VLOOKUP($A$34,$A$2:$C$33,3,FALSE),'DB'!$A$2:$A$1686,0)-1,0),0,3),MATCH(VLOOKUP($E$34,$D$2:$E$28,2,FALSE),OFFSET('DB'!$A$2,MATCH(VLOOKUP(L!$A$34,L!$A$2:$C$25,3,FALSE),'DB'!$A$2:$A$1686,0)-1,2,MATCH(VLOOKUP(L!$A$34+1,L!$A$2:$C$25,3,FALSE),'DB'!$A$2:$A$1686,0)-MATCH(VLOOKUP(L!$A$34,L!$A$2:$C$25,3,FALSE),'DB'!$A$2:$A$1686,0)),0)+I36-1,0))</f>
      </c>
      <c r="K36" s="361">
        <f t="shared" si="0"/>
      </c>
    </row>
    <row r="38" ht="15">
      <c r="J38" s="360">
        <v>1</v>
      </c>
    </row>
    <row r="41" ht="15">
      <c r="J41" s="360" t="e">
        <f>IF(COUNTA(J2:J19)&gt;15,J2:J19,IF(COUNTA(J2:J19)&gt;10,IF(COUNTA(J2:J19)&gt;5,J2:J11,IF(COUNTA(J2:J19)&gt;2,J2:J6,J2:J3))))</f>
        <v>#VALUE!</v>
      </c>
    </row>
    <row r="48" spans="10:16" ht="15">
      <c r="J48" s="360">
        <v>1</v>
      </c>
      <c r="M48" s="360">
        <v>3</v>
      </c>
      <c r="P48" s="360">
        <v>2</v>
      </c>
    </row>
    <row r="51" ht="15">
      <c r="I51" s="361" t="s">
        <v>562</v>
      </c>
    </row>
    <row r="52" spans="10:20" ht="15">
      <c r="J52" s="360">
        <f>'Time Series'!E9</f>
        <v>2003</v>
      </c>
      <c r="K52" s="360">
        <f>'Time Series'!F9</f>
        <v>2004</v>
      </c>
      <c r="L52" s="360">
        <f>'Time Series'!G9</f>
        <v>2005</v>
      </c>
      <c r="M52" s="360">
        <f>'Time Series'!H9</f>
        <v>2006</v>
      </c>
      <c r="N52" s="360">
        <f>'Time Series'!I9</f>
        <v>2007</v>
      </c>
      <c r="O52" s="360">
        <f>'Time Series'!J9</f>
        <v>2008</v>
      </c>
      <c r="P52" s="360">
        <f>'Time Series'!K9</f>
        <v>2009</v>
      </c>
      <c r="Q52" s="360">
        <f>'Time Series'!L9</f>
        <v>2010</v>
      </c>
      <c r="R52" s="360">
        <f>'Time Series'!M9</f>
        <v>2011</v>
      </c>
      <c r="S52" s="360">
        <f>'Time Series'!N9</f>
        <v>2012</v>
      </c>
      <c r="T52" s="360">
        <f>'Time Series'!O9</f>
        <v>2013</v>
      </c>
    </row>
    <row r="53" spans="9:20" ht="15">
      <c r="I53" s="360" t="str">
        <f>IF('Time Series'!D10=0,NA(),_xlfn.IFERROR('Time Series'!D10,NA()))</f>
        <v>Passenger journeys 1</v>
      </c>
      <c r="J53" s="360">
        <f>IF('Time Series'!E10=0,NA(),_xlfn.IFERROR('Time Series'!E10,NA()))</f>
        <v>57.38</v>
      </c>
      <c r="K53" s="360">
        <f>IF('Time Series'!F10=0,NA(),_xlfn.IFERROR('Time Series'!F10,NA()))</f>
        <v>57.451</v>
      </c>
      <c r="L53" s="360">
        <f>IF('Time Series'!G10=0,NA(),_xlfn.IFERROR('Time Series'!G10,NA()))</f>
        <v>64.023</v>
      </c>
      <c r="M53" s="360">
        <f>IF('Time Series'!H10=0,NA(),_xlfn.IFERROR('Time Series'!H10,NA()))</f>
        <v>69.43</v>
      </c>
      <c r="N53" s="360">
        <f>IF('Time Series'!I10=0,NA(),_xlfn.IFERROR('Time Series'!I10,NA()))</f>
        <v>71.585</v>
      </c>
      <c r="O53" s="360">
        <f>IF('Time Series'!J10=0,NA(),_xlfn.IFERROR('Time Series'!J10,NA()))</f>
        <v>74.468</v>
      </c>
      <c r="P53" s="360">
        <f>IF('Time Series'!K10=0,NA(),_xlfn.IFERROR('Time Series'!K10,NA()))</f>
        <v>76.429</v>
      </c>
      <c r="Q53" s="360">
        <f>IF('Time Series'!L10=0,NA(),_xlfn.IFERROR('Time Series'!L10,NA()))</f>
        <v>76.929</v>
      </c>
      <c r="R53" s="360">
        <f>IF('Time Series'!M10=0,NA(),_xlfn.IFERROR('Time Series'!M10,NA()))</f>
        <v>78.28994807173967</v>
      </c>
      <c r="S53" s="360">
        <f>IF('Time Series'!N10=0,NA(),_xlfn.IFERROR('Time Series'!N10,NA()))</f>
        <v>81.1</v>
      </c>
      <c r="T53" s="360">
        <f>IF('Time Series'!O10=0,NA(),_xlfn.IFERROR('Time Series'!O10,NA()))</f>
        <v>83.25</v>
      </c>
    </row>
    <row r="54" spans="9:20" ht="15">
      <c r="I54" s="360" t="str">
        <f>IF('Time Series'!D11=0,NA(),_xlfn.IFERROR('Time Series'!D11,NA()))</f>
        <v>Scheduled train kilometres 3 </v>
      </c>
      <c r="J54" s="360">
        <f>IF('Time Series'!E11=0,NA(),_xlfn.IFERROR('Time Series'!E11,NA()))</f>
        <v>37.1177532658944</v>
      </c>
      <c r="K54" s="360">
        <f>IF('Time Series'!F11=0,NA(),_xlfn.IFERROR('Time Series'!F11,NA()))</f>
        <v>37.11423845859841</v>
      </c>
      <c r="L54" s="360">
        <f>IF('Time Series'!G11=0,NA(),_xlfn.IFERROR('Time Series'!G11,NA()))</f>
        <v>36.9</v>
      </c>
      <c r="M54" s="360">
        <f>IF('Time Series'!H11=0,NA(),_xlfn.IFERROR('Time Series'!H11,NA()))</f>
        <v>37.64</v>
      </c>
      <c r="N54" s="360">
        <f>IF('Time Series'!I11=0,NA(),_xlfn.IFERROR('Time Series'!I11,NA()))</f>
        <v>38.55</v>
      </c>
      <c r="O54" s="360">
        <f>IF('Time Series'!J11=0,NA(),_xlfn.IFERROR('Time Series'!J11,NA()))</f>
        <v>38.7</v>
      </c>
      <c r="P54" s="360">
        <f>IF('Time Series'!K11=0,NA(),_xlfn.IFERROR('Time Series'!K11,NA()))</f>
        <v>39.169540371455994</v>
      </c>
      <c r="Q54" s="360">
        <f>IF('Time Series'!L11=0,NA(),_xlfn.IFERROR('Time Series'!L11,NA()))</f>
        <v>40.704511757184</v>
      </c>
      <c r="R54" s="360">
        <f>IF('Time Series'!M11=0,NA(),_xlfn.IFERROR('Time Series'!M11,NA()))</f>
        <v>41.867898488064</v>
      </c>
      <c r="S54" s="360">
        <f>IF('Time Series'!N11=0,NA(),_xlfn.IFERROR('Time Series'!N11,NA()))</f>
        <v>43.8</v>
      </c>
      <c r="T54" s="360">
        <f>IF('Time Series'!O11=0,NA(),_xlfn.IFERROR('Time Series'!O11,NA()))</f>
        <v>44.4</v>
      </c>
    </row>
    <row r="55" spans="9:20" ht="15">
      <c r="I55" s="360" t="str">
        <f>IF('Time Series'!D12=0,NA(),_xlfn.IFERROR('Time Series'!D12,NA()))</f>
        <v>Passenger kilometres</v>
      </c>
      <c r="J55" s="360">
        <f>IF('Time Series'!E12=0,NA(),_xlfn.IFERROR('Time Series'!E12,NA()))</f>
        <v>1944.022561</v>
      </c>
      <c r="K55" s="360">
        <f>IF('Time Series'!F12=0,NA(),_xlfn.IFERROR('Time Series'!F12,NA()))</f>
        <v>2020.4560303571102</v>
      </c>
      <c r="L55" s="360">
        <f>IF('Time Series'!G12=0,NA(),_xlfn.IFERROR('Time Series'!G12,NA()))</f>
        <v>2162.0332258965823</v>
      </c>
      <c r="M55" s="360">
        <f>IF('Time Series'!H12=0,NA(),_xlfn.IFERROR('Time Series'!H12,NA()))</f>
        <v>2283.200521998495</v>
      </c>
      <c r="N55" s="360">
        <f>IF('Time Series'!I12=0,NA(),_xlfn.IFERROR('Time Series'!I12,NA()))</f>
        <v>2338.4218986083633</v>
      </c>
      <c r="O55" s="360">
        <f>IF('Time Series'!J12=0,NA(),_xlfn.IFERROR('Time Series'!J12,NA()))</f>
        <v>2426.3449429439897</v>
      </c>
      <c r="P55" s="360">
        <f>IF('Time Series'!K12=0,NA(),_xlfn.IFERROR('Time Series'!K12,NA()))</f>
        <v>2515.634272730245</v>
      </c>
      <c r="Q55" s="360">
        <f>IF('Time Series'!L12=0,NA(),_xlfn.IFERROR('Time Series'!L12,NA()))</f>
        <v>2532.6</v>
      </c>
      <c r="R55" s="360">
        <f>IF('Time Series'!M12=0,NA(),_xlfn.IFERROR('Time Series'!M12,NA()))</f>
        <v>2641.831362639851</v>
      </c>
      <c r="S55" s="360">
        <f>IF('Time Series'!N12=0,NA(),_xlfn.IFERROR('Time Series'!N12,NA()))</f>
        <v>2681.6</v>
      </c>
      <c r="T55" s="360">
        <f>IF('Time Series'!O12=0,NA(),_xlfn.IFERROR('Time Series'!O12,NA()))</f>
        <v>2712.78</v>
      </c>
    </row>
    <row r="59" spans="6:12" ht="15">
      <c r="F59" s="360" t="s">
        <v>628</v>
      </c>
      <c r="I59" s="364" t="s">
        <v>563</v>
      </c>
      <c r="K59" s="360" t="s">
        <v>606</v>
      </c>
      <c r="L59" s="360">
        <v>2011</v>
      </c>
    </row>
    <row r="61" spans="5:9" ht="15">
      <c r="E61" s="360">
        <v>1</v>
      </c>
      <c r="F61" s="360">
        <f ca="1">COUNTIF(OFFSET(OFFSET('DB'!$A$2,MATCH(VLOOKUP(L!$A$34,L!$A$2:$C$33,3,FALSE),'DB'!$A$2:$A$1686,0)-1,0),MATCH(VLOOKUP(L!$E$34,L!$D$2:$E$28,2,FALSE),OFFSET('DB'!$A$2,MATCH(VLOOKUP(L!$A$34,L!$A$2:$C$25,3,FALSE),'DB'!$A$2:$A$1686,0)-1,2,MATCH(VLOOKUP(L!$A$34+1,L!$A$2:$C$25,3,FALSE),'DB'!$A$2:$A$1686,0)-MATCH(VLOOKUP(L!$A$34,L!$A$2:$C$25,3,FALSE),'DB'!$A$2:$A$1686,0)),0)+L!I2-1,4,1,35),"&gt;0")</f>
        <v>12</v>
      </c>
      <c r="I61" s="360" t="str">
        <f>CONCATENATE(VLOOKUP(L!A34,L!A2:B33,2,TRUE)," - ",VLOOKUP(L!E34,L!D2:E28,2,TRUE)," - ",'Bar Charts'!$N$5)</f>
        <v>ScotRail passenger services summary statistics - ScotRail services - 2014</v>
      </c>
    </row>
    <row r="62" spans="5:11" ht="15">
      <c r="E62" s="360">
        <v>2</v>
      </c>
      <c r="I62" s="360" t="str">
        <f>J2</f>
        <v>Passenger journeys 1</v>
      </c>
      <c r="J62" s="360">
        <f ca="1">OFFSET(OFFSET('DB'!$A$2,MATCH(VLOOKUP(L!$A$34,L!$A$2:$C$33,3,FALSE),'DB'!$A$2:$A$1686,0)-1,0),MATCH(VLOOKUP(L!$E$34,L!$D$2:$E$28,2,FALSE),OFFSET('DB'!$A$2,MATCH(VLOOKUP(L!$A$34,L!$A$2:$C$25,3,FALSE),'DB'!$A$2:$A$1686,0)-1,2,MATCH(VLOOKUP(L!$A$34+1,L!$A$2:$C$25,3,FALSE),'DB'!$A$2:$A$1686,0)-MATCH(VLOOKUP(L!$A$34,L!$A$2:$C$25,3,FALSE),'DB'!$A$2:$A$1686,0)),0)+L!I2-1,'Bar Charts'!$N$5-1976)</f>
        <v>86.34</v>
      </c>
      <c r="K62" s="360">
        <f ca="1">IF(OFFSET(OFFSET('DB'!$A$2,MATCH(VLOOKUP(L!$A$34,L!$A$2:$C$33,3,FALSE),'DB'!$A$2:$A$1686,0)-1,0),MATCH(VLOOKUP(L!$E$34,L!$D$2:$E$28,2,FALSE),OFFSET('DB'!$A$2,MATCH(VLOOKUP(L!$A$34,L!$A$2:$C$25,3,FALSE),'DB'!$A$2:$A$1686,0)-1,2,MATCH(VLOOKUP(L!$A$34+1,L!$A$2:$C$25,3,FALSE),'DB'!$A$2:$A$1686,0)-MATCH(VLOOKUP(L!$A$34,L!$A$2:$C$25,3,FALSE),'DB'!$A$2:$A$1686,0)),0)+L!I2-1,$L$59-1976)=0,1,0)</f>
        <v>0</v>
      </c>
    </row>
    <row r="63" spans="5:10" ht="15">
      <c r="E63" s="360">
        <v>3</v>
      </c>
      <c r="I63" s="360" t="str">
        <f aca="true" t="shared" si="2" ref="I63:I90">J3</f>
        <v>Passenger kilometres</v>
      </c>
      <c r="J63" s="360">
        <f ca="1">OFFSET(OFFSET('DB'!$A$2,MATCH(VLOOKUP(L!$A$34,L!$A$2:$C$33,3,FALSE),'DB'!$A$2:$A$1686,0)-1,0),MATCH(VLOOKUP(L!$E$34,L!$D$2:$E$28,2,FALSE),OFFSET('DB'!$A$2,MATCH(VLOOKUP(L!$A$34,L!$A$2:$C$25,3,FALSE),'DB'!$A$2:$A$1686,0)-1,2,MATCH(VLOOKUP(L!$A$34+1,L!$A$2:$C$25,3,FALSE),'DB'!$A$2:$A$1686,0)-MATCH(VLOOKUP(L!$A$34,L!$A$2:$C$25,3,FALSE),'DB'!$A$2:$A$1686,0)),0)+L!I3-1,'Bar Charts'!$N$5-1976)</f>
        <v>2827.51</v>
      </c>
    </row>
    <row r="64" spans="5:10" ht="15">
      <c r="E64" s="360">
        <v>4</v>
      </c>
      <c r="I64" s="360" t="str">
        <f t="shared" si="2"/>
        <v>Scheduled train kilometres 3 </v>
      </c>
      <c r="J64" s="360">
        <f ca="1">OFFSET(OFFSET('DB'!$A$2,MATCH(VLOOKUP(L!$A$34,L!$A$2:$C$33,3,FALSE),'DB'!$A$2:$A$1686,0)-1,0),MATCH(VLOOKUP(L!$E$34,L!$D$2:$E$28,2,FALSE),OFFSET('DB'!$A$2,MATCH(VLOOKUP(L!$A$34,L!$A$2:$C$25,3,FALSE),'DB'!$A$2:$A$1686,0)-1,2,MATCH(VLOOKUP(L!$A$34+1,L!$A$2:$C$25,3,FALSE),'DB'!$A$2:$A$1686,0)-MATCH(VLOOKUP(L!$A$34,L!$A$2:$C$25,3,FALSE),'DB'!$A$2:$A$1686,0)),0)+L!I4-1,'Bar Charts'!$N$5-1976)</f>
        <v>44.35</v>
      </c>
    </row>
    <row r="65" spans="5:10" ht="15">
      <c r="E65" s="360">
        <v>5</v>
      </c>
      <c r="I65" s="360" t="str">
        <f t="shared" si="2"/>
        <v>Route kilometres operated</v>
      </c>
      <c r="J65" s="360">
        <f ca="1">OFFSET(OFFSET('DB'!$A$2,MATCH(VLOOKUP(L!$A$34,L!$A$2:$C$33,3,FALSE),'DB'!$A$2:$A$1686,0)-1,0),MATCH(VLOOKUP(L!$E$34,L!$D$2:$E$28,2,FALSE),OFFSET('DB'!$A$2,MATCH(VLOOKUP(L!$A$34,L!$A$2:$C$25,3,FALSE),'DB'!$A$2:$A$1686,0)-1,2,MATCH(VLOOKUP(L!$A$34+1,L!$A$2:$C$25,3,FALSE),'DB'!$A$2:$A$1686,0)-MATCH(VLOOKUP(L!$A$34,L!$A$2:$C$25,3,FALSE),'DB'!$A$2:$A$1686,0)),0)+L!I5-1,'Bar Charts'!$N$5-1976)</f>
        <v>3065.8</v>
      </c>
    </row>
    <row r="66" spans="5:10" ht="15">
      <c r="E66" s="360">
        <v>6</v>
      </c>
      <c r="I66" s="360">
        <f t="shared" si="2"/>
      </c>
      <c r="J66" s="360">
        <f ca="1">OFFSET(OFFSET('DB'!$A$2,MATCH(VLOOKUP(L!$A$34,L!$A$2:$C$33,3,FALSE),'DB'!$A$2:$A$1686,0)-1,0),MATCH(VLOOKUP(L!$E$34,L!$D$2:$E$28,2,FALSE),OFFSET('DB'!$A$2,MATCH(VLOOKUP(L!$A$34,L!$A$2:$C$25,3,FALSE),'DB'!$A$2:$A$1686,0)-1,2,MATCH(VLOOKUP(L!$A$34+1,L!$A$2:$C$25,3,FALSE),'DB'!$A$2:$A$1686,0)-MATCH(VLOOKUP(L!$A$34,L!$A$2:$C$25,3,FALSE),'DB'!$A$2:$A$1686,0)),0)+L!I6-1,'Bar Charts'!$N$5-1976)</f>
        <v>0</v>
      </c>
    </row>
    <row r="67" spans="5:10" ht="15">
      <c r="E67" s="360">
        <v>7</v>
      </c>
      <c r="I67" s="360">
        <f t="shared" si="2"/>
      </c>
      <c r="J67" s="360">
        <f ca="1">OFFSET(OFFSET('DB'!$A$2,MATCH(VLOOKUP(L!$A$34,L!$A$2:$C$33,3,FALSE),'DB'!$A$2:$A$1686,0)-1,0),MATCH(VLOOKUP(L!$E$34,L!$D$2:$E$28,2,FALSE),OFFSET('DB'!$A$2,MATCH(VLOOKUP(L!$A$34,L!$A$2:$C$25,3,FALSE),'DB'!$A$2:$A$1686,0)-1,2,MATCH(VLOOKUP(L!$A$34+1,L!$A$2:$C$25,3,FALSE),'DB'!$A$2:$A$1686,0)-MATCH(VLOOKUP(L!$A$34,L!$A$2:$C$25,3,FALSE),'DB'!$A$2:$A$1686,0)),0)+L!I7-1,'Bar Charts'!$N$5-1976)</f>
        <v>0</v>
      </c>
    </row>
    <row r="68" spans="5:10" ht="15">
      <c r="E68" s="360">
        <v>8</v>
      </c>
      <c r="I68" s="360">
        <f t="shared" si="2"/>
      </c>
      <c r="J68" s="360">
        <f ca="1">OFFSET(OFFSET('DB'!$A$2,MATCH(VLOOKUP(L!$A$34,L!$A$2:$C$33,3,FALSE),'DB'!$A$2:$A$1686,0)-1,0),MATCH(VLOOKUP(L!$E$34,L!$D$2:$E$28,2,FALSE),OFFSET('DB'!$A$2,MATCH(VLOOKUP(L!$A$34,L!$A$2:$C$25,3,FALSE),'DB'!$A$2:$A$1686,0)-1,2,MATCH(VLOOKUP(L!$A$34+1,L!$A$2:$C$25,3,FALSE),'DB'!$A$2:$A$1686,0)-MATCH(VLOOKUP(L!$A$34,L!$A$2:$C$25,3,FALSE),'DB'!$A$2:$A$1686,0)),0)+L!I8-1,'Bar Charts'!$N$5-1976)</f>
        <v>0</v>
      </c>
    </row>
    <row r="69" spans="5:10" ht="15">
      <c r="E69" s="360">
        <v>9</v>
      </c>
      <c r="I69" s="360">
        <f t="shared" si="2"/>
      </c>
      <c r="J69" s="360">
        <f ca="1">OFFSET(OFFSET('DB'!$A$2,MATCH(VLOOKUP(L!$A$34,L!$A$2:$C$33,3,FALSE),'DB'!$A$2:$A$1686,0)-1,0),MATCH(VLOOKUP(L!$E$34,L!$D$2:$E$28,2,FALSE),OFFSET('DB'!$A$2,MATCH(VLOOKUP(L!$A$34,L!$A$2:$C$25,3,FALSE),'DB'!$A$2:$A$1686,0)-1,2,MATCH(VLOOKUP(L!$A$34+1,L!$A$2:$C$25,3,FALSE),'DB'!$A$2:$A$1686,0)-MATCH(VLOOKUP(L!$A$34,L!$A$2:$C$25,3,FALSE),'DB'!$A$2:$A$1686,0)),0)+L!I9-1,'Bar Charts'!$N$5-1976)</f>
        <v>0</v>
      </c>
    </row>
    <row r="70" spans="5:10" ht="15">
      <c r="E70" s="360">
        <v>10</v>
      </c>
      <c r="I70" s="360">
        <f t="shared" si="2"/>
      </c>
      <c r="J70" s="360">
        <f ca="1">OFFSET(OFFSET('DB'!$A$2,MATCH(VLOOKUP(L!$A$34,L!$A$2:$C$33,3,FALSE),'DB'!$A$2:$A$1686,0)-1,0),MATCH(VLOOKUP(L!$E$34,L!$D$2:$E$28,2,FALSE),OFFSET('DB'!$A$2,MATCH(VLOOKUP(L!$A$34,L!$A$2:$C$25,3,FALSE),'DB'!$A$2:$A$1686,0)-1,2,MATCH(VLOOKUP(L!$A$34+1,L!$A$2:$C$25,3,FALSE),'DB'!$A$2:$A$1686,0)-MATCH(VLOOKUP(L!$A$34,L!$A$2:$C$25,3,FALSE),'DB'!$A$2:$A$1686,0)),0)+L!I10-1,'Bar Charts'!$N$5-1976)</f>
        <v>0</v>
      </c>
    </row>
    <row r="71" spans="5:10" ht="15">
      <c r="E71" s="360">
        <v>11</v>
      </c>
      <c r="I71" s="360">
        <f t="shared" si="2"/>
      </c>
      <c r="J71" s="360">
        <f ca="1">OFFSET(OFFSET('DB'!$A$2,MATCH(VLOOKUP(L!$A$34,L!$A$2:$C$33,3,FALSE),'DB'!$A$2:$A$1686,0)-1,0),MATCH(VLOOKUP(L!$E$34,L!$D$2:$E$28,2,FALSE),OFFSET('DB'!$A$2,MATCH(VLOOKUP(L!$A$34,L!$A$2:$C$25,3,FALSE),'DB'!$A$2:$A$1686,0)-1,2,MATCH(VLOOKUP(L!$A$34+1,L!$A$2:$C$25,3,FALSE),'DB'!$A$2:$A$1686,0)-MATCH(VLOOKUP(L!$A$34,L!$A$2:$C$25,3,FALSE),'DB'!$A$2:$A$1686,0)),0)+L!I11-1,'Bar Charts'!$N$5-1976)</f>
        <v>0</v>
      </c>
    </row>
    <row r="72" spans="5:10" ht="15">
      <c r="E72" s="360">
        <v>12</v>
      </c>
      <c r="I72" s="360">
        <f t="shared" si="2"/>
      </c>
      <c r="J72" s="360">
        <f ca="1">OFFSET(OFFSET('DB'!$A$2,MATCH(VLOOKUP(L!$A$34,L!$A$2:$C$33,3,FALSE),'DB'!$A$2:$A$1686,0)-1,0),MATCH(VLOOKUP(L!$E$34,L!$D$2:$E$28,2,FALSE),OFFSET('DB'!$A$2,MATCH(VLOOKUP(L!$A$34,L!$A$2:$C$25,3,FALSE),'DB'!$A$2:$A$1686,0)-1,2,MATCH(VLOOKUP(L!$A$34+1,L!$A$2:$C$25,3,FALSE),'DB'!$A$2:$A$1686,0)-MATCH(VLOOKUP(L!$A$34,L!$A$2:$C$25,3,FALSE),'DB'!$A$2:$A$1686,0)),0)+L!I12-1,'Bar Charts'!$N$5-1976)</f>
        <v>0</v>
      </c>
    </row>
    <row r="73" spans="5:10" ht="15">
      <c r="E73" s="360">
        <v>13</v>
      </c>
      <c r="I73" s="360">
        <f t="shared" si="2"/>
      </c>
      <c r="J73" s="360">
        <f ca="1">OFFSET(OFFSET('DB'!$A$2,MATCH(VLOOKUP(L!$A$34,L!$A$2:$C$33,3,FALSE),'DB'!$A$2:$A$1686,0)-1,0),MATCH(VLOOKUP(L!$E$34,L!$D$2:$E$28,2,FALSE),OFFSET('DB'!$A$2,MATCH(VLOOKUP(L!$A$34,L!$A$2:$C$25,3,FALSE),'DB'!$A$2:$A$1686,0)-1,2,MATCH(VLOOKUP(L!$A$34+1,L!$A$2:$C$25,3,FALSE),'DB'!$A$2:$A$1686,0)-MATCH(VLOOKUP(L!$A$34,L!$A$2:$C$25,3,FALSE),'DB'!$A$2:$A$1686,0)),0)+L!I13-1,'Bar Charts'!$N$5-1976)</f>
        <v>0</v>
      </c>
    </row>
    <row r="74" spans="5:10" ht="15">
      <c r="E74" s="360">
        <v>14</v>
      </c>
      <c r="I74" s="360">
        <f t="shared" si="2"/>
      </c>
      <c r="J74" s="360">
        <f ca="1">OFFSET(OFFSET('DB'!$A$2,MATCH(VLOOKUP(L!$A$34,L!$A$2:$C$33,3,FALSE),'DB'!$A$2:$A$1686,0)-1,0),MATCH(VLOOKUP(L!$E$34,L!$D$2:$E$28,2,FALSE),OFFSET('DB'!$A$2,MATCH(VLOOKUP(L!$A$34,L!$A$2:$C$25,3,FALSE),'DB'!$A$2:$A$1686,0)-1,2,MATCH(VLOOKUP(L!$A$34+1,L!$A$2:$C$25,3,FALSE),'DB'!$A$2:$A$1686,0)-MATCH(VLOOKUP(L!$A$34,L!$A$2:$C$25,3,FALSE),'DB'!$A$2:$A$1686,0)),0)+L!I14-1,'Bar Charts'!$N$5-1976)</f>
        <v>0</v>
      </c>
    </row>
    <row r="75" spans="5:10" ht="15">
      <c r="E75" s="360">
        <v>15</v>
      </c>
      <c r="I75" s="360">
        <f t="shared" si="2"/>
      </c>
      <c r="J75" s="360">
        <f ca="1">OFFSET(OFFSET('DB'!$A$2,MATCH(VLOOKUP(L!$A$34,L!$A$2:$C$33,3,FALSE),'DB'!$A$2:$A$1686,0)-1,0),MATCH(VLOOKUP(L!$E$34,L!$D$2:$E$28,2,FALSE),OFFSET('DB'!$A$2,MATCH(VLOOKUP(L!$A$34,L!$A$2:$C$25,3,FALSE),'DB'!$A$2:$A$1686,0)-1,2,MATCH(VLOOKUP(L!$A$34+1,L!$A$2:$C$25,3,FALSE),'DB'!$A$2:$A$1686,0)-MATCH(VLOOKUP(L!$A$34,L!$A$2:$C$25,3,FALSE),'DB'!$A$2:$A$1686,0)),0)+L!I15-1,'Bar Charts'!$N$5-1976)</f>
        <v>0</v>
      </c>
    </row>
    <row r="76" spans="5:10" ht="15">
      <c r="E76" s="360">
        <v>16</v>
      </c>
      <c r="I76" s="360">
        <f t="shared" si="2"/>
      </c>
      <c r="J76" s="360">
        <f ca="1">OFFSET(OFFSET('DB'!$A$2,MATCH(VLOOKUP(L!$A$34,L!$A$2:$C$33,3,FALSE),'DB'!$A$2:$A$1686,0)-1,0),MATCH(VLOOKUP(L!$E$34,L!$D$2:$E$28,2,FALSE),OFFSET('DB'!$A$2,MATCH(VLOOKUP(L!$A$34,L!$A$2:$C$25,3,FALSE),'DB'!$A$2:$A$1686,0)-1,2,MATCH(VLOOKUP(L!$A$34+1,L!$A$2:$C$25,3,FALSE),'DB'!$A$2:$A$1686,0)-MATCH(VLOOKUP(L!$A$34,L!$A$2:$C$25,3,FALSE),'DB'!$A$2:$A$1686,0)),0)+L!I16-1,'Bar Charts'!$N$5-1976)</f>
        <v>0</v>
      </c>
    </row>
    <row r="77" spans="5:10" ht="15">
      <c r="E77" s="360">
        <v>17</v>
      </c>
      <c r="I77" s="360">
        <f t="shared" si="2"/>
      </c>
      <c r="J77" s="360">
        <f ca="1">OFFSET(OFFSET('DB'!$A$2,MATCH(VLOOKUP(L!$A$34,L!$A$2:$C$33,3,FALSE),'DB'!$A$2:$A$1686,0)-1,0),MATCH(VLOOKUP(L!$E$34,L!$D$2:$E$28,2,FALSE),OFFSET('DB'!$A$2,MATCH(VLOOKUP(L!$A$34,L!$A$2:$C$25,3,FALSE),'DB'!$A$2:$A$1686,0)-1,2,MATCH(VLOOKUP(L!$A$34+1,L!$A$2:$C$25,3,FALSE),'DB'!$A$2:$A$1686,0)-MATCH(VLOOKUP(L!$A$34,L!$A$2:$C$25,3,FALSE),'DB'!$A$2:$A$1686,0)),0)+L!I17-1,'Bar Charts'!$N$5-1976)</f>
        <v>0</v>
      </c>
    </row>
    <row r="78" spans="5:10" ht="15">
      <c r="E78" s="360">
        <v>18</v>
      </c>
      <c r="I78" s="360">
        <f t="shared" si="2"/>
      </c>
      <c r="J78" s="360">
        <f ca="1">OFFSET(OFFSET('DB'!$A$2,MATCH(VLOOKUP(L!$A$34,L!$A$2:$C$33,3,FALSE),'DB'!$A$2:$A$1686,0)-1,0),MATCH(VLOOKUP(L!$E$34,L!$D$2:$E$28,2,FALSE),OFFSET('DB'!$A$2,MATCH(VLOOKUP(L!$A$34,L!$A$2:$C$25,3,FALSE),'DB'!$A$2:$A$1686,0)-1,2,MATCH(VLOOKUP(L!$A$34+1,L!$A$2:$C$25,3,FALSE),'DB'!$A$2:$A$1686,0)-MATCH(VLOOKUP(L!$A$34,L!$A$2:$C$25,3,FALSE),'DB'!$A$2:$A$1686,0)),0)+L!I18-1,'Bar Charts'!$N$5-1976)</f>
        <v>0</v>
      </c>
    </row>
    <row r="79" spans="5:10" ht="15">
      <c r="E79" s="360">
        <v>19</v>
      </c>
      <c r="I79" s="360">
        <f t="shared" si="2"/>
      </c>
      <c r="J79" s="360">
        <f ca="1">OFFSET(OFFSET('DB'!$A$2,MATCH(VLOOKUP(L!$A$34,L!$A$2:$C$33,3,FALSE),'DB'!$A$2:$A$1686,0)-1,0),MATCH(VLOOKUP(L!$E$34,L!$D$2:$E$28,2,FALSE),OFFSET('DB'!$A$2,MATCH(VLOOKUP(L!$A$34,L!$A$2:$C$25,3,FALSE),'DB'!$A$2:$A$1686,0)-1,2,MATCH(VLOOKUP(L!$A$34+1,L!$A$2:$C$25,3,FALSE),'DB'!$A$2:$A$1686,0)-MATCH(VLOOKUP(L!$A$34,L!$A$2:$C$25,3,FALSE),'DB'!$A$2:$A$1686,0)),0)+L!I19-1,'Bar Charts'!$N$5-1976)</f>
        <v>0</v>
      </c>
    </row>
    <row r="80" spans="5:10" ht="15">
      <c r="E80" s="360">
        <v>20</v>
      </c>
      <c r="I80" s="360">
        <f t="shared" si="2"/>
      </c>
      <c r="J80" s="360">
        <f ca="1">OFFSET(OFFSET('DB'!$A$2,MATCH(VLOOKUP(L!$A$34,L!$A$2:$C$33,3,FALSE),'DB'!$A$2:$A$1686,0)-1,0),MATCH(VLOOKUP(L!$E$34,L!$D$2:$E$28,2,FALSE),OFFSET('DB'!$A$2,MATCH(VLOOKUP(L!$A$34,L!$A$2:$C$25,3,FALSE),'DB'!$A$2:$A$1686,0)-1,2,MATCH(VLOOKUP(L!$A$34+1,L!$A$2:$C$25,3,FALSE),'DB'!$A$2:$A$1686,0)-MATCH(VLOOKUP(L!$A$34,L!$A$2:$C$25,3,FALSE),'DB'!$A$2:$A$1686,0)),0)+L!I20-1,'Bar Charts'!$N$5-1976)</f>
        <v>0</v>
      </c>
    </row>
    <row r="81" spans="5:10" ht="15">
      <c r="E81" s="360">
        <v>21</v>
      </c>
      <c r="I81" s="360">
        <f t="shared" si="2"/>
      </c>
      <c r="J81" s="360">
        <f ca="1">OFFSET(OFFSET('DB'!$A$2,MATCH(VLOOKUP(L!$A$34,L!$A$2:$C$33,3,FALSE),'DB'!$A$2:$A$1686,0)-1,0),MATCH(VLOOKUP(L!$E$34,L!$D$2:$E$28,2,FALSE),OFFSET('DB'!$A$2,MATCH(VLOOKUP(L!$A$34,L!$A$2:$C$25,3,FALSE),'DB'!$A$2:$A$1686,0)-1,2,MATCH(VLOOKUP(L!$A$34+1,L!$A$2:$C$25,3,FALSE),'DB'!$A$2:$A$1686,0)-MATCH(VLOOKUP(L!$A$34,L!$A$2:$C$25,3,FALSE),'DB'!$A$2:$A$1686,0)),0)+L!I21-1,'Bar Charts'!$N$5-1976)</f>
        <v>0</v>
      </c>
    </row>
    <row r="82" spans="5:10" ht="15">
      <c r="E82" s="360">
        <v>22</v>
      </c>
      <c r="I82" s="360">
        <f t="shared" si="2"/>
      </c>
      <c r="J82" s="360">
        <f ca="1">OFFSET(OFFSET('DB'!$A$2,MATCH(VLOOKUP(L!$A$34,L!$A$2:$C$33,3,FALSE),'DB'!$A$2:$A$1686,0)-1,0),MATCH(VLOOKUP(L!$E$34,L!$D$2:$E$28,2,FALSE),OFFSET('DB'!$A$2,MATCH(VLOOKUP(L!$A$34,L!$A$2:$C$25,3,FALSE),'DB'!$A$2:$A$1686,0)-1,2,MATCH(VLOOKUP(L!$A$34+1,L!$A$2:$C$25,3,FALSE),'DB'!$A$2:$A$1686,0)-MATCH(VLOOKUP(L!$A$34,L!$A$2:$C$25,3,FALSE),'DB'!$A$2:$A$1686,0)),0)+L!I22-1,'Bar Charts'!$N$5-1976)</f>
        <v>0</v>
      </c>
    </row>
    <row r="83" spans="5:10" ht="15">
      <c r="E83" s="360">
        <v>23</v>
      </c>
      <c r="I83" s="360">
        <f t="shared" si="2"/>
      </c>
      <c r="J83" s="360">
        <f ca="1">OFFSET(OFFSET('DB'!$A$2,MATCH(VLOOKUP(L!$A$34,L!$A$2:$C$33,3,FALSE),'DB'!$A$2:$A$1686,0)-1,0),MATCH(VLOOKUP(L!$E$34,L!$D$2:$E$28,2,FALSE),OFFSET('DB'!$A$2,MATCH(VLOOKUP(L!$A$34,L!$A$2:$C$25,3,FALSE),'DB'!$A$2:$A$1686,0)-1,2,MATCH(VLOOKUP(L!$A$34+1,L!$A$2:$C$25,3,FALSE),'DB'!$A$2:$A$1686,0)-MATCH(VLOOKUP(L!$A$34,L!$A$2:$C$25,3,FALSE),'DB'!$A$2:$A$1686,0)),0)+L!I23-1,'Bar Charts'!$N$5-1976)</f>
        <v>0</v>
      </c>
    </row>
    <row r="84" spans="5:10" ht="15">
      <c r="E84" s="360">
        <v>24</v>
      </c>
      <c r="I84" s="360">
        <f t="shared" si="2"/>
      </c>
      <c r="J84" s="360">
        <f ca="1">OFFSET(OFFSET('DB'!$A$2,MATCH(VLOOKUP(L!$A$34,L!$A$2:$C$33,3,FALSE),'DB'!$A$2:$A$1686,0)-1,0),MATCH(VLOOKUP(L!$E$34,L!$D$2:$E$28,2,FALSE),OFFSET('DB'!$A$2,MATCH(VLOOKUP(L!$A$34,L!$A$2:$C$25,3,FALSE),'DB'!$A$2:$A$1686,0)-1,2,MATCH(VLOOKUP(L!$A$34+1,L!$A$2:$C$25,3,FALSE),'DB'!$A$2:$A$1686,0)-MATCH(VLOOKUP(L!$A$34,L!$A$2:$C$25,3,FALSE),'DB'!$A$2:$A$1686,0)),0)+L!I24-1,'Bar Charts'!$N$5-1976)</f>
        <v>0</v>
      </c>
    </row>
    <row r="85" spans="5:10" ht="15">
      <c r="E85" s="360">
        <v>25</v>
      </c>
      <c r="I85" s="360">
        <f t="shared" si="2"/>
      </c>
      <c r="J85" s="360">
        <f ca="1">OFFSET(OFFSET('DB'!$A$2,MATCH(VLOOKUP(L!$A$34,L!$A$2:$C$33,3,FALSE),'DB'!$A$2:$A$1686,0)-1,0),MATCH(VLOOKUP(L!$E$34,L!$D$2:$E$28,2,FALSE),OFFSET('DB'!$A$2,MATCH(VLOOKUP(L!$A$34,L!$A$2:$C$25,3,FALSE),'DB'!$A$2:$A$1686,0)-1,2,MATCH(VLOOKUP(L!$A$34+1,L!$A$2:$C$25,3,FALSE),'DB'!$A$2:$A$1686,0)-MATCH(VLOOKUP(L!$A$34,L!$A$2:$C$25,3,FALSE),'DB'!$A$2:$A$1686,0)),0)+L!I25-1,'Bar Charts'!$N$5-1976)</f>
        <v>0</v>
      </c>
    </row>
    <row r="86" spans="5:10" ht="15">
      <c r="E86" s="360">
        <v>26</v>
      </c>
      <c r="I86" s="360">
        <f t="shared" si="2"/>
      </c>
      <c r="J86" s="360">
        <f ca="1">OFFSET(OFFSET('DB'!$A$2,MATCH(VLOOKUP(L!$A$34,L!$A$2:$C$33,3,FALSE),'DB'!$A$2:$A$1686,0)-1,0),MATCH(VLOOKUP(L!$E$34,L!$D$2:$E$28,2,FALSE),OFFSET('DB'!$A$2,MATCH(VLOOKUP(L!$A$34,L!$A$2:$C$25,3,FALSE),'DB'!$A$2:$A$1686,0)-1,2,MATCH(VLOOKUP(L!$A$34+1,L!$A$2:$C$25,3,FALSE),'DB'!$A$2:$A$1686,0)-MATCH(VLOOKUP(L!$A$34,L!$A$2:$C$25,3,FALSE),'DB'!$A$2:$A$1686,0)),0)+L!I26-1,'Bar Charts'!$N$5-1976)</f>
        <v>0</v>
      </c>
    </row>
    <row r="87" spans="5:10" ht="15">
      <c r="E87" s="360">
        <v>27</v>
      </c>
      <c r="I87" s="360">
        <f t="shared" si="2"/>
      </c>
      <c r="J87" s="360">
        <f ca="1">OFFSET(OFFSET('DB'!$A$2,MATCH(VLOOKUP(L!$A$34,L!$A$2:$C$33,3,FALSE),'DB'!$A$2:$A$1686,0)-1,0),MATCH(VLOOKUP(L!$E$34,L!$D$2:$E$28,2,FALSE),OFFSET('DB'!$A$2,MATCH(VLOOKUP(L!$A$34,L!$A$2:$C$25,3,FALSE),'DB'!$A$2:$A$1686,0)-1,2,MATCH(VLOOKUP(L!$A$34+1,L!$A$2:$C$25,3,FALSE),'DB'!$A$2:$A$1686,0)-MATCH(VLOOKUP(L!$A$34,L!$A$2:$C$25,3,FALSE),'DB'!$A$2:$A$1686,0)),0)+L!I27-1,'Bar Charts'!$N$5-1976)</f>
        <v>0</v>
      </c>
    </row>
    <row r="88" spans="5:10" ht="15">
      <c r="E88" s="360">
        <v>28</v>
      </c>
      <c r="I88" s="360">
        <f t="shared" si="2"/>
      </c>
      <c r="J88" s="360">
        <f ca="1">OFFSET(OFFSET('DB'!$A$2,MATCH(VLOOKUP(L!$A$34,L!$A$2:$C$33,3,FALSE),'DB'!$A$2:$A$1686,0)-1,0),MATCH(VLOOKUP(L!$E$34,L!$D$2:$E$28,2,FALSE),OFFSET('DB'!$A$2,MATCH(VLOOKUP(L!$A$34,L!$A$2:$C$25,3,FALSE),'DB'!$A$2:$A$1686,0)-1,2,MATCH(VLOOKUP(L!$A$34+1,L!$A$2:$C$25,3,FALSE),'DB'!$A$2:$A$1686,0)-MATCH(VLOOKUP(L!$A$34,L!$A$2:$C$25,3,FALSE),'DB'!$A$2:$A$1686,0)),0)+L!I28-1,'Bar Charts'!$N$5-1976)</f>
        <v>0</v>
      </c>
    </row>
    <row r="89" spans="5:10" ht="15">
      <c r="E89" s="360">
        <v>29</v>
      </c>
      <c r="I89" s="360">
        <f t="shared" si="2"/>
      </c>
      <c r="J89" s="360">
        <f ca="1">OFFSET(OFFSET('DB'!$A$2,MATCH(VLOOKUP(L!$A$34,L!$A$2:$C$33,3,FALSE),'DB'!$A$2:$A$1686,0)-1,0),MATCH(VLOOKUP(L!$E$34,L!$D$2:$E$28,2,FALSE),OFFSET('DB'!$A$2,MATCH(VLOOKUP(L!$A$34,L!$A$2:$C$25,3,FALSE),'DB'!$A$2:$A$1686,0)-1,2,MATCH(VLOOKUP(L!$A$34+1,L!$A$2:$C$25,3,FALSE),'DB'!$A$2:$A$1686,0)-MATCH(VLOOKUP(L!$A$34,L!$A$2:$C$25,3,FALSE),'DB'!$A$2:$A$1686,0)),0)+L!I29-1,'Bar Charts'!$N$5-1976)</f>
        <v>0</v>
      </c>
    </row>
    <row r="90" spans="5:9" ht="15">
      <c r="E90" s="360">
        <v>30</v>
      </c>
      <c r="I90" s="360">
        <f t="shared" si="2"/>
      </c>
    </row>
    <row r="91" ht="15">
      <c r="E91" s="360">
        <v>31</v>
      </c>
    </row>
    <row r="92" ht="15">
      <c r="E92" s="360">
        <v>32</v>
      </c>
    </row>
    <row r="93" ht="15">
      <c r="E93" s="360">
        <v>33</v>
      </c>
    </row>
    <row r="94" ht="15">
      <c r="E94" s="360">
        <v>34</v>
      </c>
    </row>
    <row r="95" ht="15">
      <c r="E95" s="360">
        <v>35</v>
      </c>
    </row>
    <row r="96" ht="15">
      <c r="E96" s="360">
        <v>36</v>
      </c>
    </row>
    <row r="97" ht="15">
      <c r="E97" s="360">
        <v>37</v>
      </c>
    </row>
    <row r="98" ht="15">
      <c r="E98" s="360">
        <v>38</v>
      </c>
    </row>
    <row r="99" ht="15">
      <c r="E99" s="360">
        <v>39</v>
      </c>
    </row>
    <row r="100" ht="15">
      <c r="E100" s="360">
        <v>40</v>
      </c>
    </row>
    <row r="101" ht="15">
      <c r="E101" s="360">
        <v>41</v>
      </c>
    </row>
    <row r="102" ht="15">
      <c r="E102" s="360">
        <v>42</v>
      </c>
    </row>
    <row r="103" ht="15">
      <c r="E103" s="360">
        <v>43</v>
      </c>
    </row>
    <row r="104" ht="15">
      <c r="E104" s="360">
        <v>44</v>
      </c>
    </row>
    <row r="105" ht="15">
      <c r="E105" s="360">
        <v>45</v>
      </c>
    </row>
    <row r="106" ht="15">
      <c r="E106" s="360">
        <v>46</v>
      </c>
    </row>
    <row r="107" ht="15">
      <c r="E107" s="360">
        <v>47</v>
      </c>
    </row>
    <row r="108" ht="15">
      <c r="E108" s="360">
        <v>48</v>
      </c>
    </row>
    <row r="109" ht="15">
      <c r="E109" s="360">
        <v>49</v>
      </c>
    </row>
    <row r="110" ht="15">
      <c r="E110" s="360">
        <v>50</v>
      </c>
    </row>
    <row r="111" ht="15">
      <c r="E111" s="360">
        <v>51</v>
      </c>
    </row>
    <row r="112" ht="15">
      <c r="E112" s="360">
        <v>52</v>
      </c>
    </row>
    <row r="113" ht="15">
      <c r="E113" s="360">
        <v>53</v>
      </c>
    </row>
    <row r="114" ht="15">
      <c r="E114" s="360">
        <v>54</v>
      </c>
    </row>
    <row r="115" ht="15">
      <c r="E115" s="360">
        <v>55</v>
      </c>
    </row>
    <row r="116" ht="15">
      <c r="E116" s="360">
        <v>56</v>
      </c>
    </row>
    <row r="117" ht="15">
      <c r="E117" s="360">
        <v>57</v>
      </c>
    </row>
    <row r="118" ht="15">
      <c r="E118" s="360">
        <v>58</v>
      </c>
    </row>
    <row r="119" ht="15">
      <c r="E119" s="360">
        <v>59</v>
      </c>
    </row>
    <row r="120" ht="15">
      <c r="E120" s="360">
        <v>60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7"/>
  <dimension ref="A1:AN1520"/>
  <sheetViews>
    <sheetView zoomScale="89" zoomScaleNormal="89" zoomScalePageLayoutView="0" workbookViewId="0" topLeftCell="X1">
      <selection activeCell="AM3" sqref="AM3"/>
    </sheetView>
  </sheetViews>
  <sheetFormatPr defaultColWidth="8.88671875" defaultRowHeight="15"/>
  <sheetData>
    <row r="1" spans="1:39" s="360" customFormat="1" ht="15.75">
      <c r="A1" s="376" t="s">
        <v>559</v>
      </c>
      <c r="B1" s="376"/>
      <c r="C1" s="376" t="s">
        <v>566</v>
      </c>
      <c r="D1" s="376" t="s">
        <v>567</v>
      </c>
      <c r="E1" s="377">
        <v>1980</v>
      </c>
      <c r="F1" s="377">
        <v>1981</v>
      </c>
      <c r="G1" s="377">
        <v>1982</v>
      </c>
      <c r="H1" s="377">
        <v>1983</v>
      </c>
      <c r="I1" s="377">
        <v>1984</v>
      </c>
      <c r="J1" s="377">
        <v>1985</v>
      </c>
      <c r="K1" s="377">
        <v>1986</v>
      </c>
      <c r="L1" s="377">
        <v>1987</v>
      </c>
      <c r="M1" s="377">
        <v>1988</v>
      </c>
      <c r="N1" s="377">
        <v>1989</v>
      </c>
      <c r="O1" s="377">
        <v>1990</v>
      </c>
      <c r="P1" s="377">
        <v>1991</v>
      </c>
      <c r="Q1" s="377">
        <v>1992</v>
      </c>
      <c r="R1" s="377">
        <v>1993</v>
      </c>
      <c r="S1" s="377">
        <v>1994</v>
      </c>
      <c r="T1" s="377">
        <v>1995</v>
      </c>
      <c r="U1" s="377">
        <v>1996</v>
      </c>
      <c r="V1" s="377">
        <v>1997</v>
      </c>
      <c r="W1" s="377">
        <v>1998</v>
      </c>
      <c r="X1" s="377">
        <v>1999</v>
      </c>
      <c r="Y1" s="377">
        <v>2000</v>
      </c>
      <c r="Z1" s="377">
        <v>2001</v>
      </c>
      <c r="AA1" s="377">
        <v>2002</v>
      </c>
      <c r="AB1" s="378">
        <v>2003</v>
      </c>
      <c r="AC1" s="379">
        <v>2004</v>
      </c>
      <c r="AD1" s="379">
        <v>2005</v>
      </c>
      <c r="AE1" s="379">
        <v>2006</v>
      </c>
      <c r="AF1" s="379">
        <v>2007</v>
      </c>
      <c r="AG1" s="379">
        <v>2008</v>
      </c>
      <c r="AH1" s="379">
        <v>2009</v>
      </c>
      <c r="AI1" s="379">
        <v>2010</v>
      </c>
      <c r="AJ1" s="379">
        <v>2011</v>
      </c>
      <c r="AK1" s="379">
        <v>2012</v>
      </c>
      <c r="AL1" s="379">
        <v>2013</v>
      </c>
      <c r="AM1" s="380">
        <v>2014</v>
      </c>
    </row>
    <row r="2" spans="1:3" ht="15">
      <c r="A2" t="s">
        <v>569</v>
      </c>
      <c r="B2" t="s">
        <v>568</v>
      </c>
      <c r="C2" t="s">
        <v>568</v>
      </c>
    </row>
    <row r="3" spans="4:39" ht="18">
      <c r="D3" s="7" t="s">
        <v>444</v>
      </c>
      <c r="AB3" s="62">
        <v>57.38</v>
      </c>
      <c r="AC3" s="214">
        <v>57.451</v>
      </c>
      <c r="AD3" s="62">
        <v>64.023</v>
      </c>
      <c r="AE3" s="62">
        <v>69.43</v>
      </c>
      <c r="AF3" s="62">
        <v>71.585</v>
      </c>
      <c r="AG3" s="62">
        <v>74.468</v>
      </c>
      <c r="AH3" s="62">
        <v>76.429</v>
      </c>
      <c r="AI3" s="62">
        <v>76.929</v>
      </c>
      <c r="AJ3" s="62">
        <v>78.28994807173967</v>
      </c>
      <c r="AK3" s="62">
        <v>81.1</v>
      </c>
      <c r="AL3" s="62">
        <v>83.25</v>
      </c>
      <c r="AM3" s="62">
        <v>86.34</v>
      </c>
    </row>
    <row r="4" spans="4:39" ht="15">
      <c r="D4" s="7" t="s">
        <v>169</v>
      </c>
      <c r="AB4" s="17">
        <v>1944.022561</v>
      </c>
      <c r="AC4" s="215">
        <v>2020.4560303571102</v>
      </c>
      <c r="AD4" s="216">
        <v>2162.0332258965823</v>
      </c>
      <c r="AE4" s="216">
        <v>2283.200521998495</v>
      </c>
      <c r="AF4" s="216">
        <v>2338.4218986083633</v>
      </c>
      <c r="AG4" s="216">
        <v>2426.3449429439897</v>
      </c>
      <c r="AH4" s="216">
        <v>2515.634272730245</v>
      </c>
      <c r="AI4" s="63">
        <v>2532.6</v>
      </c>
      <c r="AJ4" s="63">
        <v>2641.831362639851</v>
      </c>
      <c r="AK4" s="63">
        <v>2681.6</v>
      </c>
      <c r="AL4" s="63">
        <v>2712.78</v>
      </c>
      <c r="AM4" s="63">
        <v>2827.51</v>
      </c>
    </row>
    <row r="5" spans="4:39" ht="18">
      <c r="D5" s="7" t="s">
        <v>420</v>
      </c>
      <c r="AB5" s="72">
        <v>37.1177532658944</v>
      </c>
      <c r="AC5" s="73">
        <v>37.11423845859841</v>
      </c>
      <c r="AD5" s="73">
        <v>36.9</v>
      </c>
      <c r="AE5" s="73">
        <v>37.64</v>
      </c>
      <c r="AF5" s="73">
        <v>38.55</v>
      </c>
      <c r="AG5" s="73">
        <v>38.7</v>
      </c>
      <c r="AH5" s="73">
        <v>39.169540371455994</v>
      </c>
      <c r="AI5" s="73">
        <v>40.704511757184</v>
      </c>
      <c r="AJ5" s="73">
        <v>41.867898488064</v>
      </c>
      <c r="AK5" s="73">
        <v>43.8</v>
      </c>
      <c r="AL5" s="73">
        <v>44.4</v>
      </c>
      <c r="AM5" s="73">
        <v>44.35</v>
      </c>
    </row>
    <row r="6" spans="4:39" ht="15">
      <c r="D6" s="141" t="s">
        <v>253</v>
      </c>
      <c r="AB6" s="144">
        <v>3025</v>
      </c>
      <c r="AC6" s="144">
        <v>3025</v>
      </c>
      <c r="AD6" s="144">
        <v>3025</v>
      </c>
      <c r="AE6" s="144">
        <v>3032</v>
      </c>
      <c r="AF6" s="144">
        <v>3032</v>
      </c>
      <c r="AG6" s="144">
        <v>3032</v>
      </c>
      <c r="AH6" s="144">
        <v>3041.6601600000004</v>
      </c>
      <c r="AI6" s="144">
        <v>3043</v>
      </c>
      <c r="AJ6" s="144">
        <v>3065.8003200000003</v>
      </c>
      <c r="AK6" s="144">
        <v>3065.8</v>
      </c>
      <c r="AL6" s="144">
        <v>3065.8</v>
      </c>
      <c r="AM6" s="144">
        <v>3065.8</v>
      </c>
    </row>
    <row r="37" spans="1:4" ht="15.75">
      <c r="A37" t="s">
        <v>570</v>
      </c>
      <c r="B37" s="38" t="s">
        <v>587</v>
      </c>
      <c r="C37" s="38" t="s">
        <v>587</v>
      </c>
      <c r="D37" s="7"/>
    </row>
    <row r="38" spans="2:38" ht="15.75">
      <c r="B38" s="38" t="s">
        <v>588</v>
      </c>
      <c r="C38" t="s">
        <v>254</v>
      </c>
      <c r="D38" s="7" t="s">
        <v>90</v>
      </c>
      <c r="U38" s="57">
        <v>17.560865</v>
      </c>
      <c r="V38" s="57">
        <v>17.309925</v>
      </c>
      <c r="W38" s="57">
        <v>18.075718</v>
      </c>
      <c r="X38" s="57">
        <v>18.007822</v>
      </c>
      <c r="Y38" s="57">
        <v>18.100221</v>
      </c>
      <c r="Z38" s="57">
        <v>18.318482</v>
      </c>
      <c r="AA38" s="319">
        <v>17.844393</v>
      </c>
      <c r="AB38" s="108">
        <v>17.191216</v>
      </c>
      <c r="AC38" s="290">
        <v>18.384795</v>
      </c>
      <c r="AD38" s="108">
        <v>19.694977</v>
      </c>
      <c r="AE38" s="108">
        <v>21.1</v>
      </c>
      <c r="AF38" s="108">
        <v>22.289989</v>
      </c>
      <c r="AG38" s="108">
        <v>23.821955</v>
      </c>
      <c r="AH38" s="290">
        <v>24.06590729999993</v>
      </c>
      <c r="AI38" s="108">
        <v>23.992520260000187</v>
      </c>
      <c r="AJ38" s="108">
        <v>24.6972486</v>
      </c>
      <c r="AK38" s="108">
        <v>25.49006</v>
      </c>
      <c r="AL38" s="108">
        <v>22.498922</v>
      </c>
    </row>
    <row r="39" spans="2:38" ht="15.75">
      <c r="B39" s="38" t="s">
        <v>93</v>
      </c>
      <c r="C39" t="s">
        <v>254</v>
      </c>
      <c r="D39" s="7" t="s">
        <v>91</v>
      </c>
      <c r="U39" s="57">
        <v>13.007876</v>
      </c>
      <c r="V39" s="57">
        <v>13.850846</v>
      </c>
      <c r="W39" s="57">
        <v>14.951788</v>
      </c>
      <c r="X39" s="57">
        <v>15.803557</v>
      </c>
      <c r="Y39" s="57">
        <v>17.10096</v>
      </c>
      <c r="Z39" s="57">
        <v>16.857121</v>
      </c>
      <c r="AA39" s="319">
        <v>16.536044</v>
      </c>
      <c r="AB39" s="108">
        <v>17.174735</v>
      </c>
      <c r="AC39" s="290">
        <v>18.02112164</v>
      </c>
      <c r="AD39" s="108">
        <v>20.624369429999998</v>
      </c>
      <c r="AE39" s="108">
        <v>22.4</v>
      </c>
      <c r="AF39" s="108">
        <v>22.68342</v>
      </c>
      <c r="AG39" s="108">
        <v>23.483302</v>
      </c>
      <c r="AH39" s="290">
        <v>24.707523449940133</v>
      </c>
      <c r="AI39" s="108">
        <v>25.845594260060125</v>
      </c>
      <c r="AJ39" s="108">
        <v>26.839380710079606</v>
      </c>
      <c r="AK39" s="108">
        <v>28.764580000000002</v>
      </c>
      <c r="AL39" s="108">
        <v>33.162754</v>
      </c>
    </row>
    <row r="40" spans="2:38" ht="15.75">
      <c r="B40" s="38" t="s">
        <v>589</v>
      </c>
      <c r="C40" t="s">
        <v>254</v>
      </c>
      <c r="D40" s="7" t="s">
        <v>92</v>
      </c>
      <c r="U40" s="57">
        <v>23.807646</v>
      </c>
      <c r="V40" s="57">
        <v>24.055171</v>
      </c>
      <c r="W40" s="57">
        <v>25.327567</v>
      </c>
      <c r="X40" s="57">
        <v>26.053471</v>
      </c>
      <c r="Y40" s="57">
        <v>26.935943</v>
      </c>
      <c r="Z40" s="57">
        <v>27.120913</v>
      </c>
      <c r="AA40" s="319">
        <v>15.991378000000005</v>
      </c>
      <c r="AB40" s="108">
        <v>15.571824000000007</v>
      </c>
      <c r="AC40" s="290">
        <v>16.973736359999997</v>
      </c>
      <c r="AD40" s="108">
        <v>18.483028570000002</v>
      </c>
      <c r="AE40" s="108">
        <v>20.614599999999996</v>
      </c>
      <c r="AF40" s="108">
        <v>22.024615999999995</v>
      </c>
      <c r="AG40" s="108">
        <v>22.522930000000002</v>
      </c>
      <c r="AH40" s="290">
        <v>24.41813231</v>
      </c>
      <c r="AI40" s="108">
        <v>23.31518471</v>
      </c>
      <c r="AJ40" s="108">
        <v>24.24300117</v>
      </c>
      <c r="AK40" s="108">
        <v>25.260768</v>
      </c>
      <c r="AL40" s="108">
        <v>26.200863</v>
      </c>
    </row>
    <row r="41" spans="2:38" ht="15.75">
      <c r="B41" s="127" t="s">
        <v>590</v>
      </c>
      <c r="D41" s="7" t="s">
        <v>0</v>
      </c>
      <c r="U41" s="58">
        <v>54.376386999999994</v>
      </c>
      <c r="V41" s="58">
        <v>55.215942</v>
      </c>
      <c r="W41" s="58">
        <v>58.355073000000004</v>
      </c>
      <c r="X41" s="58">
        <v>59.864850000000004</v>
      </c>
      <c r="Y41" s="58">
        <v>62.13712400000001</v>
      </c>
      <c r="Z41" s="58">
        <v>62.296516</v>
      </c>
      <c r="AA41" s="320">
        <v>50.371815000000005</v>
      </c>
      <c r="AB41" s="315">
        <v>49.937775</v>
      </c>
      <c r="AC41" s="291">
        <v>53.379653</v>
      </c>
      <c r="AD41" s="289">
        <v>58.802375</v>
      </c>
      <c r="AE41" s="289">
        <v>64.1146</v>
      </c>
      <c r="AF41" s="289">
        <v>66.998025</v>
      </c>
      <c r="AG41" s="289">
        <v>69.828187</v>
      </c>
      <c r="AH41" s="291">
        <v>73.19156305994007</v>
      </c>
      <c r="AI41" s="289">
        <v>73.15329923006031</v>
      </c>
      <c r="AJ41" s="289">
        <v>75.7796304800796</v>
      </c>
      <c r="AK41" s="289">
        <v>79.51540800000001</v>
      </c>
      <c r="AL41" s="289">
        <v>81.879692</v>
      </c>
    </row>
    <row r="42" ht="15">
      <c r="B42" s="127" t="s">
        <v>591</v>
      </c>
    </row>
    <row r="67" ht="15">
      <c r="K67" s="127"/>
    </row>
    <row r="72" ht="15.75">
      <c r="C72" s="38" t="s">
        <v>588</v>
      </c>
    </row>
    <row r="73" spans="4:38" ht="15">
      <c r="D73" s="7" t="s">
        <v>90</v>
      </c>
      <c r="U73" s="57">
        <v>0.207403</v>
      </c>
      <c r="V73" s="57">
        <v>0.218768</v>
      </c>
      <c r="W73" s="57">
        <v>0.244366</v>
      </c>
      <c r="X73" s="57">
        <v>0.272805</v>
      </c>
      <c r="Y73" s="57">
        <v>0.285129</v>
      </c>
      <c r="Z73" s="57">
        <v>0.257989</v>
      </c>
      <c r="AA73" s="319">
        <v>0.281354</v>
      </c>
      <c r="AB73" s="108">
        <v>0.240417</v>
      </c>
      <c r="AC73" s="290">
        <v>0.273836</v>
      </c>
      <c r="AD73" s="57">
        <v>0.31666</v>
      </c>
      <c r="AE73" s="57">
        <v>0.349814</v>
      </c>
      <c r="AF73" s="57">
        <v>0.332503</v>
      </c>
      <c r="AG73" s="57">
        <v>0.327235</v>
      </c>
      <c r="AH73" s="290">
        <v>0.19585282188000028</v>
      </c>
      <c r="AI73" s="57">
        <v>0.17074428949999756</v>
      </c>
      <c r="AJ73" s="57">
        <v>0.15441426896999777</v>
      </c>
      <c r="AK73" s="108">
        <v>0.188108</v>
      </c>
      <c r="AL73" s="108">
        <v>0.148478</v>
      </c>
    </row>
    <row r="74" spans="4:38" ht="15">
      <c r="D74" s="7" t="s">
        <v>91</v>
      </c>
      <c r="U74" s="57">
        <v>2.071051</v>
      </c>
      <c r="V74" s="57">
        <v>2.048073</v>
      </c>
      <c r="W74" s="57">
        <v>2.140462</v>
      </c>
      <c r="X74" s="57">
        <v>2.313434</v>
      </c>
      <c r="Y74" s="57">
        <v>2.447457</v>
      </c>
      <c r="Z74" s="57">
        <v>2.220984</v>
      </c>
      <c r="AA74" s="319">
        <v>2.349418</v>
      </c>
      <c r="AB74" s="108">
        <v>2.182026</v>
      </c>
      <c r="AC74" s="290">
        <v>2.223618</v>
      </c>
      <c r="AD74" s="57">
        <v>2.121971</v>
      </c>
      <c r="AE74" s="57">
        <v>2.251179</v>
      </c>
      <c r="AF74" s="57">
        <v>2.434208</v>
      </c>
      <c r="AG74" s="57">
        <v>2.568205</v>
      </c>
      <c r="AH74" s="290">
        <v>2.8452943218500035</v>
      </c>
      <c r="AI74" s="57">
        <v>3.1299213053800035</v>
      </c>
      <c r="AJ74" s="57">
        <v>3.488318617990002</v>
      </c>
      <c r="AK74" s="108">
        <v>3.584957</v>
      </c>
      <c r="AL74" s="108">
        <v>3.701286</v>
      </c>
    </row>
    <row r="75" spans="4:38" ht="15">
      <c r="D75" s="7" t="s">
        <v>92</v>
      </c>
      <c r="U75" s="57">
        <v>0.005902</v>
      </c>
      <c r="V75" s="57">
        <v>0.003557</v>
      </c>
      <c r="W75" s="57">
        <v>0.034135</v>
      </c>
      <c r="X75" s="57">
        <v>0.007753</v>
      </c>
      <c r="Y75" s="57">
        <v>0.014551</v>
      </c>
      <c r="Z75" s="57">
        <v>0.012368</v>
      </c>
      <c r="AA75" s="319">
        <v>0.01568</v>
      </c>
      <c r="AB75" s="108">
        <v>0.016012</v>
      </c>
      <c r="AC75" s="290">
        <v>0.015832</v>
      </c>
      <c r="AD75" s="57">
        <v>0.015425</v>
      </c>
      <c r="AE75" s="57">
        <v>0.020306</v>
      </c>
      <c r="AF75" s="57">
        <v>0.020568</v>
      </c>
      <c r="AG75" s="57">
        <v>0.020663</v>
      </c>
      <c r="AH75" s="290">
        <v>0.02336749999999992</v>
      </c>
      <c r="AI75" s="57">
        <v>0.019925500000000276</v>
      </c>
      <c r="AJ75" s="57">
        <v>0.02392299999000132</v>
      </c>
      <c r="AK75" s="108">
        <v>0.022327</v>
      </c>
      <c r="AL75" s="108">
        <v>0.0217</v>
      </c>
    </row>
    <row r="76" spans="4:38" ht="15.75">
      <c r="D76" s="7" t="s">
        <v>0</v>
      </c>
      <c r="U76" s="58">
        <v>2.284356</v>
      </c>
      <c r="V76" s="58">
        <v>2.2703979999999997</v>
      </c>
      <c r="W76" s="58">
        <v>2.3506929999999997</v>
      </c>
      <c r="X76" s="58">
        <v>2.593992</v>
      </c>
      <c r="Y76" s="58">
        <v>2.747137</v>
      </c>
      <c r="Z76" s="58">
        <v>2.491341</v>
      </c>
      <c r="AA76" s="321">
        <v>2.646452</v>
      </c>
      <c r="AB76" s="316">
        <v>2.438455</v>
      </c>
      <c r="AC76" s="292">
        <v>2.5132860000000004</v>
      </c>
      <c r="AD76" s="58">
        <v>2.454056</v>
      </c>
      <c r="AE76" s="58">
        <v>2.621299</v>
      </c>
      <c r="AF76" s="58">
        <v>2.787279</v>
      </c>
      <c r="AG76" s="58">
        <v>2.9161029999999997</v>
      </c>
      <c r="AH76" s="292">
        <v>3.064514643730004</v>
      </c>
      <c r="AI76" s="58">
        <v>3.3205910948800015</v>
      </c>
      <c r="AJ76" s="58">
        <v>3.666655886950001</v>
      </c>
      <c r="AK76" s="58">
        <v>3.7953920000000005</v>
      </c>
      <c r="AL76" s="58">
        <v>3.871464</v>
      </c>
    </row>
    <row r="107" ht="15.75">
      <c r="C107" s="38" t="s">
        <v>93</v>
      </c>
    </row>
    <row r="108" spans="4:38" ht="15">
      <c r="D108" s="7" t="s">
        <v>90</v>
      </c>
      <c r="U108" s="99">
        <v>17.768268</v>
      </c>
      <c r="V108" s="99">
        <v>17.528693</v>
      </c>
      <c r="W108" s="99">
        <v>18.320083999999998</v>
      </c>
      <c r="X108" s="99">
        <v>18.280627000000003</v>
      </c>
      <c r="Y108" s="99">
        <v>18.385350000000003</v>
      </c>
      <c r="Z108" s="99">
        <v>18.576470999999998</v>
      </c>
      <c r="AA108" s="322">
        <v>18.125747</v>
      </c>
      <c r="AB108" s="317">
        <v>17.431633</v>
      </c>
      <c r="AC108" s="293">
        <v>18.658631</v>
      </c>
      <c r="AD108" s="99">
        <v>20.011637</v>
      </c>
      <c r="AE108" s="99">
        <v>21.449814</v>
      </c>
      <c r="AF108" s="99">
        <v>22.622491999999998</v>
      </c>
      <c r="AG108" s="99">
        <v>24.14919</v>
      </c>
      <c r="AH108" s="293">
        <v>24.26176012187993</v>
      </c>
      <c r="AI108" s="99">
        <v>24.163264549500184</v>
      </c>
      <c r="AJ108" s="99">
        <v>24.85166286897</v>
      </c>
      <c r="AK108" s="99">
        <v>25.678168</v>
      </c>
      <c r="AL108" s="99">
        <v>22.6474</v>
      </c>
    </row>
    <row r="109" spans="4:38" ht="15">
      <c r="D109" s="7" t="s">
        <v>91</v>
      </c>
      <c r="U109" s="99">
        <v>15.078927</v>
      </c>
      <c r="V109" s="99">
        <v>15.898919000000001</v>
      </c>
      <c r="W109" s="99">
        <v>17.09225</v>
      </c>
      <c r="X109" s="99">
        <v>18.116991</v>
      </c>
      <c r="Y109" s="99">
        <v>19.548417</v>
      </c>
      <c r="Z109" s="99">
        <v>19.078105</v>
      </c>
      <c r="AA109" s="322">
        <v>18.885462</v>
      </c>
      <c r="AB109" s="317">
        <v>19.356761</v>
      </c>
      <c r="AC109" s="293">
        <v>20.24473964</v>
      </c>
      <c r="AD109" s="99">
        <v>22.746340429999997</v>
      </c>
      <c r="AE109" s="99">
        <v>24.651179</v>
      </c>
      <c r="AF109" s="99">
        <v>25.117628000000003</v>
      </c>
      <c r="AG109" s="99">
        <v>26.051506999999997</v>
      </c>
      <c r="AH109" s="293">
        <v>27.55281777179014</v>
      </c>
      <c r="AI109" s="99">
        <v>28.975515565440126</v>
      </c>
      <c r="AJ109" s="99">
        <v>30.327699328069606</v>
      </c>
      <c r="AK109" s="99">
        <v>32.349537000000005</v>
      </c>
      <c r="AL109" s="99">
        <v>36.86404</v>
      </c>
    </row>
    <row r="110" spans="4:38" ht="15">
      <c r="D110" s="7" t="s">
        <v>92</v>
      </c>
      <c r="U110" s="99">
        <v>23.813547999999997</v>
      </c>
      <c r="V110" s="99">
        <v>24.058728000000002</v>
      </c>
      <c r="W110" s="99">
        <v>25.293432</v>
      </c>
      <c r="X110" s="99">
        <v>26.061224</v>
      </c>
      <c r="Y110" s="99">
        <v>26.950494000000003</v>
      </c>
      <c r="Z110" s="99">
        <v>27.133281</v>
      </c>
      <c r="AA110" s="322">
        <v>16.007058000000004</v>
      </c>
      <c r="AB110" s="317">
        <v>15.587836000000006</v>
      </c>
      <c r="AC110" s="293">
        <v>16.989568359999996</v>
      </c>
      <c r="AD110" s="99">
        <v>18.498453570000002</v>
      </c>
      <c r="AE110" s="99">
        <v>20.634905999999997</v>
      </c>
      <c r="AF110" s="99">
        <v>22.045183999999995</v>
      </c>
      <c r="AG110" s="99">
        <v>22.543593</v>
      </c>
      <c r="AH110" s="293">
        <v>24.44149981</v>
      </c>
      <c r="AI110" s="99">
        <v>23.33511021</v>
      </c>
      <c r="AJ110" s="99">
        <v>24.266924169990002</v>
      </c>
      <c r="AK110" s="99">
        <v>25.283095</v>
      </c>
      <c r="AL110" s="99">
        <v>26.222562999999997</v>
      </c>
    </row>
    <row r="111" spans="4:38" ht="18.75">
      <c r="D111" s="213" t="s">
        <v>443</v>
      </c>
      <c r="U111" s="58">
        <v>56.660743</v>
      </c>
      <c r="V111" s="58">
        <v>57.48634</v>
      </c>
      <c r="W111" s="58">
        <v>60.705766000000004</v>
      </c>
      <c r="X111" s="58">
        <v>62.458842000000004</v>
      </c>
      <c r="Y111" s="58">
        <v>64.88426100000001</v>
      </c>
      <c r="Z111" s="58">
        <v>64.787857</v>
      </c>
      <c r="AA111" s="321">
        <v>53.01826700000001</v>
      </c>
      <c r="AB111" s="316">
        <v>52.37623</v>
      </c>
      <c r="AC111" s="292">
        <v>55.892939</v>
      </c>
      <c r="AD111" s="58">
        <v>61.256431</v>
      </c>
      <c r="AE111" s="58">
        <v>66.73589899999999</v>
      </c>
      <c r="AF111" s="58">
        <v>69.785304</v>
      </c>
      <c r="AG111" s="58">
        <v>72.74429</v>
      </c>
      <c r="AH111" s="292">
        <v>76.25607770367007</v>
      </c>
      <c r="AI111" s="58">
        <v>76.47389032494031</v>
      </c>
      <c r="AJ111" s="58">
        <v>79.4462863670296</v>
      </c>
      <c r="AK111" s="58">
        <v>83.31080000000001</v>
      </c>
      <c r="AL111" s="58">
        <v>85.75115600000001</v>
      </c>
    </row>
    <row r="142" ht="15.75">
      <c r="C142" s="38" t="s">
        <v>589</v>
      </c>
    </row>
    <row r="143" spans="4:38" ht="15">
      <c r="D143" s="7" t="s">
        <v>95</v>
      </c>
      <c r="U143" s="57">
        <v>92.71564</v>
      </c>
      <c r="V143" s="57">
        <v>96.932786</v>
      </c>
      <c r="W143" s="57">
        <v>105.800239</v>
      </c>
      <c r="X143" s="57">
        <v>111.904346</v>
      </c>
      <c r="Y143" s="57">
        <v>119.89629</v>
      </c>
      <c r="Z143" s="57">
        <v>123.824802</v>
      </c>
      <c r="AA143" s="319">
        <v>127.78657647</v>
      </c>
      <c r="AB143" s="108">
        <v>131.35361985</v>
      </c>
      <c r="AC143" s="290">
        <v>143.9115947</v>
      </c>
      <c r="AD143" s="57">
        <v>161.66085544999999</v>
      </c>
      <c r="AE143" s="57">
        <v>164.9</v>
      </c>
      <c r="AF143" s="57">
        <v>170.976184</v>
      </c>
      <c r="AG143" s="57">
        <v>210.1218401454</v>
      </c>
      <c r="AH143" s="290">
        <v>213.09098325110233</v>
      </c>
      <c r="AI143" s="57">
        <v>230.41360403694</v>
      </c>
      <c r="AJ143" s="57">
        <v>236.04501854454378</v>
      </c>
      <c r="AK143" s="108">
        <v>257.6288001</v>
      </c>
      <c r="AL143" s="108">
        <v>278.405519</v>
      </c>
    </row>
    <row r="144" spans="4:38" ht="15">
      <c r="D144" s="7" t="s">
        <v>96</v>
      </c>
      <c r="U144" s="61">
        <v>50.673608</v>
      </c>
      <c r="V144" s="61">
        <v>50.751737</v>
      </c>
      <c r="W144" s="61">
        <v>55.416419</v>
      </c>
      <c r="X144" s="61">
        <v>60.623031</v>
      </c>
      <c r="Y144" s="61">
        <v>63.799736</v>
      </c>
      <c r="Z144" s="57">
        <v>59.446762</v>
      </c>
      <c r="AA144" s="319">
        <v>64.514461</v>
      </c>
      <c r="AB144" s="108">
        <v>60.450617</v>
      </c>
      <c r="AC144" s="290">
        <v>63.815865</v>
      </c>
      <c r="AD144" s="57">
        <v>64.929025</v>
      </c>
      <c r="AE144" s="57">
        <v>68.9</v>
      </c>
      <c r="AF144" s="57">
        <v>77.455556</v>
      </c>
      <c r="AG144" s="57">
        <v>84.858744</v>
      </c>
      <c r="AH144" s="290">
        <v>94.7823154744897</v>
      </c>
      <c r="AI144" s="57">
        <v>106.09357843567977</v>
      </c>
      <c r="AJ144" s="57">
        <v>128.83874799041018</v>
      </c>
      <c r="AK144" s="108">
        <v>135.7553</v>
      </c>
      <c r="AL144" s="108">
        <v>143.371897</v>
      </c>
    </row>
    <row r="145" spans="4:38" ht="15.75">
      <c r="D145" s="7" t="s">
        <v>0</v>
      </c>
      <c r="U145" s="59">
        <v>143.389248</v>
      </c>
      <c r="V145" s="59">
        <v>147.68452299999998</v>
      </c>
      <c r="W145" s="59">
        <v>161.216658</v>
      </c>
      <c r="X145" s="59">
        <v>172.527377</v>
      </c>
      <c r="Y145" s="59">
        <v>183.696026</v>
      </c>
      <c r="Z145" s="59">
        <v>183.271564</v>
      </c>
      <c r="AA145" s="323">
        <v>192.30103746999998</v>
      </c>
      <c r="AB145" s="318">
        <v>191.80423685</v>
      </c>
      <c r="AC145" s="294">
        <v>207.7274597</v>
      </c>
      <c r="AD145" s="59">
        <v>226.58988044999998</v>
      </c>
      <c r="AE145" s="59">
        <v>233.8</v>
      </c>
      <c r="AF145" s="59">
        <v>248.43174</v>
      </c>
      <c r="AG145" s="59">
        <v>294.98058414540003</v>
      </c>
      <c r="AH145" s="294">
        <v>307.873298725592</v>
      </c>
      <c r="AI145" s="59">
        <v>336.5071824726198</v>
      </c>
      <c r="AJ145" s="59">
        <v>364.88376653495396</v>
      </c>
      <c r="AK145" s="59">
        <v>393.38410009999996</v>
      </c>
      <c r="AL145" s="59">
        <v>421.777416</v>
      </c>
    </row>
    <row r="146" spans="4:38" ht="18">
      <c r="D146" s="13" t="s">
        <v>442</v>
      </c>
      <c r="U146" s="109">
        <v>233.4042286358149</v>
      </c>
      <c r="V146" s="109">
        <v>234.7284461827112</v>
      </c>
      <c r="W146" s="109">
        <v>248.4271929942857</v>
      </c>
      <c r="X146" s="109">
        <v>257.0435506316758</v>
      </c>
      <c r="Y146" s="109">
        <v>269.5467080423216</v>
      </c>
      <c r="Z146" s="109">
        <v>261.1861925002936</v>
      </c>
      <c r="AA146" s="324">
        <v>269.3102238544085</v>
      </c>
      <c r="AB146" s="109">
        <v>264.1934635839671</v>
      </c>
      <c r="AC146" s="295">
        <v>278.0775205140099</v>
      </c>
      <c r="AD146" s="109">
        <v>294.5547080086502</v>
      </c>
      <c r="AE146" s="109">
        <v>295.5378125</v>
      </c>
      <c r="AF146" s="109">
        <v>304.36336849066123</v>
      </c>
      <c r="AG146" s="109">
        <v>346.52365814176466</v>
      </c>
      <c r="AH146" s="295">
        <v>347.8624283086647</v>
      </c>
      <c r="AI146" s="109">
        <v>382.17264008472074</v>
      </c>
      <c r="AJ146" s="109">
        <v>396.05228147599877</v>
      </c>
      <c r="AK146" s="109">
        <v>405.9282359450255</v>
      </c>
      <c r="AL146" s="109">
        <v>421.777416</v>
      </c>
    </row>
    <row r="177" ht="15">
      <c r="C177" s="127" t="s">
        <v>590</v>
      </c>
    </row>
    <row r="178" spans="4:39" ht="15">
      <c r="D178" s="7" t="s">
        <v>90</v>
      </c>
      <c r="U178" s="31">
        <v>0.196334</v>
      </c>
      <c r="V178" s="31">
        <v>0.206679</v>
      </c>
      <c r="W178" s="31">
        <v>0.215076</v>
      </c>
      <c r="X178" s="31">
        <v>0.246107</v>
      </c>
      <c r="Y178" s="31">
        <v>0.27438</v>
      </c>
      <c r="Z178" s="31">
        <v>0.286392</v>
      </c>
      <c r="AA178" s="31">
        <v>0.259017</v>
      </c>
      <c r="AB178" s="31">
        <v>0.278755</v>
      </c>
      <c r="AC178" s="31">
        <v>0.238416</v>
      </c>
      <c r="AD178" s="31">
        <v>0.275411</v>
      </c>
      <c r="AE178" s="31">
        <v>0.318617</v>
      </c>
      <c r="AF178" s="31">
        <v>0.3</v>
      </c>
      <c r="AG178" s="57">
        <v>0.332596</v>
      </c>
      <c r="AH178" s="57">
        <v>0.321169</v>
      </c>
      <c r="AI178" s="57">
        <v>0.19585288187999977</v>
      </c>
      <c r="AJ178" s="57">
        <v>0.1707442895000022</v>
      </c>
      <c r="AK178" s="57">
        <v>0.15441426896999777</v>
      </c>
      <c r="AL178" s="57">
        <v>0.188108</v>
      </c>
      <c r="AM178" s="57">
        <v>0.148478</v>
      </c>
    </row>
    <row r="179" spans="4:39" ht="15">
      <c r="D179" s="7" t="s">
        <v>91</v>
      </c>
      <c r="U179" s="31">
        <v>1.935954</v>
      </c>
      <c r="V179" s="31">
        <v>2.071051</v>
      </c>
      <c r="W179" s="31">
        <v>2.048073</v>
      </c>
      <c r="X179" s="31">
        <v>2.140462</v>
      </c>
      <c r="Y179" s="31">
        <v>2.313434</v>
      </c>
      <c r="Z179" s="31">
        <v>2.434658</v>
      </c>
      <c r="AA179" s="31">
        <v>2.210811</v>
      </c>
      <c r="AB179" s="31">
        <v>2.339687</v>
      </c>
      <c r="AC179" s="31">
        <v>2.169565</v>
      </c>
      <c r="AD179" s="31">
        <v>2.210596</v>
      </c>
      <c r="AE179" s="31">
        <v>2.099516</v>
      </c>
      <c r="AF179" s="31">
        <v>2.3</v>
      </c>
      <c r="AG179" s="57">
        <v>2.435456</v>
      </c>
      <c r="AH179" s="57">
        <v>2.549764</v>
      </c>
      <c r="AI179" s="57">
        <v>2.8452943218499867</v>
      </c>
      <c r="AJ179" s="57">
        <v>3.1299213053800266</v>
      </c>
      <c r="AK179" s="57">
        <v>3.488318617990002</v>
      </c>
      <c r="AL179" s="57">
        <v>3.584957</v>
      </c>
      <c r="AM179" s="57">
        <v>3.701286</v>
      </c>
    </row>
    <row r="180" spans="4:39" ht="15">
      <c r="D180" s="7" t="s">
        <v>92</v>
      </c>
      <c r="U180" s="31">
        <v>0.008154</v>
      </c>
      <c r="V180" s="31">
        <v>0.008154</v>
      </c>
      <c r="W180" s="31">
        <v>0.008154</v>
      </c>
      <c r="X180" s="31">
        <v>0.008154</v>
      </c>
      <c r="Y180" s="31">
        <v>0.008154</v>
      </c>
      <c r="Z180" s="31">
        <v>0.008154</v>
      </c>
      <c r="AA180" s="31">
        <v>0.008154</v>
      </c>
      <c r="AB180" s="31">
        <v>0.008154</v>
      </c>
      <c r="AC180" s="31">
        <v>0.008154</v>
      </c>
      <c r="AD180" s="31">
        <v>0.008154</v>
      </c>
      <c r="AE180" s="31">
        <v>0.008154</v>
      </c>
      <c r="AF180" s="31">
        <v>0.008154</v>
      </c>
      <c r="AG180" s="57">
        <v>0.020568</v>
      </c>
      <c r="AH180" s="57">
        <v>0.020663</v>
      </c>
      <c r="AI180" s="57">
        <v>0.0233675</v>
      </c>
      <c r="AJ180" s="57">
        <v>0.019925500000000075</v>
      </c>
      <c r="AK180" s="57">
        <v>0.02392299999000132</v>
      </c>
      <c r="AL180" s="57">
        <v>0.022327</v>
      </c>
      <c r="AM180" s="57">
        <v>0.0217</v>
      </c>
    </row>
    <row r="181" spans="4:39" ht="15.75">
      <c r="D181" s="7" t="s">
        <v>0</v>
      </c>
      <c r="U181" s="45">
        <v>2.140442</v>
      </c>
      <c r="V181" s="45">
        <v>2.2858840000000002</v>
      </c>
      <c r="W181" s="45">
        <v>2.271303</v>
      </c>
      <c r="X181" s="45">
        <v>2.394723</v>
      </c>
      <c r="Y181" s="45">
        <v>2.595968</v>
      </c>
      <c r="Z181" s="45">
        <v>2.729204</v>
      </c>
      <c r="AA181" s="45">
        <v>2.4779820000000004</v>
      </c>
      <c r="AB181" s="45">
        <v>2.626596</v>
      </c>
      <c r="AC181" s="45">
        <v>2.416135</v>
      </c>
      <c r="AD181" s="60">
        <v>2.494161</v>
      </c>
      <c r="AE181" s="60">
        <v>2.4262870000000003</v>
      </c>
      <c r="AF181" s="60">
        <v>2.5999999999999996</v>
      </c>
      <c r="AG181" s="60">
        <v>2.78862</v>
      </c>
      <c r="AH181" s="60">
        <v>2.891596</v>
      </c>
      <c r="AI181" s="60">
        <v>3.0645147037299862</v>
      </c>
      <c r="AJ181" s="60">
        <v>3.320591094880029</v>
      </c>
      <c r="AK181" s="60">
        <v>3.666655886950001</v>
      </c>
      <c r="AL181" s="60">
        <v>3.7953920000000005</v>
      </c>
      <c r="AM181" s="60">
        <v>3.871464</v>
      </c>
    </row>
    <row r="212" ht="15">
      <c r="C212" s="127" t="s">
        <v>591</v>
      </c>
    </row>
    <row r="213" spans="4:39" ht="15">
      <c r="D213" s="7" t="s">
        <v>0</v>
      </c>
      <c r="U213" s="31">
        <v>46.225074</v>
      </c>
      <c r="V213" s="35">
        <v>50.634923</v>
      </c>
      <c r="W213" s="35">
        <v>50.844416</v>
      </c>
      <c r="X213" s="35">
        <v>55.513562</v>
      </c>
      <c r="Y213" s="35">
        <v>60.739342</v>
      </c>
      <c r="Z213" s="35">
        <v>63.311674</v>
      </c>
      <c r="AA213" s="61">
        <v>58.919531</v>
      </c>
      <c r="AB213" s="61">
        <v>63.939684</v>
      </c>
      <c r="AC213" s="61">
        <v>60.0783</v>
      </c>
      <c r="AD213" s="61">
        <v>63.558063</v>
      </c>
      <c r="AE213" s="61">
        <v>64.517736</v>
      </c>
      <c r="AF213" s="61">
        <v>68.9</v>
      </c>
      <c r="AG213" s="61">
        <v>77.455556</v>
      </c>
      <c r="AH213" s="61">
        <v>85.69632</v>
      </c>
      <c r="AI213" s="61">
        <v>94.78231548449153</v>
      </c>
      <c r="AJ213" s="61">
        <v>106.09357842568195</v>
      </c>
      <c r="AK213" s="61">
        <v>128.83874799041018</v>
      </c>
      <c r="AL213" s="57">
        <v>135.7553</v>
      </c>
      <c r="AM213" s="57">
        <v>143.371897</v>
      </c>
    </row>
    <row r="214" spans="4:39" ht="18">
      <c r="D214" s="13" t="s">
        <v>474</v>
      </c>
      <c r="U214" s="222">
        <v>77.85444455100624</v>
      </c>
      <c r="V214" s="222">
        <v>82.42183643259557</v>
      </c>
      <c r="W214" s="222">
        <v>80.81165529273086</v>
      </c>
      <c r="X214" s="222">
        <v>85.54375553904761</v>
      </c>
      <c r="Y214" s="222">
        <v>90.49378946224677</v>
      </c>
      <c r="Z214" s="222">
        <v>92.90050350544134</v>
      </c>
      <c r="AA214" s="109">
        <v>83.96811611098062</v>
      </c>
      <c r="AB214" s="109">
        <v>89.54507389959608</v>
      </c>
      <c r="AC214" s="109">
        <v>82.75257326901249</v>
      </c>
      <c r="AD214" s="109">
        <v>85.08296685107555</v>
      </c>
      <c r="AE214" s="109">
        <v>83.86960110980182</v>
      </c>
      <c r="AF214" s="109">
        <v>87.09390625</v>
      </c>
      <c r="AG214" s="109">
        <v>94.8938083856638</v>
      </c>
      <c r="AH214" s="109">
        <v>100.67036236205226</v>
      </c>
      <c r="AI214" s="109">
        <v>107.09342629462799</v>
      </c>
      <c r="AJ214" s="109">
        <v>120.49092879697245</v>
      </c>
      <c r="AK214" s="109">
        <v>139.84420454951947</v>
      </c>
      <c r="AL214" s="109">
        <v>140.0842317602041</v>
      </c>
      <c r="AM214" s="109">
        <v>143.371897</v>
      </c>
    </row>
    <row r="246" spans="1:3" ht="15">
      <c r="A246" t="s">
        <v>571</v>
      </c>
      <c r="B246" t="s">
        <v>604</v>
      </c>
      <c r="C246" t="s">
        <v>604</v>
      </c>
    </row>
    <row r="247" spans="2:38" ht="15">
      <c r="B247" t="s">
        <v>605</v>
      </c>
      <c r="D247" s="183" t="s">
        <v>592</v>
      </c>
      <c r="AL247" s="339">
        <v>81879.69200000001</v>
      </c>
    </row>
    <row r="248" spans="4:38" ht="15">
      <c r="D248" s="183" t="s">
        <v>593</v>
      </c>
      <c r="AL248" s="339">
        <v>7743.88</v>
      </c>
    </row>
    <row r="280" ht="15">
      <c r="C280" t="s">
        <v>605</v>
      </c>
    </row>
    <row r="281" spans="4:38" ht="15">
      <c r="D281" s="7" t="s">
        <v>594</v>
      </c>
      <c r="AL281" s="342">
        <v>2047.42</v>
      </c>
    </row>
    <row r="282" spans="4:38" ht="15">
      <c r="D282" s="7" t="s">
        <v>595</v>
      </c>
      <c r="AL282" s="342">
        <v>2015.93</v>
      </c>
    </row>
    <row r="283" spans="4:38" ht="15">
      <c r="D283" s="7" t="s">
        <v>596</v>
      </c>
      <c r="AL283" s="342">
        <v>1637.242</v>
      </c>
    </row>
    <row r="284" spans="4:38" ht="15.75">
      <c r="D284" s="7" t="s">
        <v>597</v>
      </c>
      <c r="AL284" s="342">
        <v>886.544</v>
      </c>
    </row>
    <row r="285" spans="4:38" ht="15">
      <c r="D285" s="7" t="s">
        <v>598</v>
      </c>
      <c r="AL285" s="342">
        <v>280.648</v>
      </c>
    </row>
    <row r="286" spans="4:38" ht="15">
      <c r="D286" s="7" t="s">
        <v>599</v>
      </c>
      <c r="AL286" s="342">
        <v>282.648</v>
      </c>
    </row>
    <row r="287" spans="4:38" ht="15">
      <c r="D287" s="7" t="s">
        <v>600</v>
      </c>
      <c r="AL287" s="342">
        <v>248.786</v>
      </c>
    </row>
    <row r="288" spans="4:38" ht="15">
      <c r="D288" s="7" t="s">
        <v>601</v>
      </c>
      <c r="AL288" s="342">
        <v>208.314</v>
      </c>
    </row>
    <row r="289" spans="4:38" ht="15">
      <c r="D289" s="7" t="s">
        <v>602</v>
      </c>
      <c r="AL289" s="342">
        <v>88.44</v>
      </c>
    </row>
    <row r="290" spans="4:38" ht="15">
      <c r="D290" s="7" t="s">
        <v>603</v>
      </c>
      <c r="AL290" s="342">
        <v>48.86</v>
      </c>
    </row>
    <row r="316" spans="1:3" ht="15">
      <c r="A316" t="s">
        <v>572</v>
      </c>
      <c r="B316" t="s">
        <v>148</v>
      </c>
      <c r="C316" t="s">
        <v>148</v>
      </c>
    </row>
    <row r="317" spans="2:38" ht="15">
      <c r="B317" t="s">
        <v>149</v>
      </c>
      <c r="D317" s="7" t="s">
        <v>151</v>
      </c>
      <c r="AL317" s="234">
        <v>1E-05</v>
      </c>
    </row>
    <row r="318" spans="2:38" ht="15">
      <c r="B318" t="s">
        <v>150</v>
      </c>
      <c r="D318" s="7" t="s">
        <v>152</v>
      </c>
      <c r="AL318" s="234">
        <v>19.7</v>
      </c>
    </row>
    <row r="319" spans="4:38" ht="15">
      <c r="D319" s="7" t="s">
        <v>153</v>
      </c>
      <c r="AL319" s="234">
        <v>1</v>
      </c>
    </row>
    <row r="320" spans="4:38" ht="15">
      <c r="D320" s="7" t="s">
        <v>154</v>
      </c>
      <c r="AL320" s="234">
        <v>18.8</v>
      </c>
    </row>
    <row r="321" spans="4:38" ht="15">
      <c r="D321" s="7" t="s">
        <v>155</v>
      </c>
      <c r="AL321" s="234">
        <v>10.1</v>
      </c>
    </row>
    <row r="322" spans="4:38" ht="15">
      <c r="D322" s="7" t="s">
        <v>156</v>
      </c>
      <c r="AL322" s="234">
        <v>50.5</v>
      </c>
    </row>
    <row r="323" spans="4:38" ht="15">
      <c r="D323" s="7"/>
      <c r="AL323" s="154"/>
    </row>
    <row r="351" ht="15">
      <c r="C351" t="s">
        <v>149</v>
      </c>
    </row>
    <row r="352" spans="4:38" ht="15">
      <c r="D352" s="7" t="s">
        <v>151</v>
      </c>
      <c r="AL352" s="234">
        <v>0.9</v>
      </c>
    </row>
    <row r="353" spans="4:38" ht="15">
      <c r="D353" s="7" t="s">
        <v>152</v>
      </c>
      <c r="AL353" s="234">
        <v>6.8</v>
      </c>
    </row>
    <row r="354" spans="4:38" ht="15">
      <c r="D354" s="7" t="s">
        <v>153</v>
      </c>
      <c r="AL354" s="234">
        <v>6.6</v>
      </c>
    </row>
    <row r="355" spans="4:38" ht="15">
      <c r="D355" s="7" t="s">
        <v>154</v>
      </c>
      <c r="AL355" s="234">
        <v>31.2</v>
      </c>
    </row>
    <row r="356" spans="4:38" ht="15">
      <c r="D356" s="7" t="s">
        <v>155</v>
      </c>
      <c r="AL356" s="234">
        <v>37.2</v>
      </c>
    </row>
    <row r="357" spans="4:38" ht="15">
      <c r="D357" s="7" t="s">
        <v>156</v>
      </c>
      <c r="AL357" s="234">
        <v>17.3</v>
      </c>
    </row>
    <row r="358" spans="4:38" ht="15">
      <c r="D358" s="7"/>
      <c r="AL358" s="154"/>
    </row>
    <row r="386" ht="15">
      <c r="C386" t="s">
        <v>150</v>
      </c>
    </row>
    <row r="387" spans="4:38" ht="15">
      <c r="D387" s="7" t="s">
        <v>151</v>
      </c>
      <c r="AL387" s="234">
        <v>19.7</v>
      </c>
    </row>
    <row r="388" spans="4:38" ht="15">
      <c r="D388" s="7" t="s">
        <v>152</v>
      </c>
      <c r="AL388" s="234">
        <v>29</v>
      </c>
    </row>
    <row r="389" spans="4:38" ht="15">
      <c r="D389" s="7" t="s">
        <v>153</v>
      </c>
      <c r="AL389" s="234">
        <v>24.7</v>
      </c>
    </row>
    <row r="390" spans="4:38" ht="15">
      <c r="D390" s="7" t="s">
        <v>154</v>
      </c>
      <c r="AL390" s="234">
        <v>16.6</v>
      </c>
    </row>
    <row r="391" spans="4:38" ht="15">
      <c r="D391" s="7" t="s">
        <v>155</v>
      </c>
      <c r="AL391" s="234">
        <v>5.3</v>
      </c>
    </row>
    <row r="392" spans="4:38" ht="15">
      <c r="D392" s="7" t="s">
        <v>156</v>
      </c>
      <c r="AL392" s="234">
        <v>4.7</v>
      </c>
    </row>
    <row r="393" spans="4:38" ht="15">
      <c r="D393" s="7"/>
      <c r="AL393" s="154"/>
    </row>
    <row r="421" spans="1:3" ht="21">
      <c r="A421" t="s">
        <v>573</v>
      </c>
      <c r="B421" s="358" t="s">
        <v>607</v>
      </c>
      <c r="C421" s="358" t="s">
        <v>607</v>
      </c>
    </row>
    <row r="422" spans="2:38" ht="21">
      <c r="B422" s="358" t="s">
        <v>608</v>
      </c>
      <c r="D422" s="7" t="s">
        <v>496</v>
      </c>
      <c r="AC422" s="273">
        <v>252.385</v>
      </c>
      <c r="AD422" s="273">
        <v>239.202</v>
      </c>
      <c r="AE422" s="331">
        <v>256.447</v>
      </c>
      <c r="AF422" s="273">
        <v>280.278</v>
      </c>
      <c r="AG422" s="273">
        <v>279.346</v>
      </c>
      <c r="AH422" s="273">
        <v>288.5810802999998</v>
      </c>
      <c r="AI422" s="273">
        <v>300.8360800200004</v>
      </c>
      <c r="AJ422" s="273">
        <v>354.891084</v>
      </c>
      <c r="AK422" s="273">
        <v>338.36</v>
      </c>
      <c r="AL422" s="273">
        <v>343.182</v>
      </c>
    </row>
    <row r="423" spans="4:38" ht="15">
      <c r="D423" s="7" t="s">
        <v>45</v>
      </c>
      <c r="AC423" s="273">
        <v>15.357</v>
      </c>
      <c r="AD423" s="273">
        <v>14.471</v>
      </c>
      <c r="AE423" s="329">
        <v>14.995</v>
      </c>
      <c r="AF423" s="273">
        <v>15.193</v>
      </c>
      <c r="AG423" s="273">
        <v>16.337</v>
      </c>
      <c r="AH423" s="273">
        <v>19.14300008000001</v>
      </c>
      <c r="AI423" s="273">
        <v>22.27799981999996</v>
      </c>
      <c r="AJ423" s="273">
        <v>26.895998</v>
      </c>
      <c r="AK423" s="273">
        <v>24.992</v>
      </c>
      <c r="AL423" s="273">
        <v>25.972</v>
      </c>
    </row>
    <row r="424" spans="4:38" ht="15">
      <c r="D424" s="7" t="s">
        <v>46</v>
      </c>
      <c r="AC424" s="273">
        <v>38.946</v>
      </c>
      <c r="AD424" s="273">
        <v>38.886</v>
      </c>
      <c r="AE424" s="329">
        <v>38.461</v>
      </c>
      <c r="AF424" s="273">
        <v>37.992</v>
      </c>
      <c r="AG424" s="273">
        <v>42.223</v>
      </c>
      <c r="AH424" s="273">
        <v>42.85300012000001</v>
      </c>
      <c r="AI424" s="273">
        <v>43.82599959999998</v>
      </c>
      <c r="AJ424" s="273">
        <v>49.861998</v>
      </c>
      <c r="AK424" s="273">
        <v>45.982</v>
      </c>
      <c r="AL424" s="273">
        <v>48.092</v>
      </c>
    </row>
    <row r="425" spans="4:38" ht="15">
      <c r="D425" s="7" t="s">
        <v>497</v>
      </c>
      <c r="AC425" s="273">
        <v>21.887</v>
      </c>
      <c r="AD425" s="273">
        <v>22.497</v>
      </c>
      <c r="AE425" s="329">
        <v>22.137</v>
      </c>
      <c r="AF425" s="273">
        <v>29.429</v>
      </c>
      <c r="AG425" s="273">
        <v>30.818</v>
      </c>
      <c r="AH425" s="273">
        <v>29.152000019999964</v>
      </c>
      <c r="AI425" s="273">
        <v>31.623999480000013</v>
      </c>
      <c r="AJ425" s="273">
        <v>33.341</v>
      </c>
      <c r="AK425" s="273">
        <v>33.34</v>
      </c>
      <c r="AL425" s="273">
        <v>30.346</v>
      </c>
    </row>
    <row r="426" spans="4:38" ht="15">
      <c r="D426" s="7" t="s">
        <v>498</v>
      </c>
      <c r="AC426" s="274" t="s">
        <v>5</v>
      </c>
      <c r="AD426" s="274" t="s">
        <v>5</v>
      </c>
      <c r="AE426" s="332" t="s">
        <v>5</v>
      </c>
      <c r="AF426" s="274" t="s">
        <v>5</v>
      </c>
      <c r="AG426" s="274" t="s">
        <v>5</v>
      </c>
      <c r="AH426" s="273">
        <v>2.530999959999997</v>
      </c>
      <c r="AI426" s="273">
        <v>3.2949999799999965</v>
      </c>
      <c r="AJ426" s="273">
        <v>3.611998</v>
      </c>
      <c r="AK426" s="273">
        <v>4.296</v>
      </c>
      <c r="AL426" s="273">
        <v>4.268</v>
      </c>
    </row>
    <row r="427" spans="4:38" ht="15">
      <c r="D427" s="7" t="s">
        <v>499</v>
      </c>
      <c r="AC427" s="273">
        <v>296.208</v>
      </c>
      <c r="AD427" s="273">
        <v>321.372</v>
      </c>
      <c r="AE427" s="329">
        <v>341.499</v>
      </c>
      <c r="AF427" s="273">
        <v>330.207</v>
      </c>
      <c r="AG427" s="273">
        <v>339.048</v>
      </c>
      <c r="AH427" s="273">
        <v>336.7350204999995</v>
      </c>
      <c r="AI427" s="273">
        <v>346.62998012000054</v>
      </c>
      <c r="AJ427" s="273">
        <v>371.539004</v>
      </c>
      <c r="AK427" s="273">
        <v>392.376</v>
      </c>
      <c r="AL427" s="273">
        <v>388.142</v>
      </c>
    </row>
    <row r="428" spans="4:38" ht="15">
      <c r="D428" s="7" t="s">
        <v>55</v>
      </c>
      <c r="AC428" s="273">
        <v>149.716</v>
      </c>
      <c r="AD428" s="273">
        <v>146.139</v>
      </c>
      <c r="AE428" s="329">
        <v>144.902</v>
      </c>
      <c r="AF428" s="273">
        <v>148.34</v>
      </c>
      <c r="AG428" s="273">
        <v>158.285</v>
      </c>
      <c r="AH428" s="273">
        <v>162.87706093999984</v>
      </c>
      <c r="AI428" s="273">
        <v>169.98688002000046</v>
      </c>
      <c r="AJ428" s="273">
        <v>193.619946</v>
      </c>
      <c r="AK428" s="273">
        <v>192.43</v>
      </c>
      <c r="AL428" s="273">
        <v>190.998</v>
      </c>
    </row>
    <row r="429" spans="4:38" ht="15">
      <c r="D429" s="7" t="s">
        <v>48</v>
      </c>
      <c r="AC429" s="273">
        <v>22.356</v>
      </c>
      <c r="AD429" s="273">
        <v>22.17</v>
      </c>
      <c r="AE429" s="329">
        <v>22.09</v>
      </c>
      <c r="AF429" s="273">
        <v>20.696</v>
      </c>
      <c r="AG429" s="273">
        <v>20.47</v>
      </c>
      <c r="AH429" s="273">
        <v>20.295999959999985</v>
      </c>
      <c r="AI429" s="273">
        <v>22.26199983999999</v>
      </c>
      <c r="AJ429" s="273">
        <v>27.581998</v>
      </c>
      <c r="AK429" s="273">
        <v>28.254</v>
      </c>
      <c r="AL429" s="273">
        <v>27.274</v>
      </c>
    </row>
    <row r="430" spans="4:38" ht="15">
      <c r="D430" s="7" t="s">
        <v>53</v>
      </c>
      <c r="AC430" s="273">
        <v>2.284</v>
      </c>
      <c r="AD430" s="273">
        <v>2.646</v>
      </c>
      <c r="AE430" s="329">
        <v>3.196</v>
      </c>
      <c r="AF430" s="273">
        <v>3.635</v>
      </c>
      <c r="AG430" s="273">
        <v>4.076</v>
      </c>
      <c r="AH430" s="273">
        <v>5.377000099999997</v>
      </c>
      <c r="AI430" s="273">
        <v>6.952000059999997</v>
      </c>
      <c r="AJ430" s="273">
        <v>9.279</v>
      </c>
      <c r="AK430" s="273">
        <v>11.006</v>
      </c>
      <c r="AL430" s="273">
        <v>11.966</v>
      </c>
    </row>
    <row r="431" spans="4:38" ht="15">
      <c r="D431" s="7" t="s">
        <v>62</v>
      </c>
      <c r="AC431" s="273">
        <v>32.641</v>
      </c>
      <c r="AD431" s="273">
        <v>32.732</v>
      </c>
      <c r="AE431" s="329">
        <v>32.672</v>
      </c>
      <c r="AF431" s="273">
        <v>37.142</v>
      </c>
      <c r="AG431" s="273">
        <v>43.859</v>
      </c>
      <c r="AH431" s="273">
        <v>48.24500009999997</v>
      </c>
      <c r="AI431" s="273">
        <v>47.375</v>
      </c>
      <c r="AJ431" s="273">
        <v>53.108</v>
      </c>
      <c r="AK431" s="273">
        <v>55.792</v>
      </c>
      <c r="AL431" s="273">
        <v>57.976</v>
      </c>
    </row>
    <row r="432" spans="4:38" ht="15">
      <c r="D432" s="7" t="s">
        <v>69</v>
      </c>
      <c r="AC432" s="273">
        <v>1.904</v>
      </c>
      <c r="AD432" s="273">
        <v>1.962</v>
      </c>
      <c r="AE432" s="329">
        <v>2.017</v>
      </c>
      <c r="AF432" s="273">
        <v>2.458</v>
      </c>
      <c r="AG432" s="273">
        <v>2.409</v>
      </c>
      <c r="AH432" s="273">
        <v>2.884999979999999</v>
      </c>
      <c r="AI432" s="273">
        <v>3.6170000199999985</v>
      </c>
      <c r="AJ432" s="273">
        <v>4.741998</v>
      </c>
      <c r="AK432" s="273">
        <v>5.034</v>
      </c>
      <c r="AL432" s="273">
        <v>5.414</v>
      </c>
    </row>
    <row r="433" spans="4:38" ht="15">
      <c r="D433" s="7" t="s">
        <v>500</v>
      </c>
      <c r="AC433" s="273">
        <v>2252.453</v>
      </c>
      <c r="AD433" s="273">
        <v>2193.477</v>
      </c>
      <c r="AE433" s="329">
        <v>2394.387</v>
      </c>
      <c r="AF433" s="273">
        <v>2554.598</v>
      </c>
      <c r="AG433" s="273">
        <v>2689.313</v>
      </c>
      <c r="AH433" s="273">
        <v>2873.0330401199935</v>
      </c>
      <c r="AI433" s="273">
        <v>3116.3700766000056</v>
      </c>
      <c r="AJ433" s="273">
        <v>3377.094238</v>
      </c>
      <c r="AK433" s="273">
        <v>3493.764</v>
      </c>
      <c r="AL433" s="273">
        <v>3605.08</v>
      </c>
    </row>
    <row r="434" spans="4:38" ht="15">
      <c r="D434" s="7" t="s">
        <v>56</v>
      </c>
      <c r="AC434" s="273">
        <v>24.995</v>
      </c>
      <c r="AD434" s="273">
        <v>25.322</v>
      </c>
      <c r="AE434" s="329">
        <v>24.854</v>
      </c>
      <c r="AF434" s="273">
        <v>50.053</v>
      </c>
      <c r="AG434" s="273">
        <v>53.456</v>
      </c>
      <c r="AH434" s="273">
        <v>57.436</v>
      </c>
      <c r="AI434" s="273">
        <v>57.503999820000054</v>
      </c>
      <c r="AJ434" s="273">
        <v>65.945</v>
      </c>
      <c r="AK434" s="273">
        <v>68.812</v>
      </c>
      <c r="AL434" s="273">
        <v>71.532</v>
      </c>
    </row>
    <row r="435" spans="4:38" ht="15">
      <c r="D435" s="7" t="s">
        <v>57</v>
      </c>
      <c r="AC435" s="273">
        <v>199.435</v>
      </c>
      <c r="AD435" s="273">
        <v>208.154</v>
      </c>
      <c r="AE435" s="329">
        <v>208.395</v>
      </c>
      <c r="AF435" s="273">
        <v>217.208</v>
      </c>
      <c r="AG435" s="273">
        <v>229.394</v>
      </c>
      <c r="AH435" s="273">
        <v>239.5919809400001</v>
      </c>
      <c r="AI435" s="273">
        <v>246.09899976000045</v>
      </c>
      <c r="AJ435" s="273">
        <v>287.40813</v>
      </c>
      <c r="AK435" s="273">
        <v>287.462</v>
      </c>
      <c r="AL435" s="273">
        <v>294.612</v>
      </c>
    </row>
    <row r="436" spans="4:38" ht="18">
      <c r="D436" s="7" t="s">
        <v>544</v>
      </c>
      <c r="AC436" s="273">
        <v>64.811</v>
      </c>
      <c r="AD436" s="273">
        <v>58.874</v>
      </c>
      <c r="AE436" s="329">
        <v>52.499</v>
      </c>
      <c r="AF436" s="273">
        <v>1288.441</v>
      </c>
      <c r="AG436" s="273">
        <v>1335.955</v>
      </c>
      <c r="AH436" s="273">
        <v>1421.141882739998</v>
      </c>
      <c r="AI436" s="273">
        <v>1624.1610197799978</v>
      </c>
      <c r="AJ436" s="273">
        <v>1873.135262</v>
      </c>
      <c r="AK436" s="273">
        <v>1928.384</v>
      </c>
      <c r="AL436" s="273">
        <v>1966.32</v>
      </c>
    </row>
    <row r="437" spans="4:38" ht="15">
      <c r="D437" s="7" t="s">
        <v>58</v>
      </c>
      <c r="AC437" s="273">
        <v>142.816</v>
      </c>
      <c r="AD437" s="273">
        <v>136.222</v>
      </c>
      <c r="AE437" s="329">
        <v>142.511</v>
      </c>
      <c r="AF437" s="273">
        <v>139.089</v>
      </c>
      <c r="AG437" s="273">
        <v>146.76</v>
      </c>
      <c r="AH437" s="273">
        <v>146.00404031999994</v>
      </c>
      <c r="AI437" s="273">
        <v>148.48507946000038</v>
      </c>
      <c r="AJ437" s="273">
        <v>165.962102</v>
      </c>
      <c r="AK437" s="273">
        <v>150.568</v>
      </c>
      <c r="AL437" s="273">
        <v>146.41</v>
      </c>
    </row>
    <row r="438" spans="4:38" ht="15">
      <c r="D438" s="7" t="s">
        <v>59</v>
      </c>
      <c r="AC438" s="273">
        <v>20.533</v>
      </c>
      <c r="AD438" s="273">
        <v>20.953</v>
      </c>
      <c r="AE438" s="329">
        <v>20.642</v>
      </c>
      <c r="AF438" s="273">
        <v>21.037</v>
      </c>
      <c r="AG438" s="273">
        <v>19.526</v>
      </c>
      <c r="AH438" s="273">
        <v>19.32900004</v>
      </c>
      <c r="AI438" s="273">
        <v>20.09599965999997</v>
      </c>
      <c r="AJ438" s="273">
        <v>24.077</v>
      </c>
      <c r="AK438" s="273">
        <v>22.244</v>
      </c>
      <c r="AL438" s="273">
        <v>23.466</v>
      </c>
    </row>
    <row r="439" spans="4:38" ht="15">
      <c r="D439" s="7" t="s">
        <v>65</v>
      </c>
      <c r="AC439" s="273">
        <v>24.846</v>
      </c>
      <c r="AD439" s="273">
        <v>22.916</v>
      </c>
      <c r="AE439" s="329">
        <v>22.456</v>
      </c>
      <c r="AF439" s="273">
        <v>20.7</v>
      </c>
      <c r="AG439" s="273">
        <v>19.219</v>
      </c>
      <c r="AH439" s="273">
        <v>20.89099998000002</v>
      </c>
      <c r="AI439" s="273">
        <v>20.205999720000023</v>
      </c>
      <c r="AJ439" s="273">
        <v>24.6</v>
      </c>
      <c r="AK439" s="273">
        <v>22.03</v>
      </c>
      <c r="AL439" s="273">
        <v>20.108</v>
      </c>
    </row>
    <row r="440" spans="4:38" ht="15">
      <c r="D440" s="7" t="s">
        <v>49</v>
      </c>
      <c r="AC440" s="273">
        <v>25.192</v>
      </c>
      <c r="AD440" s="273">
        <v>26.43</v>
      </c>
      <c r="AE440" s="329">
        <v>25.414</v>
      </c>
      <c r="AF440" s="273">
        <v>26.222</v>
      </c>
      <c r="AG440" s="273">
        <v>25.256</v>
      </c>
      <c r="AH440" s="273">
        <v>26.151</v>
      </c>
      <c r="AI440" s="273">
        <v>29.111999700000037</v>
      </c>
      <c r="AJ440" s="273">
        <v>33.501</v>
      </c>
      <c r="AK440" s="273">
        <v>32.028</v>
      </c>
      <c r="AL440" s="273">
        <v>33.884</v>
      </c>
    </row>
    <row r="441" spans="4:38" ht="15">
      <c r="D441" s="7" t="s">
        <v>60</v>
      </c>
      <c r="AC441" s="273">
        <v>93.025</v>
      </c>
      <c r="AD441" s="273">
        <v>87.033</v>
      </c>
      <c r="AE441" s="329">
        <v>88.58</v>
      </c>
      <c r="AF441" s="273">
        <v>95.117</v>
      </c>
      <c r="AG441" s="273">
        <v>96.462</v>
      </c>
      <c r="AH441" s="273">
        <v>101.38224037999994</v>
      </c>
      <c r="AI441" s="273">
        <v>96.24603973999992</v>
      </c>
      <c r="AJ441" s="273">
        <v>107.38688</v>
      </c>
      <c r="AK441" s="273">
        <v>105.506</v>
      </c>
      <c r="AL441" s="273">
        <v>99.528</v>
      </c>
    </row>
    <row r="442" spans="4:38" ht="15">
      <c r="D442" s="7" t="s">
        <v>502</v>
      </c>
      <c r="AC442" s="273">
        <v>59.517</v>
      </c>
      <c r="AD442" s="273">
        <v>58.799</v>
      </c>
      <c r="AE442" s="329">
        <v>58.957</v>
      </c>
      <c r="AF442" s="273">
        <v>62.617</v>
      </c>
      <c r="AG442" s="273">
        <v>67.306</v>
      </c>
      <c r="AH442" s="273">
        <v>71.56398022000003</v>
      </c>
      <c r="AI442" s="273">
        <v>78.72903996000002</v>
      </c>
      <c r="AJ442" s="273">
        <v>87.30488</v>
      </c>
      <c r="AK442" s="273">
        <v>85.57</v>
      </c>
      <c r="AL442" s="273">
        <v>87.066</v>
      </c>
    </row>
    <row r="443" spans="4:38" ht="15">
      <c r="D443" s="7" t="s">
        <v>68</v>
      </c>
      <c r="AC443" s="273">
        <v>16.385</v>
      </c>
      <c r="AD443" s="273">
        <v>16.224</v>
      </c>
      <c r="AE443" s="329">
        <v>15.879</v>
      </c>
      <c r="AF443" s="273">
        <v>15.704</v>
      </c>
      <c r="AG443" s="273">
        <v>16.329</v>
      </c>
      <c r="AH443" s="273">
        <v>17.310000160000012</v>
      </c>
      <c r="AI443" s="273">
        <v>18.548999979999987</v>
      </c>
      <c r="AJ443" s="273">
        <v>23.496998</v>
      </c>
      <c r="AK443" s="273">
        <v>22.454</v>
      </c>
      <c r="AL443" s="273">
        <v>22.46</v>
      </c>
    </row>
    <row r="444" spans="4:38" ht="15">
      <c r="D444" s="7" t="s">
        <v>50</v>
      </c>
      <c r="AC444" s="273">
        <v>32.381</v>
      </c>
      <c r="AD444" s="273">
        <v>34.685</v>
      </c>
      <c r="AE444" s="329">
        <v>35.15</v>
      </c>
      <c r="AF444" s="273">
        <v>35.734</v>
      </c>
      <c r="AG444" s="273">
        <v>34.704</v>
      </c>
      <c r="AH444" s="273">
        <v>34.004000080000026</v>
      </c>
      <c r="AI444" s="273">
        <v>37.01899950000003</v>
      </c>
      <c r="AJ444" s="273">
        <v>40.985998</v>
      </c>
      <c r="AK444" s="273">
        <v>40.764</v>
      </c>
      <c r="AL444" s="273">
        <v>45.058</v>
      </c>
    </row>
    <row r="445" spans="4:38" ht="15">
      <c r="D445" s="7" t="s">
        <v>61</v>
      </c>
      <c r="AC445" s="273">
        <v>10.822</v>
      </c>
      <c r="AD445" s="273">
        <v>11.71</v>
      </c>
      <c r="AE445" s="329">
        <v>10.937</v>
      </c>
      <c r="AF445" s="273">
        <v>12.445</v>
      </c>
      <c r="AG445" s="273">
        <v>13.542</v>
      </c>
      <c r="AH445" s="273">
        <v>15.259000060000002</v>
      </c>
      <c r="AI445" s="273">
        <v>18.335999440000013</v>
      </c>
      <c r="AJ445" s="273">
        <v>24.050998</v>
      </c>
      <c r="AK445" s="273">
        <v>24.288</v>
      </c>
      <c r="AL445" s="273">
        <v>25.596</v>
      </c>
    </row>
    <row r="446" spans="4:38" ht="15">
      <c r="D446" s="7" t="s">
        <v>71</v>
      </c>
      <c r="AC446" s="273">
        <v>66.433</v>
      </c>
      <c r="AD446" s="273">
        <v>66.984</v>
      </c>
      <c r="AE446" s="329">
        <v>71.825</v>
      </c>
      <c r="AF446" s="273">
        <v>75.218</v>
      </c>
      <c r="AG446" s="273">
        <v>81.585</v>
      </c>
      <c r="AH446" s="273">
        <v>82.29902033999998</v>
      </c>
      <c r="AI446" s="273">
        <v>83.49399991999988</v>
      </c>
      <c r="AJ446" s="273">
        <v>96.511122</v>
      </c>
      <c r="AK446" s="273">
        <v>95.956</v>
      </c>
      <c r="AL446" s="273">
        <v>98.63</v>
      </c>
    </row>
    <row r="447" spans="4:38" ht="15">
      <c r="D447" s="7" t="s">
        <v>54</v>
      </c>
      <c r="AC447" s="273">
        <v>6.319</v>
      </c>
      <c r="AD447" s="273">
        <v>5.874</v>
      </c>
      <c r="AE447" s="329">
        <v>6.499</v>
      </c>
      <c r="AF447" s="273">
        <v>6.53</v>
      </c>
      <c r="AG447" s="273">
        <v>6.953</v>
      </c>
      <c r="AH447" s="273">
        <v>7.37900008</v>
      </c>
      <c r="AI447" s="273">
        <v>8.45199998</v>
      </c>
      <c r="AJ447" s="273">
        <v>9.165</v>
      </c>
      <c r="AK447" s="273">
        <v>9.85</v>
      </c>
      <c r="AL447" s="273">
        <v>9.924</v>
      </c>
    </row>
    <row r="448" spans="4:38" ht="15">
      <c r="D448" s="7" t="s">
        <v>63</v>
      </c>
      <c r="AC448" s="273">
        <v>26.353</v>
      </c>
      <c r="AD448" s="273">
        <v>27.483</v>
      </c>
      <c r="AE448" s="329">
        <v>29.607</v>
      </c>
      <c r="AF448" s="273">
        <v>32.186</v>
      </c>
      <c r="AG448" s="273">
        <v>35.147</v>
      </c>
      <c r="AH448" s="273">
        <v>37.57900019999997</v>
      </c>
      <c r="AI448" s="273">
        <v>39.64199929999993</v>
      </c>
      <c r="AJ448" s="273">
        <v>49.687</v>
      </c>
      <c r="AK448" s="273">
        <v>58.75</v>
      </c>
      <c r="AL448" s="273">
        <v>61.528</v>
      </c>
    </row>
    <row r="449" spans="4:38" ht="18">
      <c r="D449" s="272" t="s">
        <v>503</v>
      </c>
      <c r="AC449" s="273">
        <v>1114.918</v>
      </c>
      <c r="AD449" s="273">
        <v>1044.004</v>
      </c>
      <c r="AE449" s="330">
        <v>1129.394</v>
      </c>
      <c r="AF449" s="273">
        <v>-0.387</v>
      </c>
      <c r="AG449" s="273">
        <v>-0.365</v>
      </c>
      <c r="AH449" s="273">
        <v>0</v>
      </c>
      <c r="AI449" s="273">
        <v>0</v>
      </c>
      <c r="AJ449" s="273">
        <v>0</v>
      </c>
      <c r="AK449" s="274" t="s">
        <v>509</v>
      </c>
      <c r="AL449" s="274">
        <v>0</v>
      </c>
    </row>
    <row r="457" ht="21">
      <c r="C457" s="358" t="s">
        <v>608</v>
      </c>
    </row>
    <row r="458" spans="4:38" ht="15">
      <c r="D458" s="7" t="s">
        <v>496</v>
      </c>
      <c r="AC458" s="273">
        <v>1869.605</v>
      </c>
      <c r="AD458" s="273">
        <v>1962.631</v>
      </c>
      <c r="AE458" s="273">
        <v>2186.898</v>
      </c>
      <c r="AF458" s="273">
        <v>2401.045</v>
      </c>
      <c r="AG458" s="331">
        <v>2646.325</v>
      </c>
      <c r="AH458" s="389">
        <v>2770.2219999999998</v>
      </c>
      <c r="AI458" s="273">
        <v>2872.649</v>
      </c>
      <c r="AJ458" s="273">
        <v>3190.929</v>
      </c>
      <c r="AK458" s="273">
        <v>3509.732</v>
      </c>
      <c r="AL458" s="273">
        <v>3754.776</v>
      </c>
    </row>
    <row r="459" spans="4:38" ht="15">
      <c r="D459" s="7" t="s">
        <v>45</v>
      </c>
      <c r="AC459" s="273">
        <v>574.112</v>
      </c>
      <c r="AD459" s="273">
        <v>619.659</v>
      </c>
      <c r="AE459" s="273">
        <v>688.195</v>
      </c>
      <c r="AF459" s="273">
        <v>739.519</v>
      </c>
      <c r="AG459" s="329">
        <v>810.302</v>
      </c>
      <c r="AH459" s="389">
        <v>858.68</v>
      </c>
      <c r="AI459" s="273">
        <v>953.637</v>
      </c>
      <c r="AJ459" s="273">
        <v>1070.4519999999998</v>
      </c>
      <c r="AK459" s="273">
        <v>1174.498</v>
      </c>
      <c r="AL459" s="273">
        <v>1258.014</v>
      </c>
    </row>
    <row r="460" spans="4:38" ht="15">
      <c r="D460" s="7" t="s">
        <v>46</v>
      </c>
      <c r="AC460" s="273">
        <v>613.654</v>
      </c>
      <c r="AD460" s="273">
        <v>710.406</v>
      </c>
      <c r="AE460" s="273">
        <v>774.078</v>
      </c>
      <c r="AF460" s="273">
        <v>777.819</v>
      </c>
      <c r="AG460" s="329">
        <v>903.619</v>
      </c>
      <c r="AH460" s="389">
        <v>828.2029999999999</v>
      </c>
      <c r="AI460" s="273">
        <v>799.215</v>
      </c>
      <c r="AJ460" s="273">
        <v>826.211</v>
      </c>
      <c r="AK460" s="273">
        <v>843.232</v>
      </c>
      <c r="AL460" s="273">
        <v>842.034</v>
      </c>
    </row>
    <row r="461" spans="4:38" ht="15">
      <c r="D461" s="7" t="s">
        <v>497</v>
      </c>
      <c r="AC461" s="273">
        <v>953.037</v>
      </c>
      <c r="AD461" s="273">
        <v>990.837</v>
      </c>
      <c r="AE461" s="273">
        <v>1070.344</v>
      </c>
      <c r="AF461" s="273">
        <v>1404.816</v>
      </c>
      <c r="AG461" s="329">
        <v>1417.324</v>
      </c>
      <c r="AH461" s="389">
        <v>1768.58975</v>
      </c>
      <c r="AI461" s="273">
        <v>1716.4445200000027</v>
      </c>
      <c r="AJ461" s="273">
        <v>1763.4303100000002</v>
      </c>
      <c r="AK461" s="273">
        <v>1788.468</v>
      </c>
      <c r="AL461" s="273">
        <v>1767.064</v>
      </c>
    </row>
    <row r="462" spans="4:38" ht="15">
      <c r="D462" s="7" t="s">
        <v>498</v>
      </c>
      <c r="AC462" s="274" t="s">
        <v>5</v>
      </c>
      <c r="AD462" s="274" t="s">
        <v>5</v>
      </c>
      <c r="AE462" s="274" t="s">
        <v>5</v>
      </c>
      <c r="AF462" s="274" t="s">
        <v>5</v>
      </c>
      <c r="AG462" s="332" t="s">
        <v>5</v>
      </c>
      <c r="AH462" s="389">
        <v>333.123</v>
      </c>
      <c r="AI462" s="273">
        <v>386.777</v>
      </c>
      <c r="AJ462" s="273">
        <v>390.713</v>
      </c>
      <c r="AK462" s="273">
        <v>396.848</v>
      </c>
      <c r="AL462" s="273">
        <v>376.636</v>
      </c>
    </row>
    <row r="463" spans="4:38" ht="15">
      <c r="D463" s="7" t="s">
        <v>499</v>
      </c>
      <c r="AC463" s="273">
        <v>296.299</v>
      </c>
      <c r="AD463" s="273">
        <v>319.769</v>
      </c>
      <c r="AE463" s="273">
        <v>342.086</v>
      </c>
      <c r="AF463" s="273">
        <v>330.042</v>
      </c>
      <c r="AG463" s="329">
        <v>332.391</v>
      </c>
      <c r="AH463" s="389">
        <v>364.30499999999995</v>
      </c>
      <c r="AI463" s="273">
        <v>374.627</v>
      </c>
      <c r="AJ463" s="273">
        <v>399.02700000000004</v>
      </c>
      <c r="AK463" s="273">
        <v>404.024</v>
      </c>
      <c r="AL463" s="273">
        <v>409.212</v>
      </c>
    </row>
    <row r="464" spans="4:38" ht="15">
      <c r="D464" s="7" t="s">
        <v>55</v>
      </c>
      <c r="AC464" s="273">
        <v>1173.105</v>
      </c>
      <c r="AD464" s="273">
        <v>1296.246</v>
      </c>
      <c r="AE464" s="273">
        <v>1374.808</v>
      </c>
      <c r="AF464" s="273">
        <v>1348.181</v>
      </c>
      <c r="AG464" s="329">
        <v>1448.047</v>
      </c>
      <c r="AH464" s="389">
        <v>1479.9009999999998</v>
      </c>
      <c r="AI464" s="273">
        <v>1499.792</v>
      </c>
      <c r="AJ464" s="273">
        <v>1531.585</v>
      </c>
      <c r="AK464" s="273">
        <v>1539.414</v>
      </c>
      <c r="AL464" s="273">
        <v>1522.776</v>
      </c>
    </row>
    <row r="465" spans="4:38" ht="15">
      <c r="D465" s="7" t="s">
        <v>48</v>
      </c>
      <c r="AC465" s="273">
        <v>750.11</v>
      </c>
      <c r="AD465" s="273">
        <v>824.073</v>
      </c>
      <c r="AE465" s="273">
        <v>820.331</v>
      </c>
      <c r="AF465" s="273">
        <v>802.732</v>
      </c>
      <c r="AG465" s="329">
        <v>772.659</v>
      </c>
      <c r="AH465" s="389">
        <v>808.3972399997997</v>
      </c>
      <c r="AI465" s="273">
        <v>841.6447500001995</v>
      </c>
      <c r="AJ465" s="273">
        <v>1043.483178</v>
      </c>
      <c r="AK465" s="273">
        <v>1166.128</v>
      </c>
      <c r="AL465" s="273">
        <v>1204.764</v>
      </c>
    </row>
    <row r="466" spans="4:38" ht="15">
      <c r="D466" s="7" t="s">
        <v>53</v>
      </c>
      <c r="AC466" s="273">
        <v>2532.889</v>
      </c>
      <c r="AD466" s="273">
        <v>2902.162</v>
      </c>
      <c r="AE466" s="273">
        <v>3222.655</v>
      </c>
      <c r="AF466" s="273">
        <v>3354.403</v>
      </c>
      <c r="AG466" s="329">
        <v>3471.761</v>
      </c>
      <c r="AH466" s="389">
        <v>3858.0109199997987</v>
      </c>
      <c r="AI466" s="273">
        <v>3787.5777500021986</v>
      </c>
      <c r="AJ466" s="273">
        <v>3919.5522579999997</v>
      </c>
      <c r="AK466" s="273">
        <v>4101.244</v>
      </c>
      <c r="AL466" s="273">
        <v>4211.182</v>
      </c>
    </row>
    <row r="467" spans="4:38" ht="15">
      <c r="D467" s="7" t="s">
        <v>62</v>
      </c>
      <c r="AC467" s="273">
        <v>1130.111</v>
      </c>
      <c r="AD467" s="273">
        <v>1185.44</v>
      </c>
      <c r="AE467" s="273">
        <v>1300.373</v>
      </c>
      <c r="AF467" s="273">
        <v>1366.77</v>
      </c>
      <c r="AG467" s="329">
        <v>1608.854</v>
      </c>
      <c r="AH467" s="389">
        <v>1787.8009999999997</v>
      </c>
      <c r="AI467" s="273">
        <v>1801.0330000000044</v>
      </c>
      <c r="AJ467" s="273">
        <v>1781.1780000000003</v>
      </c>
      <c r="AK467" s="273">
        <v>1884.418</v>
      </c>
      <c r="AL467" s="273">
        <v>2011.118</v>
      </c>
    </row>
    <row r="468" spans="4:38" ht="15">
      <c r="D468" s="7" t="s">
        <v>69</v>
      </c>
      <c r="AC468" s="273">
        <v>2410.182</v>
      </c>
      <c r="AD468" s="273">
        <v>2460.504</v>
      </c>
      <c r="AE468" s="273">
        <v>2637.203</v>
      </c>
      <c r="AF468" s="273">
        <v>2762.38</v>
      </c>
      <c r="AG468" s="329">
        <v>2780.32</v>
      </c>
      <c r="AH468" s="389">
        <v>3082.1205300007978</v>
      </c>
      <c r="AI468" s="273">
        <v>3008.827800000197</v>
      </c>
      <c r="AJ468" s="273">
        <v>3118.723208</v>
      </c>
      <c r="AK468" s="273">
        <v>3298.202</v>
      </c>
      <c r="AL468" s="273">
        <v>3347.846</v>
      </c>
    </row>
    <row r="469" spans="4:38" ht="15">
      <c r="D469" s="7" t="s">
        <v>500</v>
      </c>
      <c r="AC469" s="273">
        <v>13203.622999999998</v>
      </c>
      <c r="AD469" s="273">
        <v>14945.147999999997</v>
      </c>
      <c r="AE469" s="273">
        <v>15426.106000000002</v>
      </c>
      <c r="AF469" s="273">
        <v>15898.826999999996</v>
      </c>
      <c r="AG469" s="329">
        <v>16722.773</v>
      </c>
      <c r="AH469" s="389">
        <v>18195.253159999997</v>
      </c>
      <c r="AI469" s="273">
        <v>19780.82113994001</v>
      </c>
      <c r="AJ469" s="273">
        <v>20291.224578</v>
      </c>
      <c r="AK469" s="273">
        <v>18525.812</v>
      </c>
      <c r="AL469" s="273">
        <v>19577.366</v>
      </c>
    </row>
    <row r="470" spans="4:38" ht="15">
      <c r="D470" s="7" t="s">
        <v>56</v>
      </c>
      <c r="AC470" s="273">
        <v>1591.387</v>
      </c>
      <c r="AD470" s="273">
        <v>1901.556</v>
      </c>
      <c r="AE470" s="273">
        <v>2021.936</v>
      </c>
      <c r="AF470" s="273">
        <v>2694.02</v>
      </c>
      <c r="AG470" s="329">
        <v>2813.84</v>
      </c>
      <c r="AH470" s="389">
        <v>2833.437</v>
      </c>
      <c r="AI470" s="273">
        <v>2855.939</v>
      </c>
      <c r="AJ470" s="273">
        <v>2922.240998</v>
      </c>
      <c r="AK470" s="273">
        <v>2964.818</v>
      </c>
      <c r="AL470" s="273">
        <v>2977.776</v>
      </c>
    </row>
    <row r="471" spans="4:38" ht="15">
      <c r="D471" s="7" t="s">
        <v>57</v>
      </c>
      <c r="AC471" s="273">
        <v>3819.942</v>
      </c>
      <c r="AD471" s="273">
        <v>4494.112</v>
      </c>
      <c r="AE471" s="273">
        <v>4639.391</v>
      </c>
      <c r="AF471" s="273">
        <v>4861.618</v>
      </c>
      <c r="AG471" s="329">
        <v>5026.526</v>
      </c>
      <c r="AH471" s="389">
        <v>5043.53059</v>
      </c>
      <c r="AI471" s="273">
        <v>4902.111380000005</v>
      </c>
      <c r="AJ471" s="273">
        <v>4898.87173</v>
      </c>
      <c r="AK471" s="273">
        <v>5044.308</v>
      </c>
      <c r="AL471" s="273">
        <v>5102.588</v>
      </c>
    </row>
    <row r="472" spans="4:38" ht="18">
      <c r="D472" s="7" t="s">
        <v>544</v>
      </c>
      <c r="AC472" s="273">
        <v>19153.94</v>
      </c>
      <c r="AD472" s="273">
        <v>21020.810999999998</v>
      </c>
      <c r="AE472" s="273">
        <v>23574.447</v>
      </c>
      <c r="AF472" s="273">
        <v>49818.79</v>
      </c>
      <c r="AG472" s="329">
        <v>51842.928</v>
      </c>
      <c r="AH472" s="389">
        <v>58952.99010001372</v>
      </c>
      <c r="AI472" s="273">
        <v>61181.536039961495</v>
      </c>
      <c r="AJ472" s="273">
        <v>63526.856685</v>
      </c>
      <c r="AK472" s="273">
        <v>64204.005999999994</v>
      </c>
      <c r="AL472" s="273">
        <v>65765.378</v>
      </c>
    </row>
    <row r="473" spans="4:38" ht="15">
      <c r="D473" s="7" t="s">
        <v>58</v>
      </c>
      <c r="AC473" s="273">
        <v>1370.763</v>
      </c>
      <c r="AD473" s="273">
        <v>1391.191</v>
      </c>
      <c r="AE473" s="273">
        <v>1467.558</v>
      </c>
      <c r="AF473" s="273">
        <v>1558.38</v>
      </c>
      <c r="AG473" s="329">
        <v>1671.71</v>
      </c>
      <c r="AH473" s="389">
        <v>1815.4800000000014</v>
      </c>
      <c r="AI473" s="273">
        <v>1918.0149999999967</v>
      </c>
      <c r="AJ473" s="273">
        <v>2008.691</v>
      </c>
      <c r="AK473" s="273">
        <v>2164.276</v>
      </c>
      <c r="AL473" s="273">
        <v>2200.008</v>
      </c>
    </row>
    <row r="474" spans="4:38" ht="15">
      <c r="D474" s="7" t="s">
        <v>59</v>
      </c>
      <c r="AC474" s="273">
        <v>1991.848</v>
      </c>
      <c r="AD474" s="273">
        <v>2140.981</v>
      </c>
      <c r="AE474" s="273">
        <v>2307.691</v>
      </c>
      <c r="AF474" s="273">
        <v>2321.69</v>
      </c>
      <c r="AG474" s="329">
        <v>2370.988</v>
      </c>
      <c r="AH474" s="389">
        <v>2709.6626000001984</v>
      </c>
      <c r="AI474" s="273">
        <v>2669.1203800002036</v>
      </c>
      <c r="AJ474" s="273">
        <v>2727.870368</v>
      </c>
      <c r="AK474" s="273">
        <v>2752.826</v>
      </c>
      <c r="AL474" s="273">
        <v>2813.314</v>
      </c>
    </row>
    <row r="475" spans="4:38" ht="15">
      <c r="D475" s="7" t="s">
        <v>65</v>
      </c>
      <c r="AC475" s="273">
        <v>331.613</v>
      </c>
      <c r="AD475" s="273">
        <v>364.04</v>
      </c>
      <c r="AE475" s="273">
        <v>393.192</v>
      </c>
      <c r="AF475" s="273">
        <v>384.37</v>
      </c>
      <c r="AG475" s="329">
        <v>396.189</v>
      </c>
      <c r="AH475" s="389">
        <v>417.26799999999986</v>
      </c>
      <c r="AI475" s="273">
        <v>432.998</v>
      </c>
      <c r="AJ475" s="273">
        <v>473.856</v>
      </c>
      <c r="AK475" s="273">
        <v>493.276</v>
      </c>
      <c r="AL475" s="273">
        <v>515.572</v>
      </c>
    </row>
    <row r="476" spans="4:38" ht="15">
      <c r="D476" s="7" t="s">
        <v>49</v>
      </c>
      <c r="AC476" s="273">
        <v>2909.679</v>
      </c>
      <c r="AD476" s="273">
        <v>3105.763</v>
      </c>
      <c r="AE476" s="273">
        <v>3353.46</v>
      </c>
      <c r="AF476" s="273">
        <v>3462.173</v>
      </c>
      <c r="AG476" s="329">
        <v>3435.913</v>
      </c>
      <c r="AH476" s="389">
        <v>3795.1812499990024</v>
      </c>
      <c r="AI476" s="273">
        <v>3757.886810001201</v>
      </c>
      <c r="AJ476" s="273">
        <v>3883.515738</v>
      </c>
      <c r="AK476" s="273">
        <v>3923.996</v>
      </c>
      <c r="AL476" s="273">
        <v>4061.302</v>
      </c>
    </row>
    <row r="477" spans="4:38" ht="15">
      <c r="D477" s="7" t="s">
        <v>60</v>
      </c>
      <c r="AC477" s="273">
        <v>5209.758</v>
      </c>
      <c r="AD477" s="273">
        <v>5758.899</v>
      </c>
      <c r="AE477" s="273">
        <v>6422.521</v>
      </c>
      <c r="AF477" s="273">
        <v>6832.85</v>
      </c>
      <c r="AG477" s="329">
        <v>6965.117</v>
      </c>
      <c r="AH477" s="389">
        <v>7723.959320002014</v>
      </c>
      <c r="AI477" s="273">
        <v>7598.336349997995</v>
      </c>
      <c r="AJ477" s="273">
        <v>7909.838678</v>
      </c>
      <c r="AK477" s="273">
        <v>8528.33</v>
      </c>
      <c r="AL477" s="273">
        <v>8680.114</v>
      </c>
    </row>
    <row r="478" spans="4:38" ht="15">
      <c r="D478" s="7" t="s">
        <v>502</v>
      </c>
      <c r="AC478" s="273">
        <v>686.109</v>
      </c>
      <c r="AD478" s="273">
        <v>732.282</v>
      </c>
      <c r="AE478" s="273">
        <v>793.224</v>
      </c>
      <c r="AF478" s="273">
        <v>787.817</v>
      </c>
      <c r="AG478" s="329">
        <v>852.327</v>
      </c>
      <c r="AH478" s="389">
        <v>927.3329999999997</v>
      </c>
      <c r="AI478" s="273">
        <v>978.0660000000005</v>
      </c>
      <c r="AJ478" s="273">
        <v>1018.991</v>
      </c>
      <c r="AK478" s="273">
        <v>1054.344</v>
      </c>
      <c r="AL478" s="273">
        <v>1083.71</v>
      </c>
    </row>
    <row r="479" spans="4:38" ht="15">
      <c r="D479" s="7" t="s">
        <v>68</v>
      </c>
      <c r="AC479" s="273">
        <v>4431.511</v>
      </c>
      <c r="AD479" s="273">
        <v>4726.492</v>
      </c>
      <c r="AE479" s="273">
        <v>5189.916</v>
      </c>
      <c r="AF479" s="273">
        <v>5404.535</v>
      </c>
      <c r="AG479" s="329">
        <v>5500.238</v>
      </c>
      <c r="AH479" s="389">
        <v>6115.124510000405</v>
      </c>
      <c r="AI479" s="273">
        <v>5982.081680009801</v>
      </c>
      <c r="AJ479" s="273">
        <v>6153.307508</v>
      </c>
      <c r="AK479" s="273">
        <v>6143.776</v>
      </c>
      <c r="AL479" s="273">
        <v>6361.7</v>
      </c>
    </row>
    <row r="480" spans="4:38" ht="15">
      <c r="D480" s="7" t="s">
        <v>50</v>
      </c>
      <c r="AC480" s="273">
        <v>2149.495</v>
      </c>
      <c r="AD480" s="273">
        <v>2364.056</v>
      </c>
      <c r="AE480" s="273">
        <v>2553.555</v>
      </c>
      <c r="AF480" s="273">
        <v>2650.649</v>
      </c>
      <c r="AG480" s="329">
        <v>3081.309</v>
      </c>
      <c r="AH480" s="389">
        <v>3339.8206199999977</v>
      </c>
      <c r="AI480" s="273">
        <v>3162.417430001794</v>
      </c>
      <c r="AJ480" s="273">
        <v>3213.600358</v>
      </c>
      <c r="AK480" s="273">
        <v>3153.454</v>
      </c>
      <c r="AL480" s="273">
        <v>3244.9</v>
      </c>
    </row>
    <row r="481" spans="4:38" ht="15">
      <c r="D481" s="7" t="s">
        <v>61</v>
      </c>
      <c r="AC481" s="273">
        <v>4443.914</v>
      </c>
      <c r="AD481" s="273">
        <v>5025.309</v>
      </c>
      <c r="AE481" s="273">
        <v>5834.547</v>
      </c>
      <c r="AF481" s="273">
        <v>6419.394</v>
      </c>
      <c r="AG481" s="329">
        <v>6799.109</v>
      </c>
      <c r="AH481" s="389">
        <v>7583.238530003195</v>
      </c>
      <c r="AI481" s="273">
        <v>7555.993020002011</v>
      </c>
      <c r="AJ481" s="273">
        <v>7973.090077999999</v>
      </c>
      <c r="AK481" s="273">
        <v>8508.072</v>
      </c>
      <c r="AL481" s="273">
        <v>8784.566</v>
      </c>
    </row>
    <row r="482" spans="4:38" ht="15">
      <c r="D482" s="7" t="s">
        <v>71</v>
      </c>
      <c r="AC482" s="273">
        <v>1974.412</v>
      </c>
      <c r="AD482" s="273">
        <v>2184.761</v>
      </c>
      <c r="AE482" s="273">
        <v>2469.341</v>
      </c>
      <c r="AF482" s="273">
        <v>2520.686</v>
      </c>
      <c r="AG482" s="329">
        <v>2700.948</v>
      </c>
      <c r="AH482" s="389">
        <v>2809.0640000000003</v>
      </c>
      <c r="AI482" s="273">
        <v>2823.097</v>
      </c>
      <c r="AJ482" s="273">
        <v>2920.907</v>
      </c>
      <c r="AK482" s="273">
        <v>2927.576</v>
      </c>
      <c r="AL482" s="273">
        <v>2914.412</v>
      </c>
    </row>
    <row r="483" spans="4:38" ht="15">
      <c r="D483" s="7" t="s">
        <v>54</v>
      </c>
      <c r="AC483" s="273">
        <v>3691.766</v>
      </c>
      <c r="AD483" s="273">
        <v>3837.799</v>
      </c>
      <c r="AE483" s="273">
        <v>4366.761</v>
      </c>
      <c r="AF483" s="273">
        <v>4309.135</v>
      </c>
      <c r="AG483" s="329">
        <v>4392.12</v>
      </c>
      <c r="AH483" s="389">
        <v>4824.7240000019965</v>
      </c>
      <c r="AI483" s="273">
        <v>4665.523410002004</v>
      </c>
      <c r="AJ483" s="273">
        <v>4751.019248</v>
      </c>
      <c r="AK483" s="273">
        <v>4775.238</v>
      </c>
      <c r="AL483" s="273">
        <v>4862.976</v>
      </c>
    </row>
    <row r="484" spans="4:38" ht="15">
      <c r="D484" s="7" t="s">
        <v>63</v>
      </c>
      <c r="AC484" s="273">
        <v>2700.135</v>
      </c>
      <c r="AD484" s="273">
        <v>2916.396</v>
      </c>
      <c r="AE484" s="273">
        <v>2999.35</v>
      </c>
      <c r="AF484" s="273">
        <v>3028.882</v>
      </c>
      <c r="AG484" s="329">
        <v>3059.73</v>
      </c>
      <c r="AH484" s="389">
        <v>3065.658000000001</v>
      </c>
      <c r="AI484" s="273">
        <v>2981.441</v>
      </c>
      <c r="AJ484" s="273">
        <v>3214.4559999999997</v>
      </c>
      <c r="AK484" s="273">
        <v>3760.46</v>
      </c>
      <c r="AL484" s="273">
        <v>4108.28</v>
      </c>
    </row>
    <row r="485" spans="4:38" ht="18">
      <c r="D485" s="272" t="s">
        <v>503</v>
      </c>
      <c r="AC485" s="273">
        <v>24796.307</v>
      </c>
      <c r="AD485" s="273">
        <v>27423.427</v>
      </c>
      <c r="AE485" s="273">
        <v>29999.233000000004</v>
      </c>
      <c r="AF485" s="273">
        <v>5754.527</v>
      </c>
      <c r="AG485" s="330">
        <v>5833.007</v>
      </c>
      <c r="AH485" s="389">
        <v>0</v>
      </c>
      <c r="AI485" s="273">
        <v>0</v>
      </c>
      <c r="AJ485" s="279">
        <v>0</v>
      </c>
      <c r="AK485" s="288" t="s">
        <v>509</v>
      </c>
      <c r="AL485" s="288">
        <v>0</v>
      </c>
    </row>
    <row r="486" ht="15">
      <c r="AH486" s="390"/>
    </row>
    <row r="487" ht="15">
      <c r="AH487" s="390"/>
    </row>
    <row r="488" ht="15">
      <c r="AH488" s="390"/>
    </row>
    <row r="489" ht="15">
      <c r="AH489" s="390"/>
    </row>
    <row r="490" ht="15">
      <c r="AH490" s="390"/>
    </row>
    <row r="491" ht="15">
      <c r="AH491" s="390"/>
    </row>
    <row r="492" ht="15">
      <c r="AH492" s="390"/>
    </row>
    <row r="493" spans="1:34" ht="15">
      <c r="A493" t="s">
        <v>609</v>
      </c>
      <c r="B493" t="s">
        <v>618</v>
      </c>
      <c r="C493" t="s">
        <v>618</v>
      </c>
      <c r="AH493" s="390"/>
    </row>
    <row r="494" spans="2:38" ht="15">
      <c r="B494" t="s">
        <v>45</v>
      </c>
      <c r="D494" t="s">
        <v>175</v>
      </c>
      <c r="AH494" s="390">
        <v>291643</v>
      </c>
      <c r="AI494" s="114">
        <v>312698</v>
      </c>
      <c r="AJ494" s="114">
        <v>351819</v>
      </c>
      <c r="AK494" s="114">
        <v>418270</v>
      </c>
      <c r="AL494" s="114">
        <v>484859</v>
      </c>
    </row>
    <row r="495" spans="2:38" ht="15">
      <c r="B495" t="s">
        <v>46</v>
      </c>
      <c r="D495" t="s">
        <v>45</v>
      </c>
      <c r="AH495" s="390">
        <v>330053</v>
      </c>
      <c r="AI495" s="114">
        <v>361148.5</v>
      </c>
      <c r="AJ495" s="114">
        <v>410975.5</v>
      </c>
      <c r="AK495" s="114">
        <v>459470</v>
      </c>
      <c r="AL495" s="114">
        <v>497748</v>
      </c>
    </row>
    <row r="496" spans="2:38" ht="15">
      <c r="B496" t="s">
        <v>177</v>
      </c>
      <c r="D496" t="s">
        <v>46</v>
      </c>
      <c r="AH496" s="390">
        <v>95632.5</v>
      </c>
      <c r="AI496" s="114">
        <v>91135.5</v>
      </c>
      <c r="AJ496" s="114">
        <v>103766</v>
      </c>
      <c r="AK496" s="114">
        <v>116028</v>
      </c>
      <c r="AL496" s="114">
        <v>124618</v>
      </c>
    </row>
    <row r="497" spans="2:38" ht="15">
      <c r="B497" t="s">
        <v>52</v>
      </c>
      <c r="D497" t="s">
        <v>177</v>
      </c>
      <c r="AH497" s="390">
        <v>622.5</v>
      </c>
      <c r="AI497" s="114">
        <v>681</v>
      </c>
      <c r="AJ497" s="114">
        <v>825</v>
      </c>
      <c r="AK497" s="114">
        <v>663</v>
      </c>
      <c r="AL497" s="114">
        <v>827</v>
      </c>
    </row>
    <row r="498" spans="2:38" ht="15">
      <c r="B498" t="s">
        <v>261</v>
      </c>
      <c r="D498" t="s">
        <v>52</v>
      </c>
      <c r="AH498" s="390">
        <v>291</v>
      </c>
      <c r="AI498" s="114">
        <v>443.5</v>
      </c>
      <c r="AJ498" s="114">
        <v>508</v>
      </c>
      <c r="AK498" s="114">
        <v>395</v>
      </c>
      <c r="AL498" s="114">
        <v>463</v>
      </c>
    </row>
    <row r="499" spans="2:38" ht="15">
      <c r="B499" t="s">
        <v>55</v>
      </c>
      <c r="D499" t="s">
        <v>261</v>
      </c>
      <c r="AH499" s="390">
        <v>1266</v>
      </c>
      <c r="AI499" s="114">
        <v>1254.5</v>
      </c>
      <c r="AJ499" s="114">
        <v>1425.5</v>
      </c>
      <c r="AK499" s="114">
        <v>1319</v>
      </c>
      <c r="AL499" s="114">
        <v>1240</v>
      </c>
    </row>
    <row r="500" spans="2:38" ht="15">
      <c r="B500" t="s">
        <v>48</v>
      </c>
      <c r="D500" t="s">
        <v>55</v>
      </c>
      <c r="AH500" s="390">
        <v>56791</v>
      </c>
      <c r="AI500" s="114">
        <v>54868.5</v>
      </c>
      <c r="AJ500" s="114">
        <v>67801.5</v>
      </c>
      <c r="AK500" s="114">
        <v>76549</v>
      </c>
      <c r="AL500" s="114">
        <v>76599</v>
      </c>
    </row>
    <row r="501" spans="2:38" ht="15">
      <c r="B501" t="s">
        <v>262</v>
      </c>
      <c r="D501" t="s">
        <v>48</v>
      </c>
      <c r="AH501" s="390">
        <v>363</v>
      </c>
      <c r="AI501" s="114">
        <v>565.5</v>
      </c>
      <c r="AJ501" s="114">
        <v>597.5</v>
      </c>
      <c r="AK501" s="114">
        <v>607</v>
      </c>
      <c r="AL501" s="114">
        <v>640</v>
      </c>
    </row>
    <row r="502" spans="2:38" ht="15">
      <c r="B502" t="s">
        <v>62</v>
      </c>
      <c r="D502" t="s">
        <v>262</v>
      </c>
      <c r="AH502" s="390">
        <v>1200.5</v>
      </c>
      <c r="AI502" s="114">
        <v>1223</v>
      </c>
      <c r="AJ502" s="114">
        <v>1328</v>
      </c>
      <c r="AK502" s="114">
        <v>1718</v>
      </c>
      <c r="AL502" s="114">
        <v>1666</v>
      </c>
    </row>
    <row r="503" spans="2:38" ht="15">
      <c r="B503" t="s">
        <v>69</v>
      </c>
      <c r="D503" t="s">
        <v>62</v>
      </c>
      <c r="AH503" s="390">
        <v>1135</v>
      </c>
      <c r="AI503" s="114">
        <v>1214.5</v>
      </c>
      <c r="AJ503" s="114">
        <v>1354.5</v>
      </c>
      <c r="AK503" s="114">
        <v>1549</v>
      </c>
      <c r="AL503" s="114">
        <v>1724</v>
      </c>
    </row>
    <row r="504" spans="2:38" ht="15">
      <c r="B504" t="s">
        <v>180</v>
      </c>
      <c r="D504" t="s">
        <v>69</v>
      </c>
      <c r="AH504" s="390">
        <v>178.5</v>
      </c>
      <c r="AI504" s="114">
        <v>319.5</v>
      </c>
      <c r="AJ504" s="114">
        <v>399.5</v>
      </c>
      <c r="AK504" s="114">
        <v>415</v>
      </c>
      <c r="AL504" s="114">
        <v>360</v>
      </c>
    </row>
    <row r="505" spans="2:38" ht="15">
      <c r="B505" t="s">
        <v>56</v>
      </c>
      <c r="D505" t="s">
        <v>180</v>
      </c>
      <c r="AH505" s="390">
        <v>172385.5</v>
      </c>
      <c r="AI505" s="114">
        <v>175356</v>
      </c>
      <c r="AJ505" s="114">
        <v>193039.5</v>
      </c>
      <c r="AK505" s="114">
        <v>199821</v>
      </c>
      <c r="AL505" s="114">
        <v>203544</v>
      </c>
    </row>
    <row r="506" spans="2:38" ht="15">
      <c r="B506" t="s">
        <v>57</v>
      </c>
      <c r="D506" t="s">
        <v>56</v>
      </c>
      <c r="AH506" s="390">
        <v>5350</v>
      </c>
      <c r="AI506" s="114">
        <v>5845</v>
      </c>
      <c r="AJ506" s="114">
        <v>6259.5</v>
      </c>
      <c r="AK506" s="114">
        <v>6510</v>
      </c>
      <c r="AL506" s="114">
        <v>6633</v>
      </c>
    </row>
    <row r="507" spans="2:38" ht="15">
      <c r="B507" t="s">
        <v>181</v>
      </c>
      <c r="D507" t="s">
        <v>57</v>
      </c>
      <c r="AH507" s="390">
        <v>33136</v>
      </c>
      <c r="AI507" s="114">
        <v>33652</v>
      </c>
      <c r="AJ507" s="114">
        <v>37401.5</v>
      </c>
      <c r="AK507" s="114">
        <v>39352</v>
      </c>
      <c r="AL507" s="114">
        <v>41390</v>
      </c>
    </row>
    <row r="508" spans="2:38" ht="15">
      <c r="B508" t="s">
        <v>58</v>
      </c>
      <c r="D508" t="s">
        <v>181</v>
      </c>
      <c r="AH508" s="390">
        <v>169222.5</v>
      </c>
      <c r="AI508" s="114">
        <v>166251.5</v>
      </c>
      <c r="AJ508" s="114">
        <v>169675.5</v>
      </c>
      <c r="AK508" s="114">
        <v>170857</v>
      </c>
      <c r="AL508" s="114">
        <v>162400</v>
      </c>
    </row>
    <row r="509" spans="2:38" ht="15">
      <c r="B509" t="s">
        <v>59</v>
      </c>
      <c r="D509" t="s">
        <v>58</v>
      </c>
      <c r="AH509" s="390">
        <v>89686</v>
      </c>
      <c r="AI509" s="114">
        <v>91818.5</v>
      </c>
      <c r="AJ509" s="114">
        <v>97671</v>
      </c>
      <c r="AK509" s="114">
        <v>104812</v>
      </c>
      <c r="AL509" s="114">
        <v>108290</v>
      </c>
    </row>
    <row r="510" spans="2:38" ht="15">
      <c r="B510" t="s">
        <v>65</v>
      </c>
      <c r="D510" t="s">
        <v>59</v>
      </c>
      <c r="AH510" s="390">
        <v>1202</v>
      </c>
      <c r="AI510" s="114">
        <v>1575</v>
      </c>
      <c r="AJ510" s="114">
        <v>1738</v>
      </c>
      <c r="AK510" s="114">
        <v>1496</v>
      </c>
      <c r="AL510" s="114">
        <v>1780</v>
      </c>
    </row>
    <row r="511" spans="2:38" ht="15">
      <c r="B511" t="s">
        <v>49</v>
      </c>
      <c r="D511" t="s">
        <v>65</v>
      </c>
      <c r="AH511" s="390">
        <v>83598.5</v>
      </c>
      <c r="AI511" s="114">
        <v>84890.5</v>
      </c>
      <c r="AJ511" s="114">
        <v>94287</v>
      </c>
      <c r="AK511" s="114">
        <v>102159</v>
      </c>
      <c r="AL511" s="114">
        <v>108706</v>
      </c>
    </row>
    <row r="512" spans="2:38" ht="15">
      <c r="B512" t="s">
        <v>60</v>
      </c>
      <c r="D512" t="s">
        <v>49</v>
      </c>
      <c r="AH512" s="390">
        <v>1899</v>
      </c>
      <c r="AI512" s="114">
        <v>2477.5</v>
      </c>
      <c r="AJ512" s="114">
        <v>2648</v>
      </c>
      <c r="AK512" s="114">
        <v>2559</v>
      </c>
      <c r="AL512" s="114">
        <v>2797</v>
      </c>
    </row>
    <row r="513" spans="2:38" ht="15">
      <c r="B513" t="s">
        <v>67</v>
      </c>
      <c r="D513" t="s">
        <v>60</v>
      </c>
      <c r="AH513" s="390">
        <v>2031.5</v>
      </c>
      <c r="AI513" s="114">
        <v>2284</v>
      </c>
      <c r="AJ513" s="114">
        <v>2674</v>
      </c>
      <c r="AK513" s="114">
        <v>2990</v>
      </c>
      <c r="AL513" s="114">
        <v>3287</v>
      </c>
    </row>
    <row r="514" spans="2:38" ht="15">
      <c r="B514" t="s">
        <v>68</v>
      </c>
      <c r="D514" t="s">
        <v>67</v>
      </c>
      <c r="AH514" s="390">
        <v>18696.5</v>
      </c>
      <c r="AI514" s="114">
        <v>18159</v>
      </c>
      <c r="AJ514" s="114">
        <v>19885.5</v>
      </c>
      <c r="AK514" s="114">
        <v>20433</v>
      </c>
      <c r="AL514" s="114">
        <v>20525</v>
      </c>
    </row>
    <row r="515" spans="2:38" ht="15">
      <c r="B515" t="s">
        <v>50</v>
      </c>
      <c r="D515" t="s">
        <v>68</v>
      </c>
      <c r="AH515" s="390">
        <v>1692.5</v>
      </c>
      <c r="AI515" s="114">
        <v>2014.5</v>
      </c>
      <c r="AJ515" s="114">
        <v>2070</v>
      </c>
      <c r="AK515" s="114">
        <v>1800</v>
      </c>
      <c r="AL515" s="114">
        <v>1826</v>
      </c>
    </row>
    <row r="516" spans="2:38" ht="15">
      <c r="B516" t="s">
        <v>61</v>
      </c>
      <c r="D516" t="s">
        <v>50</v>
      </c>
      <c r="AH516" s="390">
        <v>3683.5</v>
      </c>
      <c r="AI516" s="114">
        <v>3591.5</v>
      </c>
      <c r="AJ516" s="114">
        <v>3707</v>
      </c>
      <c r="AK516" s="114">
        <v>3040</v>
      </c>
      <c r="AL516" s="114">
        <v>2743</v>
      </c>
    </row>
    <row r="517" spans="2:38" ht="15">
      <c r="B517" t="s">
        <v>71</v>
      </c>
      <c r="D517" t="s">
        <v>61</v>
      </c>
      <c r="AH517" s="390">
        <v>890.5</v>
      </c>
      <c r="AI517" s="114">
        <v>1066.5</v>
      </c>
      <c r="AJ517" s="114">
        <v>1224</v>
      </c>
      <c r="AK517" s="114">
        <v>1098</v>
      </c>
      <c r="AL517" s="114">
        <v>1125</v>
      </c>
    </row>
    <row r="518" spans="2:38" ht="15">
      <c r="B518" t="s">
        <v>263</v>
      </c>
      <c r="D518" t="s">
        <v>71</v>
      </c>
      <c r="AH518" s="390">
        <v>19281</v>
      </c>
      <c r="AI518" s="114">
        <v>18254</v>
      </c>
      <c r="AJ518" s="114">
        <v>18207</v>
      </c>
      <c r="AK518" s="114">
        <v>16136</v>
      </c>
      <c r="AL518" s="114">
        <v>16432</v>
      </c>
    </row>
    <row r="519" spans="2:38" ht="15">
      <c r="B519" t="s">
        <v>63</v>
      </c>
      <c r="D519" t="s">
        <v>263</v>
      </c>
      <c r="AH519" s="390">
        <v>669</v>
      </c>
      <c r="AI519" s="114">
        <v>833</v>
      </c>
      <c r="AJ519" s="114">
        <v>930.5</v>
      </c>
      <c r="AK519" s="114">
        <v>982</v>
      </c>
      <c r="AL519" s="114">
        <v>1025</v>
      </c>
    </row>
    <row r="520" spans="2:38" ht="15.75">
      <c r="B520" s="185" t="s">
        <v>73</v>
      </c>
      <c r="D520" t="s">
        <v>63</v>
      </c>
      <c r="AH520" s="390">
        <v>2511</v>
      </c>
      <c r="AI520" s="114">
        <v>2704</v>
      </c>
      <c r="AJ520" s="114">
        <v>3246.5</v>
      </c>
      <c r="AK520" s="114">
        <v>3838</v>
      </c>
      <c r="AL520" s="114">
        <v>4141</v>
      </c>
    </row>
    <row r="521" spans="4:36" ht="15.75">
      <c r="D521" s="185"/>
      <c r="AH521" s="390"/>
      <c r="AI521" s="114"/>
      <c r="AJ521" s="114"/>
    </row>
    <row r="522" spans="3:34" ht="15">
      <c r="C522" t="s">
        <v>45</v>
      </c>
      <c r="AH522" s="390"/>
    </row>
    <row r="523" spans="4:35" ht="15">
      <c r="D523" t="s">
        <v>175</v>
      </c>
      <c r="AH523" s="390">
        <v>330053</v>
      </c>
      <c r="AI523" s="114">
        <v>361148.5</v>
      </c>
    </row>
    <row r="524" spans="4:35" ht="15">
      <c r="D524" t="s">
        <v>45</v>
      </c>
      <c r="AH524" s="390">
        <v>17766</v>
      </c>
      <c r="AI524" s="114">
        <v>23008</v>
      </c>
    </row>
    <row r="525" spans="4:35" ht="15">
      <c r="D525" t="s">
        <v>46</v>
      </c>
      <c r="AH525" s="390">
        <v>10156.5</v>
      </c>
      <c r="AI525" s="114">
        <v>11684</v>
      </c>
    </row>
    <row r="526" spans="4:35" ht="15">
      <c r="D526" t="s">
        <v>177</v>
      </c>
      <c r="AH526" s="390">
        <v>86.5</v>
      </c>
      <c r="AI526" s="114">
        <v>101</v>
      </c>
    </row>
    <row r="527" spans="4:35" ht="15">
      <c r="D527" t="s">
        <v>52</v>
      </c>
      <c r="AH527" s="390">
        <v>32.5</v>
      </c>
      <c r="AI527" s="114">
        <v>55.5</v>
      </c>
    </row>
    <row r="528" spans="4:35" ht="15">
      <c r="D528" t="s">
        <v>261</v>
      </c>
      <c r="AH528" s="390">
        <v>105.5</v>
      </c>
      <c r="AI528" s="114">
        <v>170</v>
      </c>
    </row>
    <row r="529" spans="4:35" ht="15">
      <c r="D529" t="s">
        <v>55</v>
      </c>
      <c r="AH529" s="390">
        <v>10422.5</v>
      </c>
      <c r="AI529" s="114">
        <v>12724</v>
      </c>
    </row>
    <row r="530" spans="4:35" ht="15">
      <c r="D530" t="s">
        <v>48</v>
      </c>
      <c r="AH530" s="390">
        <v>42</v>
      </c>
      <c r="AI530" s="114">
        <v>40.5</v>
      </c>
    </row>
    <row r="531" spans="4:35" ht="15">
      <c r="D531" t="s">
        <v>262</v>
      </c>
      <c r="AH531" s="390">
        <v>60.5</v>
      </c>
      <c r="AI531" s="114">
        <v>94.5</v>
      </c>
    </row>
    <row r="532" spans="4:35" ht="15">
      <c r="D532" t="s">
        <v>62</v>
      </c>
      <c r="AH532" s="390">
        <v>149</v>
      </c>
      <c r="AI532" s="114">
        <v>205</v>
      </c>
    </row>
    <row r="533" spans="4:35" ht="15">
      <c r="D533" t="s">
        <v>69</v>
      </c>
      <c r="AH533" s="390">
        <v>27.5</v>
      </c>
      <c r="AI533" s="114">
        <v>41.5</v>
      </c>
    </row>
    <row r="534" spans="4:35" ht="15">
      <c r="D534" t="s">
        <v>180</v>
      </c>
      <c r="AH534" s="390">
        <v>19156</v>
      </c>
      <c r="AI534" s="114">
        <v>22994</v>
      </c>
    </row>
    <row r="535" spans="4:35" ht="15">
      <c r="D535" t="s">
        <v>56</v>
      </c>
      <c r="AH535" s="390">
        <v>312</v>
      </c>
      <c r="AI535" s="114">
        <v>358.5</v>
      </c>
    </row>
    <row r="536" spans="4:35" ht="15">
      <c r="D536" t="s">
        <v>57</v>
      </c>
      <c r="AH536" s="390">
        <v>5355.5</v>
      </c>
      <c r="AI536" s="114">
        <v>5308</v>
      </c>
    </row>
    <row r="537" spans="4:35" ht="15">
      <c r="D537" t="s">
        <v>181</v>
      </c>
      <c r="AH537" s="390">
        <v>12805.5</v>
      </c>
      <c r="AI537" s="114">
        <v>14353</v>
      </c>
    </row>
    <row r="538" spans="4:35" ht="15">
      <c r="D538" t="s">
        <v>58</v>
      </c>
      <c r="AH538" s="390">
        <v>10214.5</v>
      </c>
      <c r="AI538" s="114">
        <v>10450.5</v>
      </c>
    </row>
    <row r="539" spans="4:35" ht="15">
      <c r="D539" t="s">
        <v>59</v>
      </c>
      <c r="AH539" s="390">
        <v>104.5</v>
      </c>
      <c r="AI539" s="114">
        <v>129</v>
      </c>
    </row>
    <row r="540" spans="4:35" ht="15">
      <c r="D540" t="s">
        <v>65</v>
      </c>
      <c r="AH540" s="390">
        <v>7248</v>
      </c>
      <c r="AI540" s="114">
        <v>7686</v>
      </c>
    </row>
    <row r="541" spans="4:35" ht="15">
      <c r="D541" t="s">
        <v>49</v>
      </c>
      <c r="AH541" s="390">
        <v>151.5</v>
      </c>
      <c r="AI541" s="114">
        <v>186</v>
      </c>
    </row>
    <row r="542" spans="4:35" ht="15">
      <c r="D542" t="s">
        <v>60</v>
      </c>
      <c r="AH542" s="390">
        <v>146</v>
      </c>
      <c r="AI542" s="114">
        <v>196</v>
      </c>
    </row>
    <row r="543" spans="4:35" ht="15">
      <c r="D543" t="s">
        <v>67</v>
      </c>
      <c r="AH543" s="390">
        <v>2403</v>
      </c>
      <c r="AI543" s="114">
        <v>2836</v>
      </c>
    </row>
    <row r="544" spans="4:35" ht="15">
      <c r="D544" t="s">
        <v>68</v>
      </c>
      <c r="AH544" s="390">
        <v>132.5</v>
      </c>
      <c r="AI544" s="114">
        <v>197</v>
      </c>
    </row>
    <row r="545" spans="4:35" ht="15">
      <c r="D545" t="s">
        <v>50</v>
      </c>
      <c r="AH545" s="390">
        <v>340</v>
      </c>
      <c r="AI545" s="114">
        <v>445.5</v>
      </c>
    </row>
    <row r="546" spans="4:35" ht="15">
      <c r="D546" t="s">
        <v>61</v>
      </c>
      <c r="AH546" s="390">
        <v>121.5</v>
      </c>
      <c r="AI546" s="114">
        <v>191.5</v>
      </c>
    </row>
    <row r="547" spans="4:35" ht="15">
      <c r="D547" t="s">
        <v>71</v>
      </c>
      <c r="AH547" s="390">
        <v>1710</v>
      </c>
      <c r="AI547" s="114">
        <v>1831</v>
      </c>
    </row>
    <row r="548" spans="4:35" ht="15">
      <c r="D548" t="s">
        <v>263</v>
      </c>
      <c r="AH548" s="390">
        <v>46</v>
      </c>
      <c r="AI548" s="114">
        <v>75.5</v>
      </c>
    </row>
    <row r="549" spans="4:35" ht="15">
      <c r="D549" t="s">
        <v>63</v>
      </c>
      <c r="AH549" s="390">
        <v>192</v>
      </c>
      <c r="AI549" s="114">
        <v>308.5</v>
      </c>
    </row>
    <row r="550" spans="4:34" ht="15.75">
      <c r="D550" s="185"/>
      <c r="AH550" s="390"/>
    </row>
    <row r="551" spans="3:34" ht="15">
      <c r="C551" t="s">
        <v>46</v>
      </c>
      <c r="AH551" s="390"/>
    </row>
    <row r="552" spans="4:35" ht="15">
      <c r="D552" t="s">
        <v>175</v>
      </c>
      <c r="AH552" s="390">
        <v>95632.5</v>
      </c>
      <c r="AI552" s="114">
        <v>91135.5</v>
      </c>
    </row>
    <row r="553" spans="4:35" ht="15">
      <c r="D553" t="s">
        <v>45</v>
      </c>
      <c r="AH553" s="390">
        <v>10156.5</v>
      </c>
      <c r="AI553" s="114">
        <v>11684</v>
      </c>
    </row>
    <row r="554" spans="4:35" ht="15">
      <c r="D554" t="s">
        <v>46</v>
      </c>
      <c r="AH554" s="390">
        <v>36681</v>
      </c>
      <c r="AI554" s="114">
        <v>35593</v>
      </c>
    </row>
    <row r="555" spans="4:35" ht="15">
      <c r="D555" t="s">
        <v>177</v>
      </c>
      <c r="AH555" s="390">
        <v>199</v>
      </c>
      <c r="AI555" s="114">
        <v>231.5</v>
      </c>
    </row>
    <row r="556" spans="4:35" ht="15">
      <c r="D556" t="s">
        <v>52</v>
      </c>
      <c r="AH556" s="390">
        <v>174</v>
      </c>
      <c r="AI556" s="114">
        <v>119.5</v>
      </c>
    </row>
    <row r="557" spans="4:35" ht="15">
      <c r="D557" t="s">
        <v>261</v>
      </c>
      <c r="AH557" s="390">
        <v>244</v>
      </c>
      <c r="AI557" s="114">
        <v>262</v>
      </c>
    </row>
    <row r="558" spans="4:35" ht="15">
      <c r="D558" t="s">
        <v>55</v>
      </c>
      <c r="AH558" s="390">
        <v>179486</v>
      </c>
      <c r="AI558" s="114">
        <v>172591</v>
      </c>
    </row>
    <row r="559" spans="4:35" ht="15">
      <c r="D559" t="s">
        <v>48</v>
      </c>
      <c r="AH559" s="390">
        <v>59</v>
      </c>
      <c r="AI559" s="114">
        <v>95.5</v>
      </c>
    </row>
    <row r="560" spans="4:35" ht="15">
      <c r="D560" t="s">
        <v>262</v>
      </c>
      <c r="AH560" s="390">
        <v>132</v>
      </c>
      <c r="AI560" s="114">
        <v>170</v>
      </c>
    </row>
    <row r="561" spans="4:35" ht="15">
      <c r="D561" t="s">
        <v>62</v>
      </c>
      <c r="AH561" s="390">
        <v>224</v>
      </c>
      <c r="AI561" s="114">
        <v>344</v>
      </c>
    </row>
    <row r="562" spans="4:35" ht="15">
      <c r="D562" t="s">
        <v>69</v>
      </c>
      <c r="AH562" s="390">
        <v>53</v>
      </c>
      <c r="AI562" s="114">
        <v>31.5</v>
      </c>
    </row>
    <row r="563" spans="4:35" ht="15">
      <c r="D563" t="s">
        <v>180</v>
      </c>
      <c r="AH563" s="390">
        <v>31075.5</v>
      </c>
      <c r="AI563" s="114">
        <v>31031.5</v>
      </c>
    </row>
    <row r="564" spans="4:35" ht="15">
      <c r="D564" t="s">
        <v>56</v>
      </c>
      <c r="AH564" s="390">
        <v>698.5</v>
      </c>
      <c r="AI564" s="114">
        <v>726</v>
      </c>
    </row>
    <row r="565" spans="4:35" ht="15">
      <c r="D565" t="s">
        <v>57</v>
      </c>
      <c r="AH565" s="390">
        <v>8686</v>
      </c>
      <c r="AI565" s="114">
        <v>8143</v>
      </c>
    </row>
    <row r="566" spans="4:35" ht="15">
      <c r="D566" t="s">
        <v>181</v>
      </c>
      <c r="AH566" s="390">
        <v>18579</v>
      </c>
      <c r="AI566" s="114">
        <v>18055.5</v>
      </c>
    </row>
    <row r="567" spans="4:35" ht="15">
      <c r="D567" t="s">
        <v>58</v>
      </c>
      <c r="AH567" s="390">
        <v>1810</v>
      </c>
      <c r="AI567" s="114">
        <v>2114.5</v>
      </c>
    </row>
    <row r="568" spans="4:35" ht="15">
      <c r="D568" t="s">
        <v>59</v>
      </c>
      <c r="AH568" s="390">
        <v>180</v>
      </c>
      <c r="AI568" s="114">
        <v>211</v>
      </c>
    </row>
    <row r="569" spans="4:35" ht="15">
      <c r="D569" t="s">
        <v>65</v>
      </c>
      <c r="AH569" s="390">
        <v>1064.5</v>
      </c>
      <c r="AI569" s="114">
        <v>1008.5</v>
      </c>
    </row>
    <row r="570" spans="4:35" ht="15">
      <c r="D570" t="s">
        <v>49</v>
      </c>
      <c r="AH570" s="390">
        <v>252.5</v>
      </c>
      <c r="AI570" s="114">
        <v>335</v>
      </c>
    </row>
    <row r="571" spans="4:35" ht="15">
      <c r="D571" t="s">
        <v>60</v>
      </c>
      <c r="AH571" s="390">
        <v>336</v>
      </c>
      <c r="AI571" s="114">
        <v>389</v>
      </c>
    </row>
    <row r="572" spans="4:35" ht="15">
      <c r="D572" t="s">
        <v>67</v>
      </c>
      <c r="AH572" s="390">
        <v>20167</v>
      </c>
      <c r="AI572" s="114">
        <v>17319</v>
      </c>
    </row>
    <row r="573" spans="4:35" ht="15">
      <c r="D573" t="s">
        <v>68</v>
      </c>
      <c r="AH573" s="390">
        <v>305</v>
      </c>
      <c r="AI573" s="114">
        <v>449.5</v>
      </c>
    </row>
    <row r="574" spans="4:35" ht="15">
      <c r="D574" t="s">
        <v>50</v>
      </c>
      <c r="AH574" s="390">
        <v>1167</v>
      </c>
      <c r="AI574" s="114">
        <v>926.5</v>
      </c>
    </row>
    <row r="575" spans="4:35" ht="15">
      <c r="D575" t="s">
        <v>61</v>
      </c>
      <c r="AH575" s="390">
        <v>228</v>
      </c>
      <c r="AI575" s="114">
        <v>245.5</v>
      </c>
    </row>
    <row r="576" spans="4:35" ht="15">
      <c r="D576" t="s">
        <v>71</v>
      </c>
      <c r="AH576" s="390">
        <v>5952.5</v>
      </c>
      <c r="AI576" s="114">
        <v>5741</v>
      </c>
    </row>
    <row r="577" spans="4:35" ht="15">
      <c r="D577" t="s">
        <v>263</v>
      </c>
      <c r="AH577" s="390">
        <v>164.5</v>
      </c>
      <c r="AI577" s="114">
        <v>213.5</v>
      </c>
    </row>
    <row r="578" spans="4:35" ht="15">
      <c r="D578" t="s">
        <v>63</v>
      </c>
      <c r="AH578" s="390">
        <v>394.5</v>
      </c>
      <c r="AI578" s="114">
        <v>441</v>
      </c>
    </row>
    <row r="579" spans="4:34" ht="15.75">
      <c r="D579" s="185"/>
      <c r="AH579" s="390"/>
    </row>
    <row r="580" spans="3:34" ht="15">
      <c r="C580" t="s">
        <v>177</v>
      </c>
      <c r="AH580" s="390"/>
    </row>
    <row r="581" spans="4:35" ht="15">
      <c r="D581" t="s">
        <v>175</v>
      </c>
      <c r="AH581" s="390">
        <v>622.5</v>
      </c>
      <c r="AI581" s="114">
        <v>681</v>
      </c>
    </row>
    <row r="582" spans="4:35" ht="15">
      <c r="D582" t="s">
        <v>45</v>
      </c>
      <c r="AH582" s="390">
        <v>86.5</v>
      </c>
      <c r="AI582" s="114">
        <v>101</v>
      </c>
    </row>
    <row r="583" spans="4:35" ht="15">
      <c r="D583" t="s">
        <v>46</v>
      </c>
      <c r="AH583" s="390">
        <v>199</v>
      </c>
      <c r="AI583" s="114">
        <v>231.5</v>
      </c>
    </row>
    <row r="584" spans="4:35" ht="15">
      <c r="D584" t="s">
        <v>177</v>
      </c>
      <c r="AH584" s="390">
        <v>128925</v>
      </c>
      <c r="AI584" s="114">
        <v>120578</v>
      </c>
    </row>
    <row r="585" spans="4:35" ht="15">
      <c r="D585" t="s">
        <v>52</v>
      </c>
      <c r="AH585" s="390">
        <v>202.5</v>
      </c>
      <c r="AI585" s="114">
        <v>223</v>
      </c>
    </row>
    <row r="586" spans="4:35" ht="15">
      <c r="D586" t="s">
        <v>261</v>
      </c>
      <c r="AH586" s="390">
        <v>290</v>
      </c>
      <c r="AI586" s="114">
        <v>361.5</v>
      </c>
    </row>
    <row r="587" spans="4:35" ht="15">
      <c r="D587" t="s">
        <v>55</v>
      </c>
      <c r="AH587" s="390">
        <v>500.5</v>
      </c>
      <c r="AI587" s="114">
        <v>540</v>
      </c>
    </row>
    <row r="588" spans="4:35" ht="15">
      <c r="D588" t="s">
        <v>48</v>
      </c>
      <c r="AH588" s="390">
        <v>462.5</v>
      </c>
      <c r="AI588" s="114">
        <v>504.5</v>
      </c>
    </row>
    <row r="589" spans="4:35" ht="15">
      <c r="D589" t="s">
        <v>262</v>
      </c>
      <c r="AH589" s="390">
        <v>4989.5</v>
      </c>
      <c r="AI589" s="114">
        <v>4910.5</v>
      </c>
    </row>
    <row r="590" spans="4:35" ht="15">
      <c r="D590" t="s">
        <v>62</v>
      </c>
      <c r="AH590" s="390">
        <v>266</v>
      </c>
      <c r="AI590" s="114">
        <v>272</v>
      </c>
    </row>
    <row r="591" spans="4:35" ht="15">
      <c r="D591" t="s">
        <v>69</v>
      </c>
      <c r="AH591" s="390">
        <v>794</v>
      </c>
      <c r="AI591" s="114">
        <v>856</v>
      </c>
    </row>
    <row r="592" spans="4:35" ht="15">
      <c r="D592" t="s">
        <v>180</v>
      </c>
      <c r="AH592" s="390">
        <v>16944.08</v>
      </c>
      <c r="AI592" s="114">
        <v>17708.07</v>
      </c>
    </row>
    <row r="593" spans="4:35" ht="15">
      <c r="D593" t="s">
        <v>56</v>
      </c>
      <c r="AH593" s="390">
        <v>1068.5</v>
      </c>
      <c r="AI593" s="114">
        <v>1101</v>
      </c>
    </row>
    <row r="594" spans="4:35" ht="15">
      <c r="D594" t="s">
        <v>57</v>
      </c>
      <c r="AH594" s="390">
        <v>1038.8</v>
      </c>
      <c r="AI594" s="114">
        <v>1056.19</v>
      </c>
    </row>
    <row r="595" spans="4:35" ht="15">
      <c r="D595" t="s">
        <v>181</v>
      </c>
      <c r="AH595" s="390">
        <v>535668</v>
      </c>
      <c r="AI595" s="114">
        <v>520441</v>
      </c>
    </row>
    <row r="596" spans="4:35" ht="15">
      <c r="D596" t="s">
        <v>58</v>
      </c>
      <c r="AH596" s="390">
        <v>4868.5</v>
      </c>
      <c r="AI596" s="114">
        <v>5059</v>
      </c>
    </row>
    <row r="597" spans="4:35" ht="15">
      <c r="D597" t="s">
        <v>59</v>
      </c>
      <c r="AH597" s="390">
        <v>2437</v>
      </c>
      <c r="AI597" s="114">
        <v>2415.5</v>
      </c>
    </row>
    <row r="598" spans="4:35" ht="15">
      <c r="D598" t="s">
        <v>65</v>
      </c>
      <c r="AH598" s="390">
        <v>132</v>
      </c>
      <c r="AI598" s="114">
        <v>125.5</v>
      </c>
    </row>
    <row r="599" spans="4:35" ht="15">
      <c r="D599" t="s">
        <v>49</v>
      </c>
      <c r="AH599" s="390">
        <v>1461.5</v>
      </c>
      <c r="AI599" s="114">
        <v>1458.5</v>
      </c>
    </row>
    <row r="600" spans="4:35" ht="15">
      <c r="D600" t="s">
        <v>60</v>
      </c>
      <c r="AH600" s="390">
        <v>9148</v>
      </c>
      <c r="AI600" s="114">
        <v>8868</v>
      </c>
    </row>
    <row r="601" spans="4:35" ht="15">
      <c r="D601" t="s">
        <v>67</v>
      </c>
      <c r="AH601" s="390">
        <v>585.5</v>
      </c>
      <c r="AI601" s="114">
        <v>581.5</v>
      </c>
    </row>
    <row r="602" spans="4:35" ht="15">
      <c r="D602" t="s">
        <v>68</v>
      </c>
      <c r="AH602" s="390">
        <v>3981.5</v>
      </c>
      <c r="AI602" s="114">
        <v>4484.5</v>
      </c>
    </row>
    <row r="603" spans="4:35" ht="15">
      <c r="D603" t="s">
        <v>50</v>
      </c>
      <c r="AH603" s="390">
        <v>2988.5</v>
      </c>
      <c r="AI603" s="114">
        <v>2738.5</v>
      </c>
    </row>
    <row r="604" spans="4:35" ht="15">
      <c r="D604" t="s">
        <v>61</v>
      </c>
      <c r="AH604" s="390">
        <v>4804</v>
      </c>
      <c r="AI604" s="114">
        <v>5195.5</v>
      </c>
    </row>
    <row r="605" spans="4:35" ht="15">
      <c r="D605" t="s">
        <v>71</v>
      </c>
      <c r="AH605" s="390">
        <v>4092.5</v>
      </c>
      <c r="AI605" s="114">
        <v>4060.5</v>
      </c>
    </row>
    <row r="606" spans="4:35" ht="15">
      <c r="D606" t="s">
        <v>263</v>
      </c>
      <c r="AH606" s="390">
        <v>157320.5</v>
      </c>
      <c r="AI606" s="114">
        <v>153163.5</v>
      </c>
    </row>
    <row r="607" spans="4:35" ht="15">
      <c r="D607" t="s">
        <v>63</v>
      </c>
      <c r="AH607" s="390">
        <v>418</v>
      </c>
      <c r="AI607" s="114">
        <v>506.5</v>
      </c>
    </row>
    <row r="608" spans="4:34" ht="15.75">
      <c r="D608" s="185" t="s">
        <v>73</v>
      </c>
      <c r="AH608" s="390"/>
    </row>
    <row r="609" spans="3:34" ht="15">
      <c r="C609" t="s">
        <v>52</v>
      </c>
      <c r="AH609" s="390"/>
    </row>
    <row r="610" spans="4:35" ht="15">
      <c r="D610" t="s">
        <v>175</v>
      </c>
      <c r="AH610" s="390">
        <v>291</v>
      </c>
      <c r="AI610" s="114">
        <v>443.5</v>
      </c>
    </row>
    <row r="611" spans="4:35" ht="15">
      <c r="D611" t="s">
        <v>45</v>
      </c>
      <c r="AH611" s="390">
        <v>32.5</v>
      </c>
      <c r="AI611" s="114">
        <v>55.5</v>
      </c>
    </row>
    <row r="612" spans="4:35" ht="15">
      <c r="D612" t="s">
        <v>46</v>
      </c>
      <c r="AH612" s="390">
        <v>174</v>
      </c>
      <c r="AI612" s="114">
        <v>119.5</v>
      </c>
    </row>
    <row r="613" spans="4:35" ht="15">
      <c r="D613" t="s">
        <v>177</v>
      </c>
      <c r="AH613" s="390">
        <v>202.5</v>
      </c>
      <c r="AI613" s="114">
        <v>223</v>
      </c>
    </row>
    <row r="614" spans="4:35" ht="15">
      <c r="D614" t="s">
        <v>52</v>
      </c>
      <c r="AH614" s="390">
        <v>0.001</v>
      </c>
      <c r="AI614" s="114"/>
    </row>
    <row r="615" spans="4:35" ht="15">
      <c r="D615" t="s">
        <v>261</v>
      </c>
      <c r="AH615" s="390">
        <v>67.5</v>
      </c>
      <c r="AI615" s="114">
        <v>67.5</v>
      </c>
    </row>
    <row r="616" spans="4:35" ht="15">
      <c r="D616" t="s">
        <v>55</v>
      </c>
      <c r="AH616" s="390">
        <v>507.5</v>
      </c>
      <c r="AI616" s="114">
        <v>614.5</v>
      </c>
    </row>
    <row r="617" spans="4:35" ht="15">
      <c r="D617" t="s">
        <v>48</v>
      </c>
      <c r="AH617" s="390">
        <v>81.5</v>
      </c>
      <c r="AI617" s="114">
        <v>132.5</v>
      </c>
    </row>
    <row r="618" spans="4:35" ht="15">
      <c r="D618" t="s">
        <v>262</v>
      </c>
      <c r="AH618" s="390">
        <v>1235</v>
      </c>
      <c r="AI618" s="114">
        <v>1338.5</v>
      </c>
    </row>
    <row r="619" spans="4:35" ht="15">
      <c r="D619" t="s">
        <v>62</v>
      </c>
      <c r="AH619" s="390">
        <v>59.5</v>
      </c>
      <c r="AI619" s="114">
        <v>87.5</v>
      </c>
    </row>
    <row r="620" spans="4:35" ht="15">
      <c r="D620" t="s">
        <v>69</v>
      </c>
      <c r="AH620" s="390">
        <v>80.5</v>
      </c>
      <c r="AI620" s="114">
        <v>187.5</v>
      </c>
    </row>
    <row r="621" spans="4:35" ht="15">
      <c r="D621" t="s">
        <v>180</v>
      </c>
      <c r="AH621" s="390">
        <v>14331</v>
      </c>
      <c r="AI621" s="114">
        <v>20349</v>
      </c>
    </row>
    <row r="622" spans="4:35" ht="15">
      <c r="D622" t="s">
        <v>56</v>
      </c>
      <c r="AH622" s="390">
        <v>5089.5</v>
      </c>
      <c r="AI622" s="114">
        <v>6232</v>
      </c>
    </row>
    <row r="623" spans="4:35" ht="15">
      <c r="D623" t="s">
        <v>57</v>
      </c>
      <c r="AH623" s="390">
        <v>120.5</v>
      </c>
      <c r="AI623" s="114">
        <v>129</v>
      </c>
    </row>
    <row r="624" spans="4:35" ht="15">
      <c r="D624" t="s">
        <v>181</v>
      </c>
      <c r="AH624" s="390">
        <v>60971</v>
      </c>
      <c r="AI624" s="114">
        <v>72454.5</v>
      </c>
    </row>
    <row r="625" spans="4:35" ht="15">
      <c r="D625" t="s">
        <v>58</v>
      </c>
      <c r="AH625" s="390">
        <v>168</v>
      </c>
      <c r="AI625" s="114">
        <v>275</v>
      </c>
    </row>
    <row r="626" spans="4:35" ht="15">
      <c r="D626" t="s">
        <v>59</v>
      </c>
      <c r="AH626" s="390">
        <v>143.5</v>
      </c>
      <c r="AI626" s="114">
        <v>377.5</v>
      </c>
    </row>
    <row r="627" spans="4:35" ht="15">
      <c r="D627" t="s">
        <v>65</v>
      </c>
      <c r="AH627" s="390">
        <v>55</v>
      </c>
      <c r="AI627" s="114">
        <v>74.5</v>
      </c>
    </row>
    <row r="628" spans="4:35" ht="15">
      <c r="D628" t="s">
        <v>49</v>
      </c>
      <c r="AH628" s="390">
        <v>216.5</v>
      </c>
      <c r="AI628" s="114">
        <v>311.5</v>
      </c>
    </row>
    <row r="629" spans="4:35" ht="15">
      <c r="D629" t="s">
        <v>60</v>
      </c>
      <c r="AH629" s="390">
        <v>1011</v>
      </c>
      <c r="AI629" s="114">
        <v>1288.5</v>
      </c>
    </row>
    <row r="630" spans="4:35" ht="15">
      <c r="D630" t="s">
        <v>67</v>
      </c>
      <c r="AH630" s="390">
        <v>727.5</v>
      </c>
      <c r="AI630" s="114">
        <v>658</v>
      </c>
    </row>
    <row r="631" spans="4:35" ht="15">
      <c r="D631" t="s">
        <v>68</v>
      </c>
      <c r="AH631" s="390">
        <v>332</v>
      </c>
      <c r="AI631" s="114">
        <v>871.5</v>
      </c>
    </row>
    <row r="632" spans="4:35" ht="15">
      <c r="D632" t="s">
        <v>50</v>
      </c>
      <c r="AH632" s="390">
        <v>508</v>
      </c>
      <c r="AI632" s="114">
        <v>518</v>
      </c>
    </row>
    <row r="633" spans="4:35" ht="15">
      <c r="D633" t="s">
        <v>61</v>
      </c>
      <c r="AH633" s="390">
        <v>218</v>
      </c>
      <c r="AI633" s="114">
        <v>496.5</v>
      </c>
    </row>
    <row r="634" spans="4:35" ht="15">
      <c r="D634" t="s">
        <v>71</v>
      </c>
      <c r="AH634" s="390">
        <v>79329.5</v>
      </c>
      <c r="AI634" s="114">
        <v>85284</v>
      </c>
    </row>
    <row r="635" spans="4:35" ht="15">
      <c r="D635" t="s">
        <v>263</v>
      </c>
      <c r="AH635" s="390">
        <v>277.5</v>
      </c>
      <c r="AI635" s="114">
        <v>378.5</v>
      </c>
    </row>
    <row r="636" spans="4:35" ht="15">
      <c r="D636" t="s">
        <v>63</v>
      </c>
      <c r="AH636" s="390">
        <v>331.5</v>
      </c>
      <c r="AI636" s="114">
        <v>421</v>
      </c>
    </row>
    <row r="637" spans="4:34" ht="15.75">
      <c r="D637" s="185" t="s">
        <v>73</v>
      </c>
      <c r="AH637" s="390"/>
    </row>
    <row r="638" spans="3:34" ht="15">
      <c r="C638" t="s">
        <v>261</v>
      </c>
      <c r="AH638" s="390"/>
    </row>
    <row r="639" spans="4:35" ht="15">
      <c r="D639" t="s">
        <v>175</v>
      </c>
      <c r="AH639" s="390">
        <v>1266</v>
      </c>
      <c r="AI639" s="114">
        <v>1254.5</v>
      </c>
    </row>
    <row r="640" spans="4:35" ht="15">
      <c r="D640" t="s">
        <v>45</v>
      </c>
      <c r="AH640" s="390">
        <v>105.5</v>
      </c>
      <c r="AI640" s="114">
        <v>170</v>
      </c>
    </row>
    <row r="641" spans="4:35" ht="15">
      <c r="D641" t="s">
        <v>46</v>
      </c>
      <c r="AH641" s="390">
        <v>244</v>
      </c>
      <c r="AI641" s="114">
        <v>262</v>
      </c>
    </row>
    <row r="642" spans="4:35" ht="15">
      <c r="D642" t="s">
        <v>177</v>
      </c>
      <c r="AH642" s="390">
        <v>290</v>
      </c>
      <c r="AI642" s="114">
        <v>361.5</v>
      </c>
    </row>
    <row r="643" spans="4:35" ht="15">
      <c r="D643" t="s">
        <v>52</v>
      </c>
      <c r="AH643" s="390">
        <v>67.5</v>
      </c>
      <c r="AI643" s="114">
        <v>67.5</v>
      </c>
    </row>
    <row r="644" spans="4:35" ht="15">
      <c r="D644" t="s">
        <v>261</v>
      </c>
      <c r="AH644" s="390">
        <v>53400</v>
      </c>
      <c r="AI644" s="114">
        <v>57907</v>
      </c>
    </row>
    <row r="645" spans="4:35" ht="15">
      <c r="D645" t="s">
        <v>55</v>
      </c>
      <c r="AH645" s="390">
        <v>962</v>
      </c>
      <c r="AI645" s="114">
        <v>1139</v>
      </c>
    </row>
    <row r="646" spans="4:35" ht="15">
      <c r="D646" t="s">
        <v>48</v>
      </c>
      <c r="AH646" s="390">
        <v>7733.5</v>
      </c>
      <c r="AI646" s="114">
        <v>8402.5</v>
      </c>
    </row>
    <row r="647" spans="4:35" ht="15">
      <c r="D647" t="s">
        <v>262</v>
      </c>
      <c r="AH647" s="390">
        <v>201.5</v>
      </c>
      <c r="AI647" s="114">
        <v>215.5</v>
      </c>
    </row>
    <row r="648" spans="4:35" ht="15">
      <c r="D648" t="s">
        <v>62</v>
      </c>
      <c r="AH648" s="390">
        <v>135</v>
      </c>
      <c r="AI648" s="114">
        <v>169.5</v>
      </c>
    </row>
    <row r="649" spans="4:35" ht="15">
      <c r="D649" t="s">
        <v>69</v>
      </c>
      <c r="AH649" s="390">
        <v>472</v>
      </c>
      <c r="AI649" s="114">
        <v>469.5</v>
      </c>
    </row>
    <row r="650" spans="4:35" ht="15">
      <c r="D650" t="s">
        <v>180</v>
      </c>
      <c r="AH650" s="390">
        <v>28812.5</v>
      </c>
      <c r="AI650" s="114">
        <v>31200</v>
      </c>
    </row>
    <row r="651" spans="4:35" ht="15">
      <c r="D651" t="s">
        <v>56</v>
      </c>
      <c r="AH651" s="390">
        <v>575</v>
      </c>
      <c r="AI651" s="114">
        <v>483.5</v>
      </c>
    </row>
    <row r="652" spans="4:35" ht="15">
      <c r="D652" t="s">
        <v>57</v>
      </c>
      <c r="AH652" s="390">
        <v>1133.5</v>
      </c>
      <c r="AI652" s="114">
        <v>1079</v>
      </c>
    </row>
    <row r="653" spans="4:35" ht="15">
      <c r="D653" t="s">
        <v>181</v>
      </c>
      <c r="AH653" s="390">
        <v>66900.5</v>
      </c>
      <c r="AI653" s="114">
        <v>64674</v>
      </c>
    </row>
    <row r="654" spans="4:35" ht="15">
      <c r="D654" t="s">
        <v>58</v>
      </c>
      <c r="AH654" s="390">
        <v>741</v>
      </c>
      <c r="AI654" s="114">
        <v>884</v>
      </c>
    </row>
    <row r="655" spans="4:35" ht="15">
      <c r="D655" t="s">
        <v>59</v>
      </c>
      <c r="AH655" s="390">
        <v>634</v>
      </c>
      <c r="AI655" s="114">
        <v>735</v>
      </c>
    </row>
    <row r="656" spans="4:35" ht="15">
      <c r="D656" t="s">
        <v>65</v>
      </c>
      <c r="AH656" s="390">
        <v>141</v>
      </c>
      <c r="AI656" s="114">
        <v>144.5</v>
      </c>
    </row>
    <row r="657" spans="4:35" ht="15">
      <c r="D657" t="s">
        <v>49</v>
      </c>
      <c r="AH657" s="390">
        <v>738</v>
      </c>
      <c r="AI657" s="114">
        <v>618.5</v>
      </c>
    </row>
    <row r="658" spans="4:35" ht="15">
      <c r="D658" t="s">
        <v>60</v>
      </c>
      <c r="AH658" s="390">
        <v>485</v>
      </c>
      <c r="AI658" s="114">
        <v>424</v>
      </c>
    </row>
    <row r="659" spans="4:35" ht="15">
      <c r="D659" t="s">
        <v>67</v>
      </c>
      <c r="AH659" s="390">
        <v>435.5</v>
      </c>
      <c r="AI659" s="114">
        <v>464.5</v>
      </c>
    </row>
    <row r="660" spans="4:35" ht="15">
      <c r="D660" t="s">
        <v>68</v>
      </c>
      <c r="AH660" s="390">
        <v>1793.5</v>
      </c>
      <c r="AI660" s="114">
        <v>1809.5</v>
      </c>
    </row>
    <row r="661" spans="4:35" ht="15">
      <c r="D661" t="s">
        <v>50</v>
      </c>
      <c r="AH661" s="390">
        <v>12748</v>
      </c>
      <c r="AI661" s="114">
        <v>12308.5</v>
      </c>
    </row>
    <row r="662" spans="4:35" ht="15">
      <c r="D662" t="s">
        <v>61</v>
      </c>
      <c r="AH662" s="390">
        <v>483.5</v>
      </c>
      <c r="AI662" s="114">
        <v>399.5</v>
      </c>
    </row>
    <row r="663" spans="4:35" ht="15">
      <c r="D663" t="s">
        <v>71</v>
      </c>
      <c r="AH663" s="390">
        <v>913</v>
      </c>
      <c r="AI663" s="114">
        <v>1109</v>
      </c>
    </row>
    <row r="664" spans="4:35" ht="15">
      <c r="D664" t="s">
        <v>263</v>
      </c>
      <c r="AH664" s="390">
        <v>450.5</v>
      </c>
      <c r="AI664" s="114">
        <v>316</v>
      </c>
    </row>
    <row r="665" spans="4:35" ht="15">
      <c r="D665" t="s">
        <v>63</v>
      </c>
      <c r="AH665" s="390">
        <v>291</v>
      </c>
      <c r="AI665" s="114">
        <v>245.5</v>
      </c>
    </row>
    <row r="666" spans="4:34" ht="15.75">
      <c r="D666" s="185" t="s">
        <v>73</v>
      </c>
      <c r="AH666" s="390"/>
    </row>
    <row r="667" spans="3:34" ht="15">
      <c r="C667" t="s">
        <v>55</v>
      </c>
      <c r="AH667" s="390"/>
    </row>
    <row r="668" spans="4:35" ht="15">
      <c r="D668" t="s">
        <v>175</v>
      </c>
      <c r="AH668" s="390">
        <v>56791</v>
      </c>
      <c r="AI668" s="114">
        <v>54868.5</v>
      </c>
    </row>
    <row r="669" spans="4:35" ht="15">
      <c r="D669" t="s">
        <v>45</v>
      </c>
      <c r="AH669" s="390">
        <v>10422.5</v>
      </c>
      <c r="AI669" s="114">
        <v>12724</v>
      </c>
    </row>
    <row r="670" spans="4:35" ht="15">
      <c r="D670" t="s">
        <v>46</v>
      </c>
      <c r="AH670" s="390">
        <v>179486</v>
      </c>
      <c r="AI670" s="114">
        <v>172591</v>
      </c>
    </row>
    <row r="671" spans="4:35" ht="15">
      <c r="D671" t="s">
        <v>177</v>
      </c>
      <c r="AH671" s="390">
        <v>500.5</v>
      </c>
      <c r="AI671" s="114">
        <v>540</v>
      </c>
    </row>
    <row r="672" spans="4:35" ht="15">
      <c r="D672" t="s">
        <v>52</v>
      </c>
      <c r="AH672" s="390">
        <v>507.5</v>
      </c>
      <c r="AI672" s="114">
        <v>614.5</v>
      </c>
    </row>
    <row r="673" spans="4:35" ht="15">
      <c r="D673" t="s">
        <v>261</v>
      </c>
      <c r="AH673" s="390">
        <v>962</v>
      </c>
      <c r="AI673" s="114">
        <v>1139</v>
      </c>
    </row>
    <row r="674" spans="4:35" ht="15">
      <c r="D674" t="s">
        <v>55</v>
      </c>
      <c r="AH674" s="390">
        <v>1465</v>
      </c>
      <c r="AI674" s="114">
        <v>1505</v>
      </c>
    </row>
    <row r="675" spans="4:35" ht="15">
      <c r="D675" t="s">
        <v>48</v>
      </c>
      <c r="AH675" s="390">
        <v>185.5</v>
      </c>
      <c r="AI675" s="114">
        <v>256.5</v>
      </c>
    </row>
    <row r="676" spans="4:35" ht="15">
      <c r="D676" t="s">
        <v>262</v>
      </c>
      <c r="AH676" s="390">
        <v>905.5</v>
      </c>
      <c r="AI676" s="114">
        <v>1120.5</v>
      </c>
    </row>
    <row r="677" spans="4:35" ht="15">
      <c r="D677" t="s">
        <v>62</v>
      </c>
      <c r="AH677" s="390">
        <v>1301.5</v>
      </c>
      <c r="AI677" s="114">
        <v>1674</v>
      </c>
    </row>
    <row r="678" spans="4:35" ht="15">
      <c r="D678" t="s">
        <v>69</v>
      </c>
      <c r="AH678" s="390">
        <v>153.5</v>
      </c>
      <c r="AI678" s="114">
        <v>243</v>
      </c>
    </row>
    <row r="679" spans="4:35" ht="15">
      <c r="D679" t="s">
        <v>180</v>
      </c>
      <c r="AH679" s="390">
        <v>146470</v>
      </c>
      <c r="AI679" s="114">
        <v>152320</v>
      </c>
    </row>
    <row r="680" spans="4:35" ht="15">
      <c r="D680" t="s">
        <v>56</v>
      </c>
      <c r="AH680" s="390">
        <v>3258</v>
      </c>
      <c r="AI680" s="114">
        <v>3496</v>
      </c>
    </row>
    <row r="681" spans="4:35" ht="15">
      <c r="D681" t="s">
        <v>57</v>
      </c>
      <c r="AH681" s="390">
        <v>114950</v>
      </c>
      <c r="AI681" s="114">
        <v>120790.5</v>
      </c>
    </row>
    <row r="682" spans="4:35" ht="15">
      <c r="D682" t="s">
        <v>181</v>
      </c>
      <c r="AH682" s="390">
        <v>74705</v>
      </c>
      <c r="AI682" s="114">
        <v>76444.5</v>
      </c>
    </row>
    <row r="683" spans="4:35" ht="15">
      <c r="D683" t="s">
        <v>58</v>
      </c>
      <c r="AH683" s="390">
        <v>6891.5</v>
      </c>
      <c r="AI683" s="114">
        <v>7146</v>
      </c>
    </row>
    <row r="684" spans="4:35" ht="15">
      <c r="D684" t="s">
        <v>59</v>
      </c>
      <c r="AH684" s="390">
        <v>385.5</v>
      </c>
      <c r="AI684" s="114">
        <v>426.5</v>
      </c>
    </row>
    <row r="685" spans="4:35" ht="15">
      <c r="D685" t="s">
        <v>65</v>
      </c>
      <c r="AH685" s="390">
        <v>2520</v>
      </c>
      <c r="AI685" s="114">
        <v>2695</v>
      </c>
    </row>
    <row r="686" spans="4:35" ht="15">
      <c r="D686" t="s">
        <v>49</v>
      </c>
      <c r="AH686" s="390">
        <v>604.5</v>
      </c>
      <c r="AI686" s="114">
        <v>724.5</v>
      </c>
    </row>
    <row r="687" spans="4:35" ht="15">
      <c r="D687" t="s">
        <v>60</v>
      </c>
      <c r="AH687" s="390">
        <v>1257.5</v>
      </c>
      <c r="AI687" s="114">
        <v>1194.5</v>
      </c>
    </row>
    <row r="688" spans="4:35" ht="15">
      <c r="D688" t="s">
        <v>67</v>
      </c>
      <c r="AH688" s="390">
        <v>110612</v>
      </c>
      <c r="AI688" s="114">
        <v>110540</v>
      </c>
    </row>
    <row r="689" spans="4:35" ht="15">
      <c r="D689" t="s">
        <v>68</v>
      </c>
      <c r="AH689" s="390">
        <v>948.5</v>
      </c>
      <c r="AI689" s="114">
        <v>1268.5</v>
      </c>
    </row>
    <row r="690" spans="4:35" ht="15">
      <c r="D690" t="s">
        <v>50</v>
      </c>
      <c r="AH690" s="390">
        <v>3156.5</v>
      </c>
      <c r="AI690" s="114">
        <v>2797</v>
      </c>
    </row>
    <row r="691" spans="4:35" ht="15">
      <c r="D691" t="s">
        <v>61</v>
      </c>
      <c r="AH691" s="390">
        <v>590</v>
      </c>
      <c r="AI691" s="114">
        <v>658</v>
      </c>
    </row>
    <row r="692" spans="4:35" ht="15">
      <c r="D692" t="s">
        <v>71</v>
      </c>
      <c r="AH692" s="390">
        <v>18280.5</v>
      </c>
      <c r="AI692" s="114">
        <v>19283.5</v>
      </c>
    </row>
    <row r="693" spans="4:35" ht="15">
      <c r="D693" t="s">
        <v>263</v>
      </c>
      <c r="AH693" s="390">
        <v>366</v>
      </c>
      <c r="AI693" s="114">
        <v>482</v>
      </c>
    </row>
    <row r="694" spans="4:35" ht="15">
      <c r="D694" t="s">
        <v>63</v>
      </c>
      <c r="AH694" s="390">
        <v>2274.5</v>
      </c>
      <c r="AI694" s="114">
        <v>2353.5</v>
      </c>
    </row>
    <row r="695" spans="4:34" ht="15.75">
      <c r="D695" s="185" t="s">
        <v>73</v>
      </c>
      <c r="AH695" s="390"/>
    </row>
    <row r="696" spans="3:34" ht="15">
      <c r="C696" t="s">
        <v>48</v>
      </c>
      <c r="AH696" s="390"/>
    </row>
    <row r="697" spans="4:35" ht="15">
      <c r="D697" t="s">
        <v>175</v>
      </c>
      <c r="AH697" s="390">
        <v>363</v>
      </c>
      <c r="AI697" s="114">
        <v>565.5</v>
      </c>
    </row>
    <row r="698" spans="4:35" ht="15">
      <c r="D698" t="s">
        <v>45</v>
      </c>
      <c r="AH698" s="390">
        <v>42</v>
      </c>
      <c r="AI698" s="114">
        <v>40.5</v>
      </c>
    </row>
    <row r="699" spans="4:35" ht="15">
      <c r="D699" t="s">
        <v>46</v>
      </c>
      <c r="AH699" s="390">
        <v>59</v>
      </c>
      <c r="AI699" s="114">
        <v>95.5</v>
      </c>
    </row>
    <row r="700" spans="4:35" ht="15">
      <c r="D700" t="s">
        <v>177</v>
      </c>
      <c r="AH700" s="390">
        <v>462.5</v>
      </c>
      <c r="AI700" s="114">
        <v>504.5</v>
      </c>
    </row>
    <row r="701" spans="4:35" ht="15">
      <c r="D701" t="s">
        <v>52</v>
      </c>
      <c r="AH701" s="390">
        <v>81.5</v>
      </c>
      <c r="AI701" s="114">
        <v>132.5</v>
      </c>
    </row>
    <row r="702" spans="4:35" ht="15">
      <c r="D702" t="s">
        <v>261</v>
      </c>
      <c r="AH702" s="390">
        <v>7733.5</v>
      </c>
      <c r="AI702" s="114">
        <v>8402.5</v>
      </c>
    </row>
    <row r="703" spans="4:35" ht="15">
      <c r="D703" t="s">
        <v>55</v>
      </c>
      <c r="AH703" s="390">
        <v>185.5</v>
      </c>
      <c r="AI703" s="114">
        <v>256.5</v>
      </c>
    </row>
    <row r="704" spans="4:35" ht="15">
      <c r="D704" t="s">
        <v>48</v>
      </c>
      <c r="AH704" s="390">
        <v>45809.15</v>
      </c>
      <c r="AI704" s="114">
        <v>51630.3</v>
      </c>
    </row>
    <row r="705" spans="4:35" ht="15">
      <c r="D705" t="s">
        <v>262</v>
      </c>
      <c r="AH705" s="390">
        <v>767.75</v>
      </c>
      <c r="AI705" s="114">
        <v>971.18</v>
      </c>
    </row>
    <row r="706" spans="4:35" ht="15">
      <c r="D706" t="s">
        <v>62</v>
      </c>
      <c r="AH706" s="390">
        <v>115</v>
      </c>
      <c r="AI706" s="114">
        <v>104</v>
      </c>
    </row>
    <row r="707" spans="4:35" ht="15">
      <c r="D707" t="s">
        <v>69</v>
      </c>
      <c r="AH707" s="390">
        <v>15744.95</v>
      </c>
      <c r="AI707" s="114">
        <v>18747.34</v>
      </c>
    </row>
    <row r="708" spans="4:35" ht="15">
      <c r="D708" t="s">
        <v>180</v>
      </c>
      <c r="AH708" s="390">
        <v>6177.5</v>
      </c>
      <c r="AI708" s="114">
        <v>6594</v>
      </c>
    </row>
    <row r="709" spans="4:35" ht="15">
      <c r="D709" t="s">
        <v>56</v>
      </c>
      <c r="AH709" s="390">
        <v>471</v>
      </c>
      <c r="AI709" s="114">
        <v>521</v>
      </c>
    </row>
    <row r="710" spans="4:35" ht="15">
      <c r="D710" t="s">
        <v>57</v>
      </c>
      <c r="AH710" s="390">
        <v>313.5</v>
      </c>
      <c r="AI710" s="114">
        <v>273.5</v>
      </c>
    </row>
    <row r="711" spans="4:35" ht="15">
      <c r="D711" t="s">
        <v>181</v>
      </c>
      <c r="AH711" s="390">
        <v>294603.89</v>
      </c>
      <c r="AI711" s="114">
        <v>298441.57</v>
      </c>
    </row>
    <row r="712" spans="4:35" ht="15">
      <c r="D712" t="s">
        <v>58</v>
      </c>
      <c r="AH712" s="390">
        <v>252</v>
      </c>
      <c r="AI712" s="114">
        <v>472.5</v>
      </c>
    </row>
    <row r="713" spans="4:35" ht="15">
      <c r="D713" t="s">
        <v>59</v>
      </c>
      <c r="AH713" s="390">
        <v>1506.31</v>
      </c>
      <c r="AI713" s="114">
        <v>1777.03</v>
      </c>
    </row>
    <row r="714" spans="4:35" ht="15">
      <c r="D714" t="s">
        <v>65</v>
      </c>
      <c r="AH714" s="390">
        <v>57.5</v>
      </c>
      <c r="AI714" s="114">
        <v>59</v>
      </c>
    </row>
    <row r="715" spans="4:35" ht="15">
      <c r="D715" t="s">
        <v>49</v>
      </c>
      <c r="AH715" s="390">
        <v>1589.91</v>
      </c>
      <c r="AI715" s="114">
        <v>1075.65</v>
      </c>
    </row>
    <row r="716" spans="4:35" ht="15">
      <c r="D716" t="s">
        <v>60</v>
      </c>
      <c r="AH716" s="390">
        <v>1737.49</v>
      </c>
      <c r="AI716" s="114">
        <v>2434.32</v>
      </c>
    </row>
    <row r="717" spans="4:35" ht="15">
      <c r="D717" t="s">
        <v>67</v>
      </c>
      <c r="AH717" s="390">
        <v>223</v>
      </c>
      <c r="AI717" s="114">
        <v>305</v>
      </c>
    </row>
    <row r="718" spans="4:35" ht="15">
      <c r="D718" t="s">
        <v>68</v>
      </c>
      <c r="AH718" s="390">
        <v>6073.59</v>
      </c>
      <c r="AI718" s="114">
        <v>7296.2</v>
      </c>
    </row>
    <row r="719" spans="4:35" ht="15">
      <c r="D719" t="s">
        <v>50</v>
      </c>
      <c r="AH719" s="390">
        <v>14277.83</v>
      </c>
      <c r="AI719" s="114">
        <v>14023.92</v>
      </c>
    </row>
    <row r="720" spans="4:35" ht="15">
      <c r="D720" t="s">
        <v>61</v>
      </c>
      <c r="AH720" s="390">
        <v>2693.31</v>
      </c>
      <c r="AI720" s="114">
        <v>3283.93</v>
      </c>
    </row>
    <row r="721" spans="4:35" ht="15">
      <c r="D721" t="s">
        <v>71</v>
      </c>
      <c r="AH721" s="390">
        <v>1084.5</v>
      </c>
      <c r="AI721" s="114">
        <v>1221</v>
      </c>
    </row>
    <row r="722" spans="4:35" ht="15">
      <c r="D722" t="s">
        <v>263</v>
      </c>
      <c r="AH722" s="390">
        <v>1557.46</v>
      </c>
      <c r="AI722" s="114">
        <v>1437.43</v>
      </c>
    </row>
    <row r="723" spans="4:35" ht="15">
      <c r="D723" t="s">
        <v>63</v>
      </c>
      <c r="AH723" s="390">
        <v>216</v>
      </c>
      <c r="AI723" s="114">
        <v>156</v>
      </c>
    </row>
    <row r="724" spans="4:34" ht="15.75">
      <c r="D724" s="185" t="s">
        <v>73</v>
      </c>
      <c r="AH724" s="390"/>
    </row>
    <row r="725" spans="3:34" ht="15">
      <c r="C725" t="s">
        <v>262</v>
      </c>
      <c r="AH725" s="390"/>
    </row>
    <row r="726" spans="4:35" ht="15">
      <c r="D726" t="s">
        <v>175</v>
      </c>
      <c r="AH726" s="390">
        <v>1200.5</v>
      </c>
      <c r="AI726" s="114">
        <v>1223</v>
      </c>
    </row>
    <row r="727" spans="4:35" ht="15">
      <c r="D727" t="s">
        <v>45</v>
      </c>
      <c r="AH727" s="390">
        <v>60.5</v>
      </c>
      <c r="AI727" s="114">
        <v>94.5</v>
      </c>
    </row>
    <row r="728" spans="4:35" ht="15">
      <c r="D728" t="s">
        <v>46</v>
      </c>
      <c r="AH728" s="390">
        <v>132</v>
      </c>
      <c r="AI728" s="114">
        <v>170</v>
      </c>
    </row>
    <row r="729" spans="4:35" ht="15">
      <c r="D729" t="s">
        <v>177</v>
      </c>
      <c r="AH729" s="390">
        <v>4989.5</v>
      </c>
      <c r="AI729" s="114">
        <v>4910.5</v>
      </c>
    </row>
    <row r="730" spans="4:35" ht="15">
      <c r="D730" t="s">
        <v>52</v>
      </c>
      <c r="AH730" s="390">
        <v>1235</v>
      </c>
      <c r="AI730" s="114">
        <v>1338.5</v>
      </c>
    </row>
    <row r="731" spans="4:35" ht="15">
      <c r="D731" t="s">
        <v>261</v>
      </c>
      <c r="AH731" s="390">
        <v>201.5</v>
      </c>
      <c r="AI731" s="114">
        <v>215.5</v>
      </c>
    </row>
    <row r="732" spans="4:35" ht="15">
      <c r="D732" t="s">
        <v>55</v>
      </c>
      <c r="AH732" s="390">
        <v>905.5</v>
      </c>
      <c r="AI732" s="114">
        <v>1120.5</v>
      </c>
    </row>
    <row r="733" spans="4:35" ht="15">
      <c r="D733" t="s">
        <v>48</v>
      </c>
      <c r="AH733" s="390">
        <v>767.75</v>
      </c>
      <c r="AI733" s="114">
        <v>971.18</v>
      </c>
    </row>
    <row r="734" spans="4:35" ht="15">
      <c r="D734" t="s">
        <v>262</v>
      </c>
      <c r="AH734" s="390">
        <v>66640.91</v>
      </c>
      <c r="AI734" s="114">
        <v>63051.66</v>
      </c>
    </row>
    <row r="735" spans="4:35" ht="15">
      <c r="D735" t="s">
        <v>62</v>
      </c>
      <c r="AH735" s="390">
        <v>499.5</v>
      </c>
      <c r="AI735" s="114">
        <v>628</v>
      </c>
    </row>
    <row r="736" spans="4:35" ht="15">
      <c r="D736" t="s">
        <v>69</v>
      </c>
      <c r="AH736" s="390">
        <v>3591.8</v>
      </c>
      <c r="AI736" s="114">
        <v>3907.37</v>
      </c>
    </row>
    <row r="737" spans="4:35" ht="15">
      <c r="D737" t="s">
        <v>180</v>
      </c>
      <c r="AH737" s="390">
        <v>54281</v>
      </c>
      <c r="AI737" s="114">
        <v>56523</v>
      </c>
    </row>
    <row r="738" spans="4:35" ht="15">
      <c r="D738" t="s">
        <v>56</v>
      </c>
      <c r="AH738" s="390">
        <v>6511.5</v>
      </c>
      <c r="AI738" s="114">
        <v>6544.5</v>
      </c>
    </row>
    <row r="739" spans="4:35" ht="15">
      <c r="D739" t="s">
        <v>57</v>
      </c>
      <c r="AH739" s="390">
        <v>563</v>
      </c>
      <c r="AI739" s="114">
        <v>613.5</v>
      </c>
    </row>
    <row r="740" spans="4:35" ht="15">
      <c r="D740" t="s">
        <v>181</v>
      </c>
      <c r="AH740" s="390">
        <v>1640215.08</v>
      </c>
      <c r="AI740" s="114">
        <v>1603393.92</v>
      </c>
    </row>
    <row r="741" spans="4:35" ht="15">
      <c r="D741" t="s">
        <v>58</v>
      </c>
      <c r="AH741" s="390">
        <v>959</v>
      </c>
      <c r="AI741" s="114">
        <v>1234</v>
      </c>
    </row>
    <row r="742" spans="4:35" ht="15">
      <c r="D742" t="s">
        <v>59</v>
      </c>
      <c r="AH742" s="390">
        <v>3925.15</v>
      </c>
      <c r="AI742" s="114">
        <v>4792.79</v>
      </c>
    </row>
    <row r="743" spans="4:35" ht="15">
      <c r="D743" t="s">
        <v>65</v>
      </c>
      <c r="AH743" s="390">
        <v>60.5</v>
      </c>
      <c r="AI743" s="114">
        <v>86.5</v>
      </c>
    </row>
    <row r="744" spans="4:35" ht="15">
      <c r="D744" t="s">
        <v>49</v>
      </c>
      <c r="AH744" s="390">
        <v>4189.91</v>
      </c>
      <c r="AI744" s="114">
        <v>4611.3</v>
      </c>
    </row>
    <row r="745" spans="4:35" ht="15">
      <c r="D745" t="s">
        <v>60</v>
      </c>
      <c r="AH745" s="390">
        <v>28359.91</v>
      </c>
      <c r="AI745" s="114">
        <v>29573.12</v>
      </c>
    </row>
    <row r="746" spans="4:35" ht="15">
      <c r="D746" t="s">
        <v>67</v>
      </c>
      <c r="AH746" s="390">
        <v>1226.5</v>
      </c>
      <c r="AI746" s="114">
        <v>1383</v>
      </c>
    </row>
    <row r="747" spans="4:35" ht="15">
      <c r="D747" t="s">
        <v>68</v>
      </c>
      <c r="AH747" s="390">
        <v>15887.08</v>
      </c>
      <c r="AI747" s="114">
        <v>17755.6</v>
      </c>
    </row>
    <row r="748" spans="4:35" ht="15">
      <c r="D748" t="s">
        <v>50</v>
      </c>
      <c r="AH748" s="390">
        <v>4836.55</v>
      </c>
      <c r="AI748" s="114">
        <v>4352.32</v>
      </c>
    </row>
    <row r="749" spans="4:35" ht="15">
      <c r="D749" t="s">
        <v>61</v>
      </c>
      <c r="AH749" s="390">
        <v>22786.98</v>
      </c>
      <c r="AI749" s="114">
        <v>22519.62</v>
      </c>
    </row>
    <row r="750" spans="4:35" ht="15">
      <c r="D750" t="s">
        <v>71</v>
      </c>
      <c r="AH750" s="390">
        <v>14166</v>
      </c>
      <c r="AI750" s="114">
        <v>14891.5</v>
      </c>
    </row>
    <row r="751" spans="4:35" ht="15">
      <c r="D751" t="s">
        <v>263</v>
      </c>
      <c r="AH751" s="390">
        <v>49803.86</v>
      </c>
      <c r="AI751" s="114">
        <v>47049.99</v>
      </c>
    </row>
    <row r="752" spans="4:35" ht="15">
      <c r="D752" t="s">
        <v>63</v>
      </c>
      <c r="AH752" s="390">
        <v>1009</v>
      </c>
      <c r="AI752" s="114">
        <v>833.5</v>
      </c>
    </row>
    <row r="753" spans="4:34" ht="15.75">
      <c r="D753" s="185" t="s">
        <v>73</v>
      </c>
      <c r="AH753" s="390"/>
    </row>
    <row r="754" spans="3:34" ht="15">
      <c r="C754" t="s">
        <v>62</v>
      </c>
      <c r="AH754" s="390"/>
    </row>
    <row r="755" spans="4:35" ht="15">
      <c r="D755" t="s">
        <v>175</v>
      </c>
      <c r="AH755" s="390">
        <v>1135</v>
      </c>
      <c r="AI755" s="114">
        <v>1214.5</v>
      </c>
    </row>
    <row r="756" spans="4:35" ht="15">
      <c r="D756" t="s">
        <v>45</v>
      </c>
      <c r="AH756" s="390">
        <v>149</v>
      </c>
      <c r="AI756" s="114">
        <v>205</v>
      </c>
    </row>
    <row r="757" spans="4:35" ht="15">
      <c r="D757" t="s">
        <v>46</v>
      </c>
      <c r="AH757" s="390">
        <v>224</v>
      </c>
      <c r="AI757" s="114">
        <v>344</v>
      </c>
    </row>
    <row r="758" spans="4:35" ht="15">
      <c r="D758" t="s">
        <v>177</v>
      </c>
      <c r="AH758" s="390">
        <v>266</v>
      </c>
      <c r="AI758" s="114">
        <v>272</v>
      </c>
    </row>
    <row r="759" spans="4:35" ht="15">
      <c r="D759" t="s">
        <v>52</v>
      </c>
      <c r="AH759" s="390">
        <v>59.5</v>
      </c>
      <c r="AI759" s="114">
        <v>87.5</v>
      </c>
    </row>
    <row r="760" spans="4:35" ht="15">
      <c r="D760" t="s">
        <v>261</v>
      </c>
      <c r="AH760" s="390">
        <v>135</v>
      </c>
      <c r="AI760" s="114">
        <v>169.5</v>
      </c>
    </row>
    <row r="761" spans="4:35" ht="15">
      <c r="D761" t="s">
        <v>55</v>
      </c>
      <c r="AH761" s="390">
        <v>1301.5</v>
      </c>
      <c r="AI761" s="114">
        <v>1674</v>
      </c>
    </row>
    <row r="762" spans="4:35" ht="15">
      <c r="D762" t="s">
        <v>48</v>
      </c>
      <c r="AH762" s="390">
        <v>115</v>
      </c>
      <c r="AI762" s="114">
        <v>104</v>
      </c>
    </row>
    <row r="763" spans="4:35" ht="15">
      <c r="D763" t="s">
        <v>262</v>
      </c>
      <c r="AH763" s="390">
        <v>499.5</v>
      </c>
      <c r="AI763" s="114">
        <v>628</v>
      </c>
    </row>
    <row r="764" spans="4:35" ht="15">
      <c r="D764" t="s">
        <v>62</v>
      </c>
      <c r="AH764" s="390">
        <v>24933</v>
      </c>
      <c r="AI764" s="114">
        <v>27161</v>
      </c>
    </row>
    <row r="765" spans="4:35" ht="15">
      <c r="D765" t="s">
        <v>69</v>
      </c>
      <c r="AH765" s="390">
        <v>167.5</v>
      </c>
      <c r="AI765" s="114">
        <v>126.5</v>
      </c>
    </row>
    <row r="766" spans="4:35" ht="15">
      <c r="D766" t="s">
        <v>180</v>
      </c>
      <c r="AH766" s="390">
        <v>812275</v>
      </c>
      <c r="AI766" s="114">
        <v>811957</v>
      </c>
    </row>
    <row r="767" spans="4:35" ht="15">
      <c r="D767" t="s">
        <v>56</v>
      </c>
      <c r="AH767" s="390">
        <v>4154.5</v>
      </c>
      <c r="AI767" s="114">
        <v>5436.5</v>
      </c>
    </row>
    <row r="768" spans="4:35" ht="15">
      <c r="D768" t="s">
        <v>57</v>
      </c>
      <c r="AH768" s="390">
        <v>9662</v>
      </c>
      <c r="AI768" s="114">
        <v>8568</v>
      </c>
    </row>
    <row r="769" spans="4:35" ht="15">
      <c r="D769" t="s">
        <v>181</v>
      </c>
      <c r="AH769" s="390">
        <v>24221</v>
      </c>
      <c r="AI769" s="114">
        <v>25884</v>
      </c>
    </row>
    <row r="770" spans="4:35" ht="15">
      <c r="D770" t="s">
        <v>58</v>
      </c>
      <c r="AH770" s="390">
        <v>477</v>
      </c>
      <c r="AI770" s="114">
        <v>602.5</v>
      </c>
    </row>
    <row r="771" spans="4:35" ht="15">
      <c r="D771" t="s">
        <v>59</v>
      </c>
      <c r="AH771" s="390">
        <v>213.5</v>
      </c>
      <c r="AI771" s="114">
        <v>278.5</v>
      </c>
    </row>
    <row r="772" spans="4:35" ht="15">
      <c r="D772" t="s">
        <v>65</v>
      </c>
      <c r="AH772" s="390">
        <v>160</v>
      </c>
      <c r="AI772" s="114">
        <v>180.5</v>
      </c>
    </row>
    <row r="773" spans="4:35" ht="15">
      <c r="D773" t="s">
        <v>49</v>
      </c>
      <c r="AH773" s="390">
        <v>247.5</v>
      </c>
      <c r="AI773" s="114">
        <v>284</v>
      </c>
    </row>
    <row r="774" spans="4:35" ht="15">
      <c r="D774" t="s">
        <v>60</v>
      </c>
      <c r="AH774" s="390">
        <v>1549.5</v>
      </c>
      <c r="AI774" s="114">
        <v>1608.5</v>
      </c>
    </row>
    <row r="775" spans="4:35" ht="15">
      <c r="D775" t="s">
        <v>67</v>
      </c>
      <c r="AH775" s="390">
        <v>616</v>
      </c>
      <c r="AI775" s="114">
        <v>734.5</v>
      </c>
    </row>
    <row r="776" spans="4:35" ht="15">
      <c r="D776" t="s">
        <v>68</v>
      </c>
      <c r="AH776" s="390">
        <v>536.5</v>
      </c>
      <c r="AI776" s="114">
        <v>589.5</v>
      </c>
    </row>
    <row r="777" spans="4:35" ht="15">
      <c r="D777" t="s">
        <v>50</v>
      </c>
      <c r="AH777" s="390">
        <v>557</v>
      </c>
      <c r="AI777" s="114">
        <v>517</v>
      </c>
    </row>
    <row r="778" spans="4:35" ht="15">
      <c r="D778" t="s">
        <v>61</v>
      </c>
      <c r="AH778" s="390">
        <v>533.5</v>
      </c>
      <c r="AI778" s="114">
        <v>881.5</v>
      </c>
    </row>
    <row r="779" spans="4:35" ht="15">
      <c r="D779" t="s">
        <v>71</v>
      </c>
      <c r="AH779" s="390">
        <v>2033</v>
      </c>
      <c r="AI779" s="114">
        <v>2257</v>
      </c>
    </row>
    <row r="780" spans="4:35" ht="15">
      <c r="D780" t="s">
        <v>263</v>
      </c>
      <c r="AH780" s="390">
        <v>222.5</v>
      </c>
      <c r="AI780" s="114">
        <v>279</v>
      </c>
    </row>
    <row r="781" spans="4:35" ht="15">
      <c r="D781" t="s">
        <v>63</v>
      </c>
      <c r="AH781" s="390">
        <v>7457</v>
      </c>
      <c r="AI781" s="114">
        <v>8472.5</v>
      </c>
    </row>
    <row r="782" spans="4:34" ht="15.75">
      <c r="D782" s="185" t="s">
        <v>73</v>
      </c>
      <c r="AH782" s="390"/>
    </row>
    <row r="783" spans="3:34" ht="15">
      <c r="C783" t="s">
        <v>69</v>
      </c>
      <c r="AH783" s="390"/>
    </row>
    <row r="784" spans="4:35" ht="15">
      <c r="D784" t="s">
        <v>175</v>
      </c>
      <c r="AH784" s="390">
        <v>178.5</v>
      </c>
      <c r="AI784" s="114">
        <v>319.5</v>
      </c>
    </row>
    <row r="785" spans="4:35" ht="15">
      <c r="D785" t="s">
        <v>45</v>
      </c>
      <c r="AH785" s="390">
        <v>27.5</v>
      </c>
      <c r="AI785" s="114">
        <v>41.5</v>
      </c>
    </row>
    <row r="786" spans="4:35" ht="15">
      <c r="D786" t="s">
        <v>46</v>
      </c>
      <c r="AH786" s="390">
        <v>53</v>
      </c>
      <c r="AI786" s="114">
        <v>31.5</v>
      </c>
    </row>
    <row r="787" spans="4:35" ht="15">
      <c r="D787" t="s">
        <v>177</v>
      </c>
      <c r="AH787" s="390">
        <v>794</v>
      </c>
      <c r="AI787" s="114">
        <v>856</v>
      </c>
    </row>
    <row r="788" spans="4:35" ht="15">
      <c r="D788" t="s">
        <v>52</v>
      </c>
      <c r="AH788" s="390">
        <v>80.5</v>
      </c>
      <c r="AI788" s="114">
        <v>187.5</v>
      </c>
    </row>
    <row r="789" spans="4:35" ht="15">
      <c r="D789" t="s">
        <v>261</v>
      </c>
      <c r="AH789" s="390">
        <v>472</v>
      </c>
      <c r="AI789" s="114">
        <v>469.5</v>
      </c>
    </row>
    <row r="790" spans="4:35" ht="15">
      <c r="D790" t="s">
        <v>55</v>
      </c>
      <c r="AH790" s="390">
        <v>153.5</v>
      </c>
      <c r="AI790" s="114">
        <v>243</v>
      </c>
    </row>
    <row r="791" spans="4:35" ht="15">
      <c r="D791" t="s">
        <v>48</v>
      </c>
      <c r="AH791" s="390">
        <v>15744.95</v>
      </c>
      <c r="AI791" s="114">
        <v>18747.34</v>
      </c>
    </row>
    <row r="792" spans="4:35" ht="15">
      <c r="D792" t="s">
        <v>262</v>
      </c>
      <c r="AH792" s="390">
        <v>3591.8</v>
      </c>
      <c r="AI792" s="114">
        <v>3907.37</v>
      </c>
    </row>
    <row r="793" spans="4:35" ht="15">
      <c r="D793" t="s">
        <v>62</v>
      </c>
      <c r="AH793" s="390">
        <v>167.5</v>
      </c>
      <c r="AI793" s="114">
        <v>126.5</v>
      </c>
    </row>
    <row r="794" spans="4:35" ht="15">
      <c r="D794" t="s">
        <v>69</v>
      </c>
      <c r="AH794" s="390">
        <v>267922.11</v>
      </c>
      <c r="AI794" s="114">
        <v>233709.12</v>
      </c>
    </row>
    <row r="795" spans="4:35" ht="15">
      <c r="D795" t="s">
        <v>180</v>
      </c>
      <c r="AH795" s="390">
        <v>16020.5</v>
      </c>
      <c r="AI795" s="114">
        <v>15694.5</v>
      </c>
    </row>
    <row r="796" spans="4:35" ht="15">
      <c r="D796" t="s">
        <v>56</v>
      </c>
      <c r="AH796" s="390">
        <v>2145</v>
      </c>
      <c r="AI796" s="114">
        <v>1629.5</v>
      </c>
    </row>
    <row r="797" spans="4:35" ht="15">
      <c r="D797" t="s">
        <v>57</v>
      </c>
      <c r="AH797" s="390">
        <v>192</v>
      </c>
      <c r="AI797" s="114">
        <v>263</v>
      </c>
    </row>
    <row r="798" spans="4:35" ht="15">
      <c r="D798" t="s">
        <v>181</v>
      </c>
      <c r="AH798" s="390">
        <v>1146780.64</v>
      </c>
      <c r="AI798" s="114">
        <v>1139294.71</v>
      </c>
    </row>
    <row r="799" spans="4:35" ht="15">
      <c r="D799" t="s">
        <v>58</v>
      </c>
      <c r="AH799" s="390">
        <v>151.5</v>
      </c>
      <c r="AI799" s="114">
        <v>206.5</v>
      </c>
    </row>
    <row r="800" spans="4:35" ht="15">
      <c r="D800" t="s">
        <v>59</v>
      </c>
      <c r="AH800" s="390">
        <v>4177.03</v>
      </c>
      <c r="AI800" s="114">
        <v>4773.65</v>
      </c>
    </row>
    <row r="801" spans="4:35" ht="15">
      <c r="D801" t="s">
        <v>65</v>
      </c>
      <c r="AH801" s="390">
        <v>43.5</v>
      </c>
      <c r="AI801" s="114">
        <v>49.5</v>
      </c>
    </row>
    <row r="802" spans="4:35" ht="15">
      <c r="D802" t="s">
        <v>49</v>
      </c>
      <c r="AH802" s="390">
        <v>4867.54</v>
      </c>
      <c r="AI802" s="114">
        <v>4478.4</v>
      </c>
    </row>
    <row r="803" spans="4:35" ht="15">
      <c r="D803" t="s">
        <v>60</v>
      </c>
      <c r="AH803" s="390">
        <v>7964.15</v>
      </c>
      <c r="AI803" s="114">
        <v>8073.78</v>
      </c>
    </row>
    <row r="804" spans="4:35" ht="15">
      <c r="D804" t="s">
        <v>67</v>
      </c>
      <c r="AH804" s="390">
        <v>207</v>
      </c>
      <c r="AI804" s="114">
        <v>281.5</v>
      </c>
    </row>
    <row r="805" spans="4:35" ht="15">
      <c r="D805" t="s">
        <v>68</v>
      </c>
      <c r="AH805" s="390">
        <v>15780</v>
      </c>
      <c r="AI805" s="114">
        <v>16161.6</v>
      </c>
    </row>
    <row r="806" spans="4:35" ht="15">
      <c r="D806" t="s">
        <v>50</v>
      </c>
      <c r="AH806" s="390">
        <v>4713.16</v>
      </c>
      <c r="AI806" s="114">
        <v>4844.4</v>
      </c>
    </row>
    <row r="807" spans="4:35" ht="15">
      <c r="D807" t="s">
        <v>61</v>
      </c>
      <c r="AH807" s="390">
        <v>41149.91</v>
      </c>
      <c r="AI807" s="114">
        <v>41565.82</v>
      </c>
    </row>
    <row r="808" spans="4:35" ht="15">
      <c r="D808" t="s">
        <v>71</v>
      </c>
      <c r="AH808" s="390">
        <v>1540</v>
      </c>
      <c r="AI808" s="114">
        <v>1915</v>
      </c>
    </row>
    <row r="809" spans="4:35" ht="15">
      <c r="D809" t="s">
        <v>263</v>
      </c>
      <c r="AH809" s="390">
        <v>5829.99</v>
      </c>
      <c r="AI809" s="114">
        <v>6288.21</v>
      </c>
    </row>
    <row r="810" spans="4:35" ht="15">
      <c r="D810" t="s">
        <v>63</v>
      </c>
      <c r="AH810" s="390">
        <v>313</v>
      </c>
      <c r="AI810" s="114">
        <v>255</v>
      </c>
    </row>
    <row r="811" spans="4:34" ht="15.75">
      <c r="D811" s="185" t="s">
        <v>73</v>
      </c>
      <c r="AH811" s="390"/>
    </row>
    <row r="812" spans="3:34" ht="15">
      <c r="C812" t="s">
        <v>180</v>
      </c>
      <c r="AH812" s="390"/>
    </row>
    <row r="813" spans="4:38" ht="15">
      <c r="D813" t="s">
        <v>175</v>
      </c>
      <c r="AH813" s="390">
        <v>172385.5</v>
      </c>
      <c r="AI813" s="114">
        <v>175356</v>
      </c>
      <c r="AJ813" s="114">
        <v>193039.5</v>
      </c>
      <c r="AK813" s="114">
        <v>199821</v>
      </c>
      <c r="AL813" s="114">
        <v>203544</v>
      </c>
    </row>
    <row r="814" spans="4:38" ht="15">
      <c r="D814" t="s">
        <v>45</v>
      </c>
      <c r="AH814" s="390">
        <v>19156</v>
      </c>
      <c r="AI814" s="114">
        <v>22994</v>
      </c>
      <c r="AJ814" s="114">
        <v>24365</v>
      </c>
      <c r="AK814" s="114">
        <v>25772</v>
      </c>
      <c r="AL814" s="114">
        <v>26324</v>
      </c>
    </row>
    <row r="815" spans="4:38" ht="15">
      <c r="D815" t="s">
        <v>46</v>
      </c>
      <c r="AH815" s="390">
        <v>31075.5</v>
      </c>
      <c r="AI815" s="114">
        <v>31031.5</v>
      </c>
      <c r="AJ815" s="114">
        <v>31868.5</v>
      </c>
      <c r="AK815" s="114">
        <v>32170</v>
      </c>
      <c r="AL815" s="114">
        <v>34665</v>
      </c>
    </row>
    <row r="816" spans="4:38" ht="15">
      <c r="D816" t="s">
        <v>177</v>
      </c>
      <c r="AH816" s="390">
        <v>16944.08</v>
      </c>
      <c r="AI816" s="114">
        <v>17708.07</v>
      </c>
      <c r="AJ816" s="114">
        <v>19086.79</v>
      </c>
      <c r="AK816" s="114">
        <v>20218</v>
      </c>
      <c r="AL816" s="114">
        <v>21502</v>
      </c>
    </row>
    <row r="817" spans="4:38" ht="15">
      <c r="D817" t="s">
        <v>52</v>
      </c>
      <c r="AH817" s="390">
        <v>14331</v>
      </c>
      <c r="AI817" s="114">
        <v>20349</v>
      </c>
      <c r="AJ817" s="114">
        <v>20998.5</v>
      </c>
      <c r="AK817" s="114">
        <v>22445</v>
      </c>
      <c r="AL817" s="114">
        <v>23637</v>
      </c>
    </row>
    <row r="818" spans="4:38" ht="15">
      <c r="D818" t="s">
        <v>261</v>
      </c>
      <c r="AH818" s="390">
        <v>28812.5</v>
      </c>
      <c r="AI818" s="114">
        <v>31200</v>
      </c>
      <c r="AJ818" s="114">
        <v>35695.5</v>
      </c>
      <c r="AK818" s="114">
        <v>37773</v>
      </c>
      <c r="AL818" s="114">
        <v>41179</v>
      </c>
    </row>
    <row r="819" spans="4:38" ht="15">
      <c r="D819" t="s">
        <v>55</v>
      </c>
      <c r="AH819" s="390">
        <v>146470</v>
      </c>
      <c r="AI819" s="114">
        <v>152320</v>
      </c>
      <c r="AJ819" s="114">
        <v>163134.5</v>
      </c>
      <c r="AK819" s="114">
        <v>168299</v>
      </c>
      <c r="AL819" s="114">
        <v>171976</v>
      </c>
    </row>
    <row r="820" spans="4:38" ht="15">
      <c r="D820" t="s">
        <v>48</v>
      </c>
      <c r="AH820" s="390">
        <v>6177.5</v>
      </c>
      <c r="AI820" s="114">
        <v>6594</v>
      </c>
      <c r="AJ820" s="114">
        <v>7964.5</v>
      </c>
      <c r="AK820" s="114">
        <v>8634</v>
      </c>
      <c r="AL820" s="114">
        <v>9090</v>
      </c>
    </row>
    <row r="821" spans="4:38" ht="15">
      <c r="D821" t="s">
        <v>262</v>
      </c>
      <c r="AH821" s="390">
        <v>54281</v>
      </c>
      <c r="AI821" s="114">
        <v>56523</v>
      </c>
      <c r="AJ821" s="114">
        <v>61082.5</v>
      </c>
      <c r="AK821" s="114">
        <v>70292</v>
      </c>
      <c r="AL821" s="114">
        <v>73496</v>
      </c>
    </row>
    <row r="822" spans="4:38" ht="15">
      <c r="D822" t="s">
        <v>62</v>
      </c>
      <c r="AH822" s="390">
        <v>812275</v>
      </c>
      <c r="AI822" s="114">
        <v>811957</v>
      </c>
      <c r="AJ822" s="114">
        <v>799887.5</v>
      </c>
      <c r="AK822" s="114">
        <v>842321</v>
      </c>
      <c r="AL822" s="114">
        <v>900721</v>
      </c>
    </row>
    <row r="823" spans="4:38" ht="15">
      <c r="D823" t="s">
        <v>69</v>
      </c>
      <c r="AH823" s="390">
        <v>16020.5</v>
      </c>
      <c r="AI823" s="114">
        <v>15694.5</v>
      </c>
      <c r="AJ823" s="114">
        <v>18199.5</v>
      </c>
      <c r="AK823" s="114">
        <v>18806</v>
      </c>
      <c r="AL823" s="114">
        <v>19483</v>
      </c>
    </row>
    <row r="824" spans="4:38" ht="15">
      <c r="D824" t="s">
        <v>180</v>
      </c>
      <c r="AH824" s="390">
        <v>1006296</v>
      </c>
      <c r="AI824" s="114">
        <v>1076279</v>
      </c>
      <c r="AJ824" s="114">
        <v>1029888</v>
      </c>
      <c r="AK824" s="114">
        <v>1096116</v>
      </c>
      <c r="AL824" s="114">
        <v>1322408</v>
      </c>
    </row>
    <row r="825" spans="4:38" ht="15">
      <c r="D825" t="s">
        <v>56</v>
      </c>
      <c r="AH825" s="390">
        <v>603477.5</v>
      </c>
      <c r="AI825" s="114">
        <v>587753.5</v>
      </c>
      <c r="AJ825" s="114">
        <v>589840</v>
      </c>
      <c r="AK825" s="114">
        <v>612580</v>
      </c>
      <c r="AL825" s="114">
        <v>633757</v>
      </c>
    </row>
    <row r="826" spans="4:38" ht="15">
      <c r="D826" t="s">
        <v>57</v>
      </c>
      <c r="AH826" s="390">
        <v>1899438.5</v>
      </c>
      <c r="AI826" s="114">
        <v>1796875</v>
      </c>
      <c r="AJ826" s="114">
        <v>1707676.5</v>
      </c>
      <c r="AK826" s="114">
        <v>1753269</v>
      </c>
      <c r="AL826" s="114">
        <v>1771567</v>
      </c>
    </row>
    <row r="827" spans="4:38" ht="15">
      <c r="D827" t="s">
        <v>181</v>
      </c>
      <c r="AH827" s="390">
        <v>1705102.5</v>
      </c>
      <c r="AI827" s="114">
        <v>1739492.5</v>
      </c>
      <c r="AJ827" s="114">
        <v>1853227.5</v>
      </c>
      <c r="AK827" s="114">
        <v>1861956</v>
      </c>
      <c r="AL827" s="114">
        <v>1815910</v>
      </c>
    </row>
    <row r="828" spans="4:38" ht="15">
      <c r="D828" t="s">
        <v>58</v>
      </c>
      <c r="AH828" s="390">
        <v>85008.5</v>
      </c>
      <c r="AI828" s="114">
        <v>91756</v>
      </c>
      <c r="AJ828" s="114">
        <v>98280.5</v>
      </c>
      <c r="AK828" s="114">
        <v>102108</v>
      </c>
      <c r="AL828" s="114">
        <v>108590</v>
      </c>
    </row>
    <row r="829" spans="4:38" ht="15">
      <c r="D829" t="s">
        <v>59</v>
      </c>
      <c r="AH829" s="390">
        <v>13263</v>
      </c>
      <c r="AI829" s="114">
        <v>13513</v>
      </c>
      <c r="AJ829" s="114">
        <v>13895.5</v>
      </c>
      <c r="AK829" s="114">
        <v>13563</v>
      </c>
      <c r="AL829" s="114">
        <v>14508</v>
      </c>
    </row>
    <row r="830" spans="4:38" ht="15">
      <c r="D830" t="s">
        <v>65</v>
      </c>
      <c r="AH830" s="390">
        <v>10222.5</v>
      </c>
      <c r="AI830" s="114">
        <v>11466.5</v>
      </c>
      <c r="AJ830" s="114">
        <v>12499</v>
      </c>
      <c r="AK830" s="114">
        <v>12729</v>
      </c>
      <c r="AL830" s="114">
        <v>13007</v>
      </c>
    </row>
    <row r="831" spans="4:38" ht="15">
      <c r="D831" t="s">
        <v>49</v>
      </c>
      <c r="AH831" s="390">
        <v>22188</v>
      </c>
      <c r="AI831" s="114">
        <v>22784</v>
      </c>
      <c r="AJ831" s="114">
        <v>24009.5</v>
      </c>
      <c r="AK831" s="114">
        <v>24558</v>
      </c>
      <c r="AL831" s="114">
        <v>25291</v>
      </c>
    </row>
    <row r="832" spans="4:38" ht="15">
      <c r="D832" t="s">
        <v>60</v>
      </c>
      <c r="AH832" s="390">
        <v>213156</v>
      </c>
      <c r="AI832" s="114">
        <v>217590</v>
      </c>
      <c r="AJ832" s="114">
        <v>262777</v>
      </c>
      <c r="AK832" s="114">
        <v>343207</v>
      </c>
      <c r="AL832" s="114">
        <v>370001</v>
      </c>
    </row>
    <row r="833" spans="4:38" ht="15">
      <c r="D833" t="s">
        <v>67</v>
      </c>
      <c r="AH833" s="390">
        <v>65696.5</v>
      </c>
      <c r="AI833" s="114">
        <v>78565</v>
      </c>
      <c r="AJ833" s="114">
        <v>84290</v>
      </c>
      <c r="AK833" s="114">
        <v>90944</v>
      </c>
      <c r="AL833" s="114">
        <v>99496</v>
      </c>
    </row>
    <row r="834" spans="4:38" ht="15">
      <c r="D834" t="s">
        <v>68</v>
      </c>
      <c r="AH834" s="390">
        <v>30839</v>
      </c>
      <c r="AI834" s="114">
        <v>30587.5</v>
      </c>
      <c r="AJ834" s="114">
        <v>32840</v>
      </c>
      <c r="AK834" s="114">
        <v>27667</v>
      </c>
      <c r="AL834" s="114">
        <v>29086</v>
      </c>
    </row>
    <row r="835" spans="4:38" ht="15">
      <c r="D835" t="s">
        <v>50</v>
      </c>
      <c r="AH835" s="390">
        <v>52034</v>
      </c>
      <c r="AI835" s="114">
        <v>43972.5</v>
      </c>
      <c r="AJ835" s="114">
        <v>37630</v>
      </c>
      <c r="AK835" s="114">
        <v>33605</v>
      </c>
      <c r="AL835" s="114">
        <v>36879</v>
      </c>
    </row>
    <row r="836" spans="4:38" ht="15">
      <c r="D836" t="s">
        <v>61</v>
      </c>
      <c r="AH836" s="390">
        <v>47881</v>
      </c>
      <c r="AI836" s="114">
        <v>49806.5</v>
      </c>
      <c r="AJ836" s="114">
        <v>55572.5</v>
      </c>
      <c r="AK836" s="114">
        <v>55293</v>
      </c>
      <c r="AL836" s="114">
        <v>68633</v>
      </c>
    </row>
    <row r="837" spans="4:38" ht="15">
      <c r="D837" t="s">
        <v>71</v>
      </c>
      <c r="AH837" s="390">
        <v>349311</v>
      </c>
      <c r="AI837" s="114">
        <v>346027</v>
      </c>
      <c r="AJ837" s="114">
        <v>359831</v>
      </c>
      <c r="AK837" s="114">
        <v>368115</v>
      </c>
      <c r="AL837" s="114">
        <v>380260</v>
      </c>
    </row>
    <row r="838" spans="4:38" ht="15">
      <c r="D838" t="s">
        <v>263</v>
      </c>
      <c r="AH838" s="390">
        <v>17522.5</v>
      </c>
      <c r="AI838" s="114">
        <v>18255</v>
      </c>
      <c r="AJ838" s="114">
        <v>20343</v>
      </c>
      <c r="AK838" s="114">
        <v>22571</v>
      </c>
      <c r="AL838" s="114">
        <v>23628</v>
      </c>
    </row>
    <row r="839" spans="4:38" ht="15">
      <c r="D839" t="s">
        <v>63</v>
      </c>
      <c r="AH839" s="390">
        <v>1231273.5</v>
      </c>
      <c r="AI839" s="114">
        <v>1178708</v>
      </c>
      <c r="AJ839" s="114">
        <v>1246600</v>
      </c>
      <c r="AK839" s="114">
        <v>1398074</v>
      </c>
      <c r="AL839" s="114">
        <v>1550045</v>
      </c>
    </row>
    <row r="840" spans="4:34" ht="15.75">
      <c r="D840" s="185" t="s">
        <v>73</v>
      </c>
      <c r="AH840" s="390"/>
    </row>
    <row r="841" spans="3:34" ht="15">
      <c r="C841" t="s">
        <v>56</v>
      </c>
      <c r="AH841" s="390"/>
    </row>
    <row r="842" spans="4:34" ht="15">
      <c r="D842" t="s">
        <v>175</v>
      </c>
      <c r="AH842" s="390">
        <v>5350</v>
      </c>
    </row>
    <row r="843" spans="4:34" ht="15">
      <c r="D843" t="s">
        <v>45</v>
      </c>
      <c r="AH843" s="390">
        <v>312</v>
      </c>
    </row>
    <row r="844" spans="4:34" ht="15">
      <c r="D844" t="s">
        <v>46</v>
      </c>
      <c r="AH844" s="390">
        <v>698.5</v>
      </c>
    </row>
    <row r="845" spans="4:34" ht="15">
      <c r="D845" t="s">
        <v>177</v>
      </c>
      <c r="AH845" s="390">
        <v>1068.5</v>
      </c>
    </row>
    <row r="846" spans="4:34" ht="15">
      <c r="D846" t="s">
        <v>52</v>
      </c>
      <c r="AH846" s="390">
        <v>5089.5</v>
      </c>
    </row>
    <row r="847" spans="4:34" ht="15">
      <c r="D847" t="s">
        <v>261</v>
      </c>
      <c r="AH847" s="390">
        <v>575</v>
      </c>
    </row>
    <row r="848" spans="4:34" ht="15">
      <c r="D848" t="s">
        <v>55</v>
      </c>
      <c r="AH848" s="390">
        <v>3258</v>
      </c>
    </row>
    <row r="849" spans="4:34" ht="15">
      <c r="D849" t="s">
        <v>48</v>
      </c>
      <c r="AH849" s="390">
        <v>471</v>
      </c>
    </row>
    <row r="850" spans="4:34" ht="15">
      <c r="D850" t="s">
        <v>262</v>
      </c>
      <c r="AH850" s="390">
        <v>6511.5</v>
      </c>
    </row>
    <row r="851" spans="4:34" ht="15">
      <c r="D851" t="s">
        <v>62</v>
      </c>
      <c r="AH851" s="390">
        <v>4154.5</v>
      </c>
    </row>
    <row r="852" spans="4:34" ht="15">
      <c r="D852" t="s">
        <v>69</v>
      </c>
      <c r="AH852" s="390">
        <v>2145</v>
      </c>
    </row>
    <row r="853" spans="4:34" ht="15">
      <c r="D853" t="s">
        <v>180</v>
      </c>
      <c r="AH853" s="390">
        <v>603477.5</v>
      </c>
    </row>
    <row r="854" spans="4:34" ht="15">
      <c r="D854" t="s">
        <v>56</v>
      </c>
      <c r="AH854" s="390">
        <v>50224</v>
      </c>
    </row>
    <row r="855" spans="4:34" ht="15">
      <c r="D855" t="s">
        <v>57</v>
      </c>
      <c r="AH855" s="390">
        <v>4526.5</v>
      </c>
    </row>
    <row r="856" spans="4:34" ht="15">
      <c r="D856" t="s">
        <v>181</v>
      </c>
      <c r="AH856" s="390">
        <v>503555.5</v>
      </c>
    </row>
    <row r="857" spans="4:34" ht="15">
      <c r="D857" t="s">
        <v>58</v>
      </c>
      <c r="AH857" s="390">
        <v>2094.5</v>
      </c>
    </row>
    <row r="858" spans="4:34" ht="15">
      <c r="D858" t="s">
        <v>59</v>
      </c>
      <c r="AH858" s="390">
        <v>1769</v>
      </c>
    </row>
    <row r="859" spans="4:34" ht="15">
      <c r="D859" t="s">
        <v>65</v>
      </c>
      <c r="AH859" s="390">
        <v>387.5</v>
      </c>
    </row>
    <row r="860" spans="4:34" ht="15">
      <c r="D860" t="s">
        <v>49</v>
      </c>
      <c r="AH860" s="390">
        <v>2691.5</v>
      </c>
    </row>
    <row r="861" spans="4:34" ht="15">
      <c r="D861" t="s">
        <v>60</v>
      </c>
      <c r="AH861" s="390">
        <v>16539</v>
      </c>
    </row>
    <row r="862" spans="4:34" ht="15">
      <c r="D862" t="s">
        <v>67</v>
      </c>
      <c r="AH862" s="390">
        <v>3933</v>
      </c>
    </row>
    <row r="863" spans="4:34" ht="15">
      <c r="D863" t="s">
        <v>68</v>
      </c>
      <c r="AH863" s="390">
        <v>5358.5</v>
      </c>
    </row>
    <row r="864" spans="4:34" ht="15">
      <c r="D864" t="s">
        <v>50</v>
      </c>
      <c r="AH864" s="390">
        <v>3479.5</v>
      </c>
    </row>
    <row r="865" spans="4:34" ht="15">
      <c r="D865" t="s">
        <v>61</v>
      </c>
      <c r="AH865" s="390">
        <v>1924.5</v>
      </c>
    </row>
    <row r="866" spans="4:34" ht="15">
      <c r="D866" t="s">
        <v>71</v>
      </c>
      <c r="AH866" s="390">
        <v>153079</v>
      </c>
    </row>
    <row r="867" spans="4:34" ht="15">
      <c r="D867" t="s">
        <v>263</v>
      </c>
      <c r="AH867" s="390">
        <v>3932.5</v>
      </c>
    </row>
    <row r="868" spans="4:34" ht="15">
      <c r="D868" t="s">
        <v>63</v>
      </c>
      <c r="AH868" s="390">
        <v>30113</v>
      </c>
    </row>
    <row r="869" spans="4:34" ht="15.75">
      <c r="D869" s="185" t="s">
        <v>73</v>
      </c>
      <c r="AH869" s="390"/>
    </row>
    <row r="870" spans="3:34" ht="15">
      <c r="C870" t="s">
        <v>57</v>
      </c>
      <c r="AH870" s="390"/>
    </row>
    <row r="871" spans="4:34" ht="15">
      <c r="D871" t="s">
        <v>175</v>
      </c>
      <c r="AH871" s="390">
        <v>33136</v>
      </c>
    </row>
    <row r="872" spans="4:34" ht="15">
      <c r="D872" t="s">
        <v>45</v>
      </c>
      <c r="AH872" s="390">
        <v>5355.5</v>
      </c>
    </row>
    <row r="873" spans="4:34" ht="15">
      <c r="D873" t="s">
        <v>46</v>
      </c>
      <c r="AH873" s="390">
        <v>8686</v>
      </c>
    </row>
    <row r="874" spans="4:34" ht="15">
      <c r="D874" t="s">
        <v>177</v>
      </c>
      <c r="AH874" s="390">
        <v>1038.8</v>
      </c>
    </row>
    <row r="875" spans="4:34" ht="15">
      <c r="D875" t="s">
        <v>52</v>
      </c>
      <c r="AH875" s="390">
        <v>120.5</v>
      </c>
    </row>
    <row r="876" spans="4:34" ht="15">
      <c r="D876" t="s">
        <v>261</v>
      </c>
      <c r="AH876" s="390">
        <v>1133.5</v>
      </c>
    </row>
    <row r="877" spans="4:34" ht="15">
      <c r="D877" t="s">
        <v>55</v>
      </c>
      <c r="AH877" s="390">
        <v>114950</v>
      </c>
    </row>
    <row r="878" spans="4:34" ht="15">
      <c r="D878" t="s">
        <v>48</v>
      </c>
      <c r="AH878" s="390">
        <v>313.5</v>
      </c>
    </row>
    <row r="879" spans="4:34" ht="15">
      <c r="D879" t="s">
        <v>262</v>
      </c>
      <c r="AH879" s="390">
        <v>563</v>
      </c>
    </row>
    <row r="880" spans="4:34" ht="15">
      <c r="D880" t="s">
        <v>62</v>
      </c>
      <c r="AH880" s="390">
        <v>9662</v>
      </c>
    </row>
    <row r="881" spans="4:34" ht="15">
      <c r="D881" t="s">
        <v>69</v>
      </c>
      <c r="AH881" s="390">
        <v>192</v>
      </c>
    </row>
    <row r="882" spans="4:34" ht="15">
      <c r="D882" t="s">
        <v>180</v>
      </c>
      <c r="AH882" s="390">
        <v>1899438.5</v>
      </c>
    </row>
    <row r="883" spans="4:34" ht="15">
      <c r="D883" t="s">
        <v>56</v>
      </c>
      <c r="AH883" s="390">
        <v>4526.5</v>
      </c>
    </row>
    <row r="884" spans="4:34" ht="15">
      <c r="D884" t="s">
        <v>57</v>
      </c>
      <c r="AH884" s="390">
        <v>335001</v>
      </c>
    </row>
    <row r="885" spans="4:34" ht="15">
      <c r="D885" t="s">
        <v>181</v>
      </c>
      <c r="AH885" s="390">
        <v>55215</v>
      </c>
    </row>
    <row r="886" spans="4:34" ht="15">
      <c r="D886" t="s">
        <v>58</v>
      </c>
      <c r="AH886" s="390">
        <v>7997</v>
      </c>
    </row>
    <row r="887" spans="4:34" ht="15">
      <c r="D887" t="s">
        <v>59</v>
      </c>
      <c r="AH887" s="390">
        <v>493</v>
      </c>
    </row>
    <row r="888" spans="4:34" ht="15">
      <c r="D888" t="s">
        <v>65</v>
      </c>
      <c r="AH888" s="390">
        <v>2239.5</v>
      </c>
    </row>
    <row r="889" spans="4:34" ht="15">
      <c r="D889" t="s">
        <v>49</v>
      </c>
      <c r="AH889" s="390">
        <v>655</v>
      </c>
    </row>
    <row r="890" spans="4:34" ht="15">
      <c r="D890" t="s">
        <v>60</v>
      </c>
      <c r="AH890" s="390">
        <v>2100.5</v>
      </c>
    </row>
    <row r="891" spans="4:34" ht="15">
      <c r="D891" t="s">
        <v>67</v>
      </c>
      <c r="AH891" s="390">
        <v>21527</v>
      </c>
    </row>
    <row r="892" spans="4:34" ht="15">
      <c r="D892" t="s">
        <v>68</v>
      </c>
      <c r="AH892" s="390">
        <v>900.5</v>
      </c>
    </row>
    <row r="893" spans="4:34" ht="15">
      <c r="D893" t="s">
        <v>50</v>
      </c>
      <c r="AH893" s="390">
        <v>1975</v>
      </c>
    </row>
    <row r="894" spans="4:34" ht="15">
      <c r="D894" t="s">
        <v>61</v>
      </c>
      <c r="AH894" s="390">
        <v>1666.5</v>
      </c>
    </row>
    <row r="895" spans="4:34" ht="15">
      <c r="D895" t="s">
        <v>71</v>
      </c>
      <c r="AH895" s="390">
        <v>3565.5</v>
      </c>
    </row>
    <row r="896" spans="4:34" ht="15">
      <c r="D896" t="s">
        <v>263</v>
      </c>
      <c r="AH896" s="390">
        <v>816</v>
      </c>
    </row>
    <row r="897" spans="4:34" ht="15">
      <c r="D897" t="s">
        <v>63</v>
      </c>
      <c r="AH897" s="390">
        <v>8498</v>
      </c>
    </row>
    <row r="898" spans="4:34" ht="15.75">
      <c r="D898" s="185" t="s">
        <v>73</v>
      </c>
      <c r="AH898" s="390"/>
    </row>
    <row r="899" spans="3:34" ht="15">
      <c r="C899" t="s">
        <v>181</v>
      </c>
      <c r="AH899" s="390"/>
    </row>
    <row r="900" spans="4:38" ht="15">
      <c r="D900" t="s">
        <v>175</v>
      </c>
      <c r="AH900" s="390">
        <v>169222.5</v>
      </c>
      <c r="AI900" s="114">
        <v>166251.5</v>
      </c>
      <c r="AJ900" s="114">
        <v>169675.5</v>
      </c>
      <c r="AK900" s="114">
        <v>170857</v>
      </c>
      <c r="AL900" s="114">
        <v>162400</v>
      </c>
    </row>
    <row r="901" spans="4:38" ht="15">
      <c r="D901" t="s">
        <v>45</v>
      </c>
      <c r="AH901" s="390">
        <v>12805.5</v>
      </c>
      <c r="AI901" s="114">
        <v>14353</v>
      </c>
      <c r="AJ901" s="114">
        <v>15164.5</v>
      </c>
      <c r="AK901" s="114">
        <v>14954</v>
      </c>
      <c r="AL901" s="114">
        <v>14434</v>
      </c>
    </row>
    <row r="902" spans="4:38" ht="15">
      <c r="D902" t="s">
        <v>46</v>
      </c>
      <c r="AH902" s="390">
        <v>18579</v>
      </c>
      <c r="AI902" s="114">
        <v>18055.5</v>
      </c>
      <c r="AJ902" s="114">
        <v>18522</v>
      </c>
      <c r="AK902" s="114">
        <v>17607</v>
      </c>
      <c r="AL902" s="114">
        <v>17274</v>
      </c>
    </row>
    <row r="903" spans="4:38" ht="15">
      <c r="D903" t="s">
        <v>177</v>
      </c>
      <c r="AH903" s="390">
        <v>535668</v>
      </c>
      <c r="AI903" s="114">
        <v>520441</v>
      </c>
      <c r="AJ903" s="114">
        <v>536000</v>
      </c>
      <c r="AK903" s="114">
        <v>546180</v>
      </c>
      <c r="AL903" s="114">
        <v>543972</v>
      </c>
    </row>
    <row r="904" spans="4:38" ht="15">
      <c r="D904" t="s">
        <v>52</v>
      </c>
      <c r="AH904" s="390">
        <v>60971</v>
      </c>
      <c r="AI904" s="114">
        <v>72454.5</v>
      </c>
      <c r="AJ904" s="114">
        <v>74871.5</v>
      </c>
      <c r="AK904" s="114">
        <v>76140</v>
      </c>
      <c r="AL904" s="114">
        <v>72717</v>
      </c>
    </row>
    <row r="905" spans="4:38" ht="15">
      <c r="D905" t="s">
        <v>261</v>
      </c>
      <c r="AH905" s="390">
        <v>66900.5</v>
      </c>
      <c r="AI905" s="114">
        <v>64674</v>
      </c>
      <c r="AJ905" s="114">
        <v>70513</v>
      </c>
      <c r="AK905" s="114">
        <v>70148</v>
      </c>
      <c r="AL905" s="114">
        <v>67456</v>
      </c>
    </row>
    <row r="906" spans="4:38" ht="15">
      <c r="D906" t="s">
        <v>55</v>
      </c>
      <c r="AH906" s="390">
        <v>74705</v>
      </c>
      <c r="AI906" s="114">
        <v>76444.5</v>
      </c>
      <c r="AJ906" s="114">
        <v>84212</v>
      </c>
      <c r="AK906" s="114">
        <v>81792</v>
      </c>
      <c r="AL906" s="114">
        <v>80067</v>
      </c>
    </row>
    <row r="907" spans="4:38" ht="15">
      <c r="D907" t="s">
        <v>48</v>
      </c>
      <c r="AH907" s="390">
        <v>294603.89</v>
      </c>
      <c r="AI907" s="114">
        <v>298441.57</v>
      </c>
      <c r="AJ907" s="114">
        <v>363017.5</v>
      </c>
      <c r="AK907" s="114">
        <v>400582</v>
      </c>
      <c r="AL907" s="114">
        <v>402683</v>
      </c>
    </row>
    <row r="908" spans="4:38" ht="15">
      <c r="D908" t="s">
        <v>262</v>
      </c>
      <c r="AH908" s="390">
        <v>1640215.08</v>
      </c>
      <c r="AI908" s="114">
        <v>1603393.92</v>
      </c>
      <c r="AJ908" s="114">
        <v>1641440.78</v>
      </c>
      <c r="AK908" s="114">
        <v>1714325</v>
      </c>
      <c r="AL908" s="114">
        <v>1759342</v>
      </c>
    </row>
    <row r="909" spans="4:38" ht="15">
      <c r="D909" t="s">
        <v>62</v>
      </c>
      <c r="AH909" s="390">
        <v>24221</v>
      </c>
      <c r="AI909" s="114">
        <v>25884</v>
      </c>
      <c r="AJ909" s="114">
        <v>27796</v>
      </c>
      <c r="AK909" s="114">
        <v>27983</v>
      </c>
      <c r="AL909" s="114">
        <v>28798</v>
      </c>
    </row>
    <row r="910" spans="4:38" ht="15">
      <c r="D910" t="s">
        <v>69</v>
      </c>
      <c r="AH910" s="390">
        <v>1146780.64</v>
      </c>
      <c r="AI910" s="114">
        <v>1139294.71</v>
      </c>
      <c r="AJ910" s="114">
        <v>1186845.15</v>
      </c>
      <c r="AK910" s="114">
        <v>1252574</v>
      </c>
      <c r="AL910" s="114">
        <v>1269081</v>
      </c>
    </row>
    <row r="911" spans="4:38" ht="15">
      <c r="D911" t="s">
        <v>180</v>
      </c>
      <c r="AH911" s="390">
        <v>1705102.5</v>
      </c>
      <c r="AI911" s="114">
        <v>1739492.5</v>
      </c>
      <c r="AJ911" s="114">
        <v>1853227.5</v>
      </c>
      <c r="AK911" s="114">
        <v>1861956</v>
      </c>
      <c r="AL911" s="114">
        <v>1815910</v>
      </c>
    </row>
    <row r="912" spans="4:38" ht="15">
      <c r="D912" t="s">
        <v>56</v>
      </c>
      <c r="AH912" s="390">
        <v>503555.5</v>
      </c>
      <c r="AI912" s="114">
        <v>525378</v>
      </c>
      <c r="AJ912" s="114">
        <v>542712.5</v>
      </c>
      <c r="AK912" s="114">
        <v>532243</v>
      </c>
      <c r="AL912" s="114">
        <v>519397</v>
      </c>
    </row>
    <row r="913" spans="4:38" ht="15">
      <c r="D913" t="s">
        <v>57</v>
      </c>
      <c r="AH913" s="390">
        <v>55215</v>
      </c>
      <c r="AI913" s="114">
        <v>53276.5</v>
      </c>
      <c r="AJ913" s="114">
        <v>60036</v>
      </c>
      <c r="AK913" s="114">
        <v>59651</v>
      </c>
      <c r="AL913" s="114">
        <v>63447</v>
      </c>
    </row>
    <row r="914" spans="4:38" ht="15">
      <c r="D914" t="s">
        <v>181</v>
      </c>
      <c r="AH914" s="390">
        <v>10021439.89</v>
      </c>
      <c r="AI914" s="114">
        <v>10538088.41</v>
      </c>
      <c r="AJ914" s="114">
        <v>10935596.39</v>
      </c>
      <c r="AK914" s="114">
        <v>11967528</v>
      </c>
      <c r="AL914" s="114">
        <v>12443581</v>
      </c>
    </row>
    <row r="915" spans="4:38" ht="15">
      <c r="D915" t="s">
        <v>58</v>
      </c>
      <c r="AH915" s="390">
        <v>94426.5</v>
      </c>
      <c r="AI915" s="114">
        <v>99922</v>
      </c>
      <c r="AJ915" s="114">
        <v>101116.5</v>
      </c>
      <c r="AK915" s="114">
        <v>100973</v>
      </c>
      <c r="AL915" s="114">
        <v>104656</v>
      </c>
    </row>
    <row r="916" spans="4:38" ht="15">
      <c r="D916" t="s">
        <v>59</v>
      </c>
      <c r="AH916" s="390">
        <v>746697.35</v>
      </c>
      <c r="AI916" s="114">
        <v>730340.65</v>
      </c>
      <c r="AJ916" s="114">
        <v>733104.55</v>
      </c>
      <c r="AK916" s="114">
        <v>732511</v>
      </c>
      <c r="AL916" s="114">
        <v>772841</v>
      </c>
    </row>
    <row r="917" spans="4:38" ht="15">
      <c r="D917" t="s">
        <v>65</v>
      </c>
      <c r="AH917" s="390">
        <v>10542</v>
      </c>
      <c r="AI917" s="114">
        <v>11542</v>
      </c>
      <c r="AJ917" s="114">
        <v>12115.5</v>
      </c>
      <c r="AK917" s="114">
        <v>12224</v>
      </c>
      <c r="AL917" s="114">
        <v>11867</v>
      </c>
    </row>
    <row r="918" spans="4:38" ht="15">
      <c r="D918" t="s">
        <v>49</v>
      </c>
      <c r="AH918" s="390">
        <v>1004638.12</v>
      </c>
      <c r="AI918" s="114">
        <v>985357.5</v>
      </c>
      <c r="AJ918" s="114">
        <v>1013452.57</v>
      </c>
      <c r="AK918" s="114">
        <v>1037004</v>
      </c>
      <c r="AL918" s="114">
        <v>1086408</v>
      </c>
    </row>
    <row r="919" spans="4:38" ht="15">
      <c r="D919" t="s">
        <v>60</v>
      </c>
      <c r="AH919" s="390">
        <v>3080710.69</v>
      </c>
      <c r="AI919" s="114">
        <v>3005986.88</v>
      </c>
      <c r="AJ919" s="114">
        <v>3066116.39</v>
      </c>
      <c r="AK919" s="114">
        <v>3200698</v>
      </c>
      <c r="AL919" s="114">
        <v>3210379</v>
      </c>
    </row>
    <row r="920" spans="4:38" ht="15">
      <c r="D920" t="s">
        <v>67</v>
      </c>
      <c r="AH920" s="390">
        <v>117099.5</v>
      </c>
      <c r="AI920" s="114">
        <v>124330.5</v>
      </c>
      <c r="AJ920" s="114">
        <v>136853.5</v>
      </c>
      <c r="AK920" s="114">
        <v>140442</v>
      </c>
      <c r="AL920" s="114">
        <v>139048</v>
      </c>
    </row>
    <row r="921" spans="4:38" ht="15">
      <c r="D921" t="s">
        <v>68</v>
      </c>
      <c r="AH921" s="390">
        <v>1923481.27</v>
      </c>
      <c r="AI921" s="114">
        <v>1892751.23</v>
      </c>
      <c r="AJ921" s="114">
        <v>1922209.31</v>
      </c>
      <c r="AK921" s="114">
        <v>1908548</v>
      </c>
      <c r="AL921" s="114">
        <v>1998054</v>
      </c>
    </row>
    <row r="922" spans="4:38" ht="15">
      <c r="D922" t="s">
        <v>50</v>
      </c>
      <c r="AH922" s="390">
        <v>684636.25</v>
      </c>
      <c r="AI922" s="114">
        <v>637797.97</v>
      </c>
      <c r="AJ922" s="114">
        <v>637050.05</v>
      </c>
      <c r="AK922" s="114">
        <v>609693</v>
      </c>
      <c r="AL922" s="114">
        <v>624413</v>
      </c>
    </row>
    <row r="923" spans="4:38" ht="15">
      <c r="D923" t="s">
        <v>61</v>
      </c>
      <c r="AH923" s="390">
        <v>3052038.9</v>
      </c>
      <c r="AI923" s="114">
        <v>3021657.31</v>
      </c>
      <c r="AJ923" s="114">
        <v>3164693.51</v>
      </c>
      <c r="AK923" s="114">
        <v>3390036</v>
      </c>
      <c r="AL923" s="114">
        <v>3463064</v>
      </c>
    </row>
    <row r="924" spans="4:38" ht="15">
      <c r="D924" t="s">
        <v>71</v>
      </c>
      <c r="AH924" s="390">
        <v>437720</v>
      </c>
      <c r="AI924" s="114">
        <v>437867</v>
      </c>
      <c r="AJ924" s="114">
        <v>463304.5</v>
      </c>
      <c r="AK924" s="114">
        <v>452480</v>
      </c>
      <c r="AL924" s="114">
        <v>441656</v>
      </c>
    </row>
    <row r="925" spans="4:38" ht="15">
      <c r="D925" t="s">
        <v>263</v>
      </c>
      <c r="AH925" s="390">
        <v>1379058.94</v>
      </c>
      <c r="AI925" s="114">
        <v>1349628.84</v>
      </c>
      <c r="AJ925" s="114">
        <v>1361931.13</v>
      </c>
      <c r="AK925" s="114">
        <v>1404837</v>
      </c>
      <c r="AL925" s="114">
        <v>1441697</v>
      </c>
    </row>
    <row r="926" spans="4:38" ht="15">
      <c r="D926" t="s">
        <v>63</v>
      </c>
      <c r="AH926" s="390">
        <v>188472.5</v>
      </c>
      <c r="AI926" s="114">
        <v>192410</v>
      </c>
      <c r="AJ926" s="114">
        <v>230760.5</v>
      </c>
      <c r="AK926" s="114">
        <v>318037</v>
      </c>
      <c r="AL926" s="114">
        <v>328047</v>
      </c>
    </row>
    <row r="927" spans="4:34" ht="15.75">
      <c r="D927" s="185" t="s">
        <v>73</v>
      </c>
      <c r="AH927" s="390"/>
    </row>
    <row r="928" spans="3:34" ht="15">
      <c r="C928" t="s">
        <v>58</v>
      </c>
      <c r="AH928" s="390"/>
    </row>
    <row r="929" spans="4:34" ht="15">
      <c r="D929" t="s">
        <v>175</v>
      </c>
      <c r="AH929" s="114">
        <v>89686</v>
      </c>
    </row>
    <row r="930" spans="4:34" ht="15">
      <c r="D930" t="s">
        <v>45</v>
      </c>
      <c r="AH930" s="114">
        <v>10214.5</v>
      </c>
    </row>
    <row r="931" spans="4:34" ht="15">
      <c r="D931" t="s">
        <v>46</v>
      </c>
      <c r="AH931" s="114">
        <v>1810</v>
      </c>
    </row>
    <row r="932" spans="4:34" ht="15">
      <c r="D932" t="s">
        <v>177</v>
      </c>
      <c r="AH932" s="114">
        <v>4868.5</v>
      </c>
    </row>
    <row r="933" spans="4:34" ht="15">
      <c r="D933" t="s">
        <v>52</v>
      </c>
      <c r="AH933" s="114">
        <v>168</v>
      </c>
    </row>
    <row r="934" spans="4:34" ht="15">
      <c r="D934" t="s">
        <v>261</v>
      </c>
      <c r="AH934" s="114">
        <v>741</v>
      </c>
    </row>
    <row r="935" spans="4:34" ht="15">
      <c r="D935" t="s">
        <v>55</v>
      </c>
      <c r="AH935" s="114">
        <v>6891.5</v>
      </c>
    </row>
    <row r="936" spans="4:34" ht="15">
      <c r="D936" t="s">
        <v>48</v>
      </c>
      <c r="AH936" s="114">
        <v>252</v>
      </c>
    </row>
    <row r="937" spans="4:34" ht="15">
      <c r="D937" t="s">
        <v>262</v>
      </c>
      <c r="AH937" s="114">
        <v>959</v>
      </c>
    </row>
    <row r="938" spans="4:34" ht="15">
      <c r="D938" t="s">
        <v>62</v>
      </c>
      <c r="AH938" s="114">
        <v>477</v>
      </c>
    </row>
    <row r="939" spans="4:34" ht="15">
      <c r="D939" t="s">
        <v>69</v>
      </c>
      <c r="AH939" s="114">
        <v>151.5</v>
      </c>
    </row>
    <row r="940" spans="4:34" ht="15">
      <c r="D940" t="s">
        <v>180</v>
      </c>
      <c r="AH940" s="114">
        <v>85008.5</v>
      </c>
    </row>
    <row r="941" spans="4:34" ht="15">
      <c r="D941" t="s">
        <v>56</v>
      </c>
      <c r="AH941" s="114">
        <v>2094.5</v>
      </c>
    </row>
    <row r="942" spans="4:34" ht="15">
      <c r="D942" t="s">
        <v>57</v>
      </c>
      <c r="AH942" s="114">
        <v>7997</v>
      </c>
    </row>
    <row r="943" spans="4:34" ht="15">
      <c r="D943" t="s">
        <v>181</v>
      </c>
      <c r="AH943" s="114">
        <v>94426.5</v>
      </c>
    </row>
    <row r="944" spans="4:34" ht="15">
      <c r="D944" t="s">
        <v>58</v>
      </c>
      <c r="AH944" s="114">
        <v>482425</v>
      </c>
    </row>
    <row r="945" spans="4:34" ht="15">
      <c r="D945" t="s">
        <v>59</v>
      </c>
      <c r="AH945" s="114">
        <v>490</v>
      </c>
    </row>
    <row r="946" spans="4:34" ht="15">
      <c r="D946" t="s">
        <v>65</v>
      </c>
      <c r="AH946" s="114">
        <v>62481.5</v>
      </c>
    </row>
    <row r="947" spans="4:34" ht="15">
      <c r="D947" t="s">
        <v>49</v>
      </c>
      <c r="AH947" s="114">
        <v>688.5</v>
      </c>
    </row>
    <row r="948" spans="4:34" ht="15">
      <c r="D948" t="s">
        <v>60</v>
      </c>
      <c r="AH948" s="114">
        <v>939</v>
      </c>
    </row>
    <row r="949" spans="4:34" ht="15">
      <c r="D949" t="s">
        <v>67</v>
      </c>
      <c r="AH949" s="114">
        <v>35296</v>
      </c>
    </row>
    <row r="950" spans="4:34" ht="15">
      <c r="D950" t="s">
        <v>68</v>
      </c>
      <c r="AH950" s="114">
        <v>752</v>
      </c>
    </row>
    <row r="951" spans="4:34" ht="15">
      <c r="D951" t="s">
        <v>50</v>
      </c>
      <c r="AH951" s="114">
        <v>2734</v>
      </c>
    </row>
    <row r="952" spans="4:34" ht="15">
      <c r="D952" t="s">
        <v>61</v>
      </c>
      <c r="AH952" s="114">
        <v>575.5</v>
      </c>
    </row>
    <row r="953" spans="4:34" ht="15">
      <c r="D953" t="s">
        <v>71</v>
      </c>
      <c r="AH953" s="114">
        <v>12796</v>
      </c>
    </row>
    <row r="954" spans="4:34" ht="15">
      <c r="D954" t="s">
        <v>263</v>
      </c>
      <c r="AH954" s="114">
        <v>1606.5</v>
      </c>
    </row>
    <row r="955" spans="4:34" ht="15">
      <c r="D955" t="s">
        <v>63</v>
      </c>
      <c r="AH955" s="114">
        <v>1210.5</v>
      </c>
    </row>
    <row r="956" ht="15.75">
      <c r="D956" s="185" t="s">
        <v>73</v>
      </c>
    </row>
    <row r="957" ht="15">
      <c r="C957" t="s">
        <v>59</v>
      </c>
    </row>
    <row r="958" spans="4:34" ht="15">
      <c r="D958" t="s">
        <v>175</v>
      </c>
      <c r="AH958" s="114">
        <v>1202</v>
      </c>
    </row>
    <row r="959" spans="4:34" ht="15">
      <c r="D959" t="s">
        <v>45</v>
      </c>
      <c r="AH959" s="114">
        <v>104.5</v>
      </c>
    </row>
    <row r="960" spans="4:34" ht="15">
      <c r="D960" t="s">
        <v>46</v>
      </c>
      <c r="AH960" s="114">
        <v>180</v>
      </c>
    </row>
    <row r="961" spans="4:34" ht="15">
      <c r="D961" t="s">
        <v>177</v>
      </c>
      <c r="AH961" s="114">
        <v>2437</v>
      </c>
    </row>
    <row r="962" spans="4:34" ht="15">
      <c r="D962" t="s">
        <v>52</v>
      </c>
      <c r="AH962" s="114">
        <v>143.5</v>
      </c>
    </row>
    <row r="963" spans="4:34" ht="15">
      <c r="D963" t="s">
        <v>261</v>
      </c>
      <c r="AH963" s="114">
        <v>634</v>
      </c>
    </row>
    <row r="964" spans="4:34" ht="15">
      <c r="D964" t="s">
        <v>55</v>
      </c>
      <c r="AH964" s="114">
        <v>385.5</v>
      </c>
    </row>
    <row r="965" spans="4:34" ht="15">
      <c r="D965" t="s">
        <v>48</v>
      </c>
      <c r="AH965" s="114">
        <v>1506.31</v>
      </c>
    </row>
    <row r="966" spans="4:34" ht="15">
      <c r="D966" t="s">
        <v>262</v>
      </c>
      <c r="AH966" s="114">
        <v>3925.15</v>
      </c>
    </row>
    <row r="967" spans="4:34" ht="15">
      <c r="D967" t="s">
        <v>62</v>
      </c>
      <c r="AH967" s="114">
        <v>213.5</v>
      </c>
    </row>
    <row r="968" spans="4:34" ht="15">
      <c r="D968" t="s">
        <v>69</v>
      </c>
      <c r="AH968" s="114">
        <v>4177.03</v>
      </c>
    </row>
    <row r="969" spans="4:34" ht="15">
      <c r="D969" t="s">
        <v>180</v>
      </c>
      <c r="AH969" s="114">
        <v>13263</v>
      </c>
    </row>
    <row r="970" spans="4:34" ht="15">
      <c r="D970" t="s">
        <v>56</v>
      </c>
      <c r="AH970" s="114">
        <v>1769</v>
      </c>
    </row>
    <row r="971" spans="4:34" ht="15">
      <c r="D971" t="s">
        <v>57</v>
      </c>
      <c r="AH971" s="114">
        <v>493</v>
      </c>
    </row>
    <row r="972" spans="4:34" ht="15">
      <c r="D972" t="s">
        <v>181</v>
      </c>
      <c r="AH972" s="114">
        <v>746697.35</v>
      </c>
    </row>
    <row r="973" spans="4:34" ht="15">
      <c r="D973" t="s">
        <v>58</v>
      </c>
      <c r="AH973" s="114">
        <v>490</v>
      </c>
    </row>
    <row r="974" spans="4:34" ht="15">
      <c r="D974" t="s">
        <v>59</v>
      </c>
      <c r="AH974" s="114">
        <v>246689.13</v>
      </c>
    </row>
    <row r="975" spans="4:34" ht="15">
      <c r="D975" t="s">
        <v>65</v>
      </c>
      <c r="AH975" s="114">
        <v>89.5</v>
      </c>
    </row>
    <row r="976" spans="4:34" ht="15">
      <c r="D976" t="s">
        <v>49</v>
      </c>
      <c r="AH976" s="114">
        <v>12042.46</v>
      </c>
    </row>
    <row r="977" spans="4:34" ht="15">
      <c r="D977" t="s">
        <v>60</v>
      </c>
      <c r="AH977" s="114">
        <v>8690.13</v>
      </c>
    </row>
    <row r="978" spans="4:34" ht="15">
      <c r="D978" t="s">
        <v>67</v>
      </c>
      <c r="AH978" s="114">
        <v>414</v>
      </c>
    </row>
    <row r="979" spans="4:34" ht="15">
      <c r="D979" t="s">
        <v>68</v>
      </c>
      <c r="AH979" s="114">
        <v>273856.75</v>
      </c>
    </row>
    <row r="980" spans="4:34" ht="15">
      <c r="D980" t="s">
        <v>50</v>
      </c>
      <c r="AH980" s="114">
        <v>9804.96</v>
      </c>
    </row>
    <row r="981" spans="4:34" ht="15">
      <c r="D981" t="s">
        <v>61</v>
      </c>
      <c r="AH981" s="114">
        <v>14367.64</v>
      </c>
    </row>
    <row r="982" spans="4:34" ht="15">
      <c r="D982" t="s">
        <v>71</v>
      </c>
      <c r="AH982" s="114">
        <v>2014.5</v>
      </c>
    </row>
    <row r="983" spans="4:34" ht="15">
      <c r="D983" t="s">
        <v>263</v>
      </c>
      <c r="AH983" s="114">
        <v>8411.43</v>
      </c>
    </row>
    <row r="984" spans="4:34" ht="15">
      <c r="D984" t="s">
        <v>63</v>
      </c>
      <c r="AH984" s="114">
        <v>830</v>
      </c>
    </row>
    <row r="985" ht="15.75">
      <c r="D985" s="185" t="s">
        <v>73</v>
      </c>
    </row>
    <row r="986" ht="15">
      <c r="C986" t="s">
        <v>65</v>
      </c>
    </row>
    <row r="987" spans="4:34" ht="15">
      <c r="D987" t="s">
        <v>175</v>
      </c>
      <c r="AH987" s="114">
        <v>83598.5</v>
      </c>
    </row>
    <row r="988" spans="4:34" ht="15">
      <c r="D988" t="s">
        <v>45</v>
      </c>
      <c r="AH988" s="114">
        <v>7248</v>
      </c>
    </row>
    <row r="989" spans="4:34" ht="15">
      <c r="D989" t="s">
        <v>46</v>
      </c>
      <c r="AH989" s="114">
        <v>1064.5</v>
      </c>
    </row>
    <row r="990" spans="4:34" ht="15">
      <c r="D990" t="s">
        <v>177</v>
      </c>
      <c r="AH990" s="114">
        <v>132</v>
      </c>
    </row>
    <row r="991" spans="4:34" ht="15">
      <c r="D991" t="s">
        <v>52</v>
      </c>
      <c r="AH991" s="114">
        <v>55</v>
      </c>
    </row>
    <row r="992" spans="4:34" ht="15">
      <c r="D992" t="s">
        <v>261</v>
      </c>
      <c r="AH992" s="114">
        <v>141</v>
      </c>
    </row>
    <row r="993" spans="4:34" ht="15">
      <c r="D993" t="s">
        <v>55</v>
      </c>
      <c r="AH993" s="114">
        <v>2520</v>
      </c>
    </row>
    <row r="994" spans="4:34" ht="15">
      <c r="D994" t="s">
        <v>48</v>
      </c>
      <c r="AH994" s="114">
        <v>57.5</v>
      </c>
    </row>
    <row r="995" spans="4:34" ht="15">
      <c r="D995" t="s">
        <v>262</v>
      </c>
      <c r="AH995" s="114">
        <v>60.5</v>
      </c>
    </row>
    <row r="996" spans="4:34" ht="15">
      <c r="D996" t="s">
        <v>62</v>
      </c>
      <c r="AH996" s="114">
        <v>160</v>
      </c>
    </row>
    <row r="997" spans="4:34" ht="15">
      <c r="D997" t="s">
        <v>69</v>
      </c>
      <c r="AH997" s="114">
        <v>43.5</v>
      </c>
    </row>
    <row r="998" spans="4:34" ht="15">
      <c r="D998" t="s">
        <v>180</v>
      </c>
      <c r="AH998" s="114">
        <v>10222.5</v>
      </c>
    </row>
    <row r="999" spans="4:34" ht="15">
      <c r="D999" t="s">
        <v>56</v>
      </c>
      <c r="AH999" s="114">
        <v>387.5</v>
      </c>
    </row>
    <row r="1000" spans="4:34" ht="15">
      <c r="D1000" t="s">
        <v>57</v>
      </c>
      <c r="AH1000" s="114">
        <v>2239.5</v>
      </c>
    </row>
    <row r="1001" spans="4:34" ht="15">
      <c r="D1001" t="s">
        <v>181</v>
      </c>
      <c r="AH1001" s="114">
        <v>10542</v>
      </c>
    </row>
    <row r="1002" spans="4:34" ht="15">
      <c r="D1002" t="s">
        <v>58</v>
      </c>
      <c r="AH1002" s="114">
        <v>62481.5</v>
      </c>
    </row>
    <row r="1003" spans="4:34" ht="15">
      <c r="D1003" t="s">
        <v>59</v>
      </c>
      <c r="AH1003" s="114">
        <v>89.5</v>
      </c>
    </row>
    <row r="1004" spans="4:34" ht="15">
      <c r="D1004" t="s">
        <v>65</v>
      </c>
      <c r="AH1004" s="114">
        <v>23081</v>
      </c>
    </row>
    <row r="1005" spans="4:34" ht="15">
      <c r="D1005" t="s">
        <v>49</v>
      </c>
      <c r="AH1005" s="114">
        <v>168.5</v>
      </c>
    </row>
    <row r="1006" spans="4:34" ht="15">
      <c r="D1006" t="s">
        <v>60</v>
      </c>
      <c r="AH1006" s="114">
        <v>204</v>
      </c>
    </row>
    <row r="1007" spans="4:34" ht="15">
      <c r="D1007" t="s">
        <v>67</v>
      </c>
      <c r="AH1007" s="114">
        <v>1798.5</v>
      </c>
    </row>
    <row r="1008" spans="4:34" ht="15">
      <c r="D1008" t="s">
        <v>68</v>
      </c>
      <c r="AH1008" s="114">
        <v>138.5</v>
      </c>
    </row>
    <row r="1009" spans="4:34" ht="15">
      <c r="D1009" t="s">
        <v>50</v>
      </c>
      <c r="AH1009" s="114">
        <v>402</v>
      </c>
    </row>
    <row r="1010" spans="4:34" ht="15">
      <c r="D1010" t="s">
        <v>61</v>
      </c>
      <c r="AH1010" s="114">
        <v>81</v>
      </c>
    </row>
    <row r="1011" spans="4:34" ht="15">
      <c r="D1011" t="s">
        <v>71</v>
      </c>
      <c r="AH1011" s="114">
        <v>1408</v>
      </c>
    </row>
    <row r="1012" spans="4:34" ht="15">
      <c r="D1012" t="s">
        <v>263</v>
      </c>
      <c r="AH1012" s="114">
        <v>72.5</v>
      </c>
    </row>
    <row r="1013" spans="4:34" ht="15">
      <c r="D1013" t="s">
        <v>63</v>
      </c>
      <c r="AH1013" s="114">
        <v>237</v>
      </c>
    </row>
    <row r="1014" ht="15.75">
      <c r="D1014" s="185" t="s">
        <v>73</v>
      </c>
    </row>
    <row r="1015" ht="15">
      <c r="C1015" t="s">
        <v>49</v>
      </c>
    </row>
    <row r="1016" spans="4:34" ht="15">
      <c r="D1016" t="s">
        <v>175</v>
      </c>
      <c r="AH1016" s="114">
        <v>1899</v>
      </c>
    </row>
    <row r="1017" spans="4:34" ht="15">
      <c r="D1017" t="s">
        <v>45</v>
      </c>
      <c r="AH1017" s="114">
        <v>151.5</v>
      </c>
    </row>
    <row r="1018" spans="4:34" ht="15">
      <c r="D1018" t="s">
        <v>46</v>
      </c>
      <c r="AH1018" s="114">
        <v>252.5</v>
      </c>
    </row>
    <row r="1019" spans="4:34" ht="15">
      <c r="D1019" t="s">
        <v>177</v>
      </c>
      <c r="AH1019" s="114">
        <v>1461.5</v>
      </c>
    </row>
    <row r="1020" spans="4:34" ht="15">
      <c r="D1020" t="s">
        <v>52</v>
      </c>
      <c r="AH1020" s="114">
        <v>216.5</v>
      </c>
    </row>
    <row r="1021" spans="4:34" ht="15">
      <c r="D1021" t="s">
        <v>261</v>
      </c>
      <c r="AH1021" s="114">
        <v>738</v>
      </c>
    </row>
    <row r="1022" spans="4:34" ht="15">
      <c r="D1022" t="s">
        <v>55</v>
      </c>
      <c r="AH1022" s="114">
        <v>604.5</v>
      </c>
    </row>
    <row r="1023" spans="4:34" ht="15">
      <c r="D1023" t="s">
        <v>48</v>
      </c>
      <c r="AH1023" s="114">
        <v>1589.91</v>
      </c>
    </row>
    <row r="1024" spans="4:34" ht="15">
      <c r="D1024" t="s">
        <v>262</v>
      </c>
      <c r="AH1024" s="114">
        <v>4189.91</v>
      </c>
    </row>
    <row r="1025" spans="4:34" ht="15">
      <c r="D1025" t="s">
        <v>62</v>
      </c>
      <c r="AH1025" s="114">
        <v>247.5</v>
      </c>
    </row>
    <row r="1026" spans="4:34" ht="15">
      <c r="D1026" t="s">
        <v>69</v>
      </c>
      <c r="AH1026" s="114">
        <v>4867.54</v>
      </c>
    </row>
    <row r="1027" spans="4:34" ht="15">
      <c r="D1027" t="s">
        <v>180</v>
      </c>
      <c r="AH1027" s="114">
        <v>22188</v>
      </c>
    </row>
    <row r="1028" spans="4:34" ht="15">
      <c r="D1028" t="s">
        <v>56</v>
      </c>
      <c r="AH1028" s="114">
        <v>2691.5</v>
      </c>
    </row>
    <row r="1029" spans="4:34" ht="15">
      <c r="D1029" t="s">
        <v>57</v>
      </c>
      <c r="AH1029" s="114">
        <v>655</v>
      </c>
    </row>
    <row r="1030" spans="4:34" ht="15">
      <c r="D1030" t="s">
        <v>181</v>
      </c>
      <c r="AH1030" s="114">
        <v>1004638.12</v>
      </c>
    </row>
    <row r="1031" spans="4:34" ht="15">
      <c r="D1031" t="s">
        <v>58</v>
      </c>
      <c r="AH1031" s="114">
        <v>688.5</v>
      </c>
    </row>
    <row r="1032" spans="4:34" ht="15">
      <c r="D1032" t="s">
        <v>59</v>
      </c>
      <c r="AH1032" s="114">
        <v>12042.46</v>
      </c>
    </row>
    <row r="1033" spans="4:34" ht="15">
      <c r="D1033" t="s">
        <v>65</v>
      </c>
      <c r="AH1033" s="114">
        <v>168.5</v>
      </c>
    </row>
    <row r="1034" spans="4:34" ht="15">
      <c r="D1034" t="s">
        <v>49</v>
      </c>
      <c r="AH1034" s="114">
        <v>336028.65</v>
      </c>
    </row>
    <row r="1035" spans="4:34" ht="15">
      <c r="D1035" t="s">
        <v>60</v>
      </c>
      <c r="AH1035" s="114">
        <v>10109.17</v>
      </c>
    </row>
    <row r="1036" spans="4:34" ht="15">
      <c r="D1036" t="s">
        <v>67</v>
      </c>
      <c r="AH1036" s="114">
        <v>802.5</v>
      </c>
    </row>
    <row r="1037" spans="4:34" ht="15">
      <c r="D1037" t="s">
        <v>68</v>
      </c>
      <c r="AH1037" s="114">
        <v>225575.06</v>
      </c>
    </row>
    <row r="1038" spans="4:34" ht="15">
      <c r="D1038" t="s">
        <v>50</v>
      </c>
      <c r="AH1038" s="114">
        <v>237518.27</v>
      </c>
    </row>
    <row r="1039" spans="4:34" ht="15">
      <c r="D1039" t="s">
        <v>61</v>
      </c>
      <c r="AH1039" s="114">
        <v>16403.98</v>
      </c>
    </row>
    <row r="1040" spans="4:34" ht="15">
      <c r="D1040" t="s">
        <v>71</v>
      </c>
      <c r="AH1040" s="114">
        <v>2909</v>
      </c>
    </row>
    <row r="1041" spans="4:34" ht="15">
      <c r="D1041" t="s">
        <v>263</v>
      </c>
      <c r="AH1041" s="114">
        <v>8201.58</v>
      </c>
    </row>
    <row r="1042" spans="4:34" ht="15">
      <c r="D1042" t="s">
        <v>63</v>
      </c>
      <c r="AH1042" s="114">
        <v>752</v>
      </c>
    </row>
    <row r="1043" ht="15.75">
      <c r="D1043" s="185" t="s">
        <v>73</v>
      </c>
    </row>
    <row r="1044" ht="15">
      <c r="C1044" t="s">
        <v>60</v>
      </c>
    </row>
    <row r="1045" spans="4:34" ht="15">
      <c r="D1045" t="s">
        <v>175</v>
      </c>
      <c r="AH1045" s="114">
        <v>2031.5</v>
      </c>
    </row>
    <row r="1046" spans="4:34" ht="15">
      <c r="D1046" t="s">
        <v>45</v>
      </c>
      <c r="AH1046" s="114">
        <v>146</v>
      </c>
    </row>
    <row r="1047" spans="4:34" ht="15">
      <c r="D1047" t="s">
        <v>46</v>
      </c>
      <c r="AH1047" s="114">
        <v>336</v>
      </c>
    </row>
    <row r="1048" spans="4:34" ht="15">
      <c r="D1048" t="s">
        <v>177</v>
      </c>
      <c r="AH1048" s="114">
        <v>9148</v>
      </c>
    </row>
    <row r="1049" spans="4:34" ht="15">
      <c r="D1049" t="s">
        <v>52</v>
      </c>
      <c r="AH1049" s="114">
        <v>1011</v>
      </c>
    </row>
    <row r="1050" spans="4:34" ht="15">
      <c r="D1050" t="s">
        <v>261</v>
      </c>
      <c r="AH1050" s="114">
        <v>485</v>
      </c>
    </row>
    <row r="1051" spans="4:34" ht="15">
      <c r="D1051" t="s">
        <v>55</v>
      </c>
      <c r="AH1051" s="114">
        <v>1257.5</v>
      </c>
    </row>
    <row r="1052" spans="4:34" ht="15">
      <c r="D1052" t="s">
        <v>48</v>
      </c>
      <c r="AH1052" s="114">
        <v>1737.49</v>
      </c>
    </row>
    <row r="1053" spans="4:34" ht="15">
      <c r="D1053" t="s">
        <v>262</v>
      </c>
      <c r="AH1053" s="114">
        <v>28359.91</v>
      </c>
    </row>
    <row r="1054" spans="4:34" ht="15">
      <c r="D1054" t="s">
        <v>62</v>
      </c>
      <c r="AH1054" s="114">
        <v>1549.5</v>
      </c>
    </row>
    <row r="1055" spans="4:34" ht="15">
      <c r="D1055" t="s">
        <v>69</v>
      </c>
      <c r="AH1055" s="114">
        <v>7964.16</v>
      </c>
    </row>
    <row r="1056" spans="4:34" ht="15">
      <c r="D1056" t="s">
        <v>180</v>
      </c>
      <c r="AH1056" s="114">
        <v>213156</v>
      </c>
    </row>
    <row r="1057" spans="4:34" ht="15">
      <c r="D1057" t="s">
        <v>56</v>
      </c>
      <c r="AH1057" s="114">
        <v>16539</v>
      </c>
    </row>
    <row r="1058" spans="4:34" ht="15">
      <c r="D1058" t="s">
        <v>57</v>
      </c>
      <c r="AH1058" s="114">
        <v>2100.5</v>
      </c>
    </row>
    <row r="1059" spans="4:34" ht="15">
      <c r="D1059" t="s">
        <v>181</v>
      </c>
      <c r="AH1059" s="114">
        <v>3080710.69</v>
      </c>
    </row>
    <row r="1060" spans="4:34" ht="15">
      <c r="D1060" t="s">
        <v>58</v>
      </c>
      <c r="AH1060" s="114">
        <v>939</v>
      </c>
    </row>
    <row r="1061" spans="4:34" ht="15">
      <c r="D1061" t="s">
        <v>59</v>
      </c>
      <c r="AH1061" s="114">
        <v>8690.12</v>
      </c>
    </row>
    <row r="1062" spans="4:34" ht="15">
      <c r="D1062" t="s">
        <v>65</v>
      </c>
      <c r="AH1062" s="114">
        <v>204</v>
      </c>
    </row>
    <row r="1063" spans="4:34" ht="15">
      <c r="D1063" t="s">
        <v>49</v>
      </c>
      <c r="AH1063" s="114">
        <v>10109.17</v>
      </c>
    </row>
    <row r="1064" spans="4:34" ht="15">
      <c r="D1064" t="s">
        <v>60</v>
      </c>
      <c r="AH1064" s="114">
        <v>234825.84</v>
      </c>
    </row>
    <row r="1065" spans="4:34" ht="15">
      <c r="D1065" t="s">
        <v>67</v>
      </c>
      <c r="AH1065" s="114">
        <v>1183</v>
      </c>
    </row>
    <row r="1066" spans="4:34" ht="15">
      <c r="D1066" t="s">
        <v>68</v>
      </c>
      <c r="AH1066" s="114">
        <v>34066.01</v>
      </c>
    </row>
    <row r="1067" spans="4:34" ht="15">
      <c r="D1067" t="s">
        <v>50</v>
      </c>
      <c r="AH1067" s="114">
        <v>12241.21</v>
      </c>
    </row>
    <row r="1068" spans="4:34" ht="15">
      <c r="D1068" t="s">
        <v>61</v>
      </c>
      <c r="AH1068" s="114">
        <v>133133.89</v>
      </c>
    </row>
    <row r="1069" spans="4:34" ht="15">
      <c r="D1069" t="s">
        <v>71</v>
      </c>
      <c r="AH1069" s="114">
        <v>14209</v>
      </c>
    </row>
    <row r="1070" spans="4:34" ht="15">
      <c r="D1070" t="s">
        <v>263</v>
      </c>
      <c r="AH1070" s="114">
        <v>37552.68</v>
      </c>
    </row>
    <row r="1071" spans="4:34" ht="15">
      <c r="D1071" t="s">
        <v>63</v>
      </c>
      <c r="AH1071" s="114">
        <v>8293.5</v>
      </c>
    </row>
    <row r="1072" ht="15.75">
      <c r="D1072" s="185" t="s">
        <v>73</v>
      </c>
    </row>
    <row r="1073" ht="15">
      <c r="C1073" t="s">
        <v>67</v>
      </c>
    </row>
    <row r="1074" spans="4:34" ht="15">
      <c r="D1074" t="s">
        <v>175</v>
      </c>
      <c r="AH1074" s="114">
        <v>18696.5</v>
      </c>
    </row>
    <row r="1075" spans="4:34" ht="15">
      <c r="D1075" t="s">
        <v>45</v>
      </c>
      <c r="AH1075" s="114">
        <v>2403</v>
      </c>
    </row>
    <row r="1076" spans="4:34" ht="15">
      <c r="D1076" t="s">
        <v>46</v>
      </c>
      <c r="AH1076" s="114">
        <v>20167</v>
      </c>
    </row>
    <row r="1077" spans="4:34" ht="15">
      <c r="D1077" t="s">
        <v>177</v>
      </c>
      <c r="AH1077" s="114">
        <v>585.5</v>
      </c>
    </row>
    <row r="1078" spans="4:34" ht="15">
      <c r="D1078" t="s">
        <v>52</v>
      </c>
      <c r="AH1078" s="114">
        <v>727.5</v>
      </c>
    </row>
    <row r="1079" spans="4:34" ht="15">
      <c r="D1079" t="s">
        <v>261</v>
      </c>
      <c r="AH1079" s="114">
        <v>435.5</v>
      </c>
    </row>
    <row r="1080" spans="4:34" ht="15">
      <c r="D1080" t="s">
        <v>55</v>
      </c>
      <c r="AH1080" s="114">
        <v>110612</v>
      </c>
    </row>
    <row r="1081" spans="4:34" ht="15">
      <c r="D1081" t="s">
        <v>48</v>
      </c>
      <c r="AH1081" s="114">
        <v>223</v>
      </c>
    </row>
    <row r="1082" spans="4:34" ht="15">
      <c r="D1082" t="s">
        <v>262</v>
      </c>
      <c r="AH1082" s="114">
        <v>1226.5</v>
      </c>
    </row>
    <row r="1083" spans="4:34" ht="15">
      <c r="D1083" t="s">
        <v>62</v>
      </c>
      <c r="AH1083" s="114">
        <v>616</v>
      </c>
    </row>
    <row r="1084" spans="4:34" ht="15">
      <c r="D1084" t="s">
        <v>69</v>
      </c>
      <c r="AH1084" s="114">
        <v>207</v>
      </c>
    </row>
    <row r="1085" spans="4:34" ht="15">
      <c r="D1085" t="s">
        <v>180</v>
      </c>
      <c r="AH1085" s="114">
        <v>65696.5</v>
      </c>
    </row>
    <row r="1086" spans="4:34" ht="15">
      <c r="D1086" t="s">
        <v>56</v>
      </c>
      <c r="AH1086" s="114">
        <v>3933</v>
      </c>
    </row>
    <row r="1087" spans="4:34" ht="15">
      <c r="D1087" t="s">
        <v>57</v>
      </c>
      <c r="AH1087" s="114">
        <v>21527</v>
      </c>
    </row>
    <row r="1088" spans="4:34" ht="15">
      <c r="D1088" t="s">
        <v>181</v>
      </c>
      <c r="AH1088" s="114">
        <v>117099.5</v>
      </c>
    </row>
    <row r="1089" spans="4:34" ht="15">
      <c r="D1089" t="s">
        <v>58</v>
      </c>
      <c r="AH1089" s="114">
        <v>35296</v>
      </c>
    </row>
    <row r="1090" spans="4:34" ht="15">
      <c r="D1090" t="s">
        <v>59</v>
      </c>
      <c r="AH1090" s="114">
        <v>414</v>
      </c>
    </row>
    <row r="1091" spans="4:34" ht="15">
      <c r="D1091" t="s">
        <v>65</v>
      </c>
      <c r="AH1091" s="114">
        <v>1798.5</v>
      </c>
    </row>
    <row r="1092" spans="4:34" ht="15">
      <c r="D1092" t="s">
        <v>49</v>
      </c>
      <c r="AH1092" s="114">
        <v>802.5</v>
      </c>
    </row>
    <row r="1093" spans="4:34" ht="15">
      <c r="D1093" t="s">
        <v>60</v>
      </c>
      <c r="AH1093" s="114">
        <v>1183</v>
      </c>
    </row>
    <row r="1094" spans="4:34" ht="15">
      <c r="D1094" t="s">
        <v>67</v>
      </c>
      <c r="AH1094" s="114">
        <v>22245</v>
      </c>
    </row>
    <row r="1095" spans="4:34" ht="15">
      <c r="D1095" t="s">
        <v>68</v>
      </c>
      <c r="AH1095" s="114">
        <v>812.5</v>
      </c>
    </row>
    <row r="1096" spans="4:34" ht="15">
      <c r="D1096" t="s">
        <v>50</v>
      </c>
      <c r="AH1096" s="114">
        <v>2366.5</v>
      </c>
    </row>
    <row r="1097" spans="4:34" ht="15">
      <c r="D1097" t="s">
        <v>61</v>
      </c>
      <c r="AH1097" s="114">
        <v>738.5</v>
      </c>
    </row>
    <row r="1098" spans="4:34" ht="15">
      <c r="D1098" t="s">
        <v>71</v>
      </c>
      <c r="AH1098" s="114">
        <v>32027</v>
      </c>
    </row>
    <row r="1099" spans="4:34" ht="15">
      <c r="D1099" t="s">
        <v>263</v>
      </c>
      <c r="AH1099" s="114">
        <v>688</v>
      </c>
    </row>
    <row r="1100" spans="4:34" ht="15">
      <c r="D1100" t="s">
        <v>63</v>
      </c>
      <c r="AH1100" s="114">
        <v>1139.5</v>
      </c>
    </row>
    <row r="1101" spans="4:34" ht="15.75">
      <c r="D1101" s="185" t="s">
        <v>73</v>
      </c>
      <c r="AH1101" s="114"/>
    </row>
    <row r="1102" ht="15">
      <c r="C1102" t="s">
        <v>68</v>
      </c>
    </row>
    <row r="1103" spans="4:34" ht="15">
      <c r="D1103" t="s">
        <v>175</v>
      </c>
      <c r="AH1103" s="114">
        <v>1692.5</v>
      </c>
    </row>
    <row r="1104" spans="4:34" ht="15">
      <c r="D1104" t="s">
        <v>45</v>
      </c>
      <c r="AH1104" s="114">
        <v>132.5</v>
      </c>
    </row>
    <row r="1105" spans="4:34" ht="15">
      <c r="D1105" t="s">
        <v>46</v>
      </c>
      <c r="AH1105" s="114">
        <v>305</v>
      </c>
    </row>
    <row r="1106" spans="4:34" ht="15">
      <c r="D1106" t="s">
        <v>177</v>
      </c>
      <c r="AH1106" s="114">
        <v>3981.5</v>
      </c>
    </row>
    <row r="1107" spans="4:34" ht="15">
      <c r="D1107" t="s">
        <v>52</v>
      </c>
      <c r="AH1107" s="114">
        <v>332</v>
      </c>
    </row>
    <row r="1108" spans="4:34" ht="15">
      <c r="D1108" t="s">
        <v>261</v>
      </c>
      <c r="AH1108" s="114">
        <v>1793.5</v>
      </c>
    </row>
    <row r="1109" spans="4:34" ht="15">
      <c r="D1109" t="s">
        <v>55</v>
      </c>
      <c r="AH1109" s="114">
        <v>948.5</v>
      </c>
    </row>
    <row r="1110" spans="4:34" ht="15">
      <c r="D1110" t="s">
        <v>48</v>
      </c>
      <c r="AH1110" s="114">
        <v>6073.59</v>
      </c>
    </row>
    <row r="1111" spans="4:34" ht="15">
      <c r="D1111" t="s">
        <v>262</v>
      </c>
      <c r="AH1111" s="114">
        <v>15887.08</v>
      </c>
    </row>
    <row r="1112" spans="4:34" ht="15">
      <c r="D1112" t="s">
        <v>62</v>
      </c>
      <c r="AH1112" s="114">
        <v>536.5</v>
      </c>
    </row>
    <row r="1113" spans="4:34" ht="15">
      <c r="D1113" t="s">
        <v>69</v>
      </c>
      <c r="AH1113" s="114">
        <v>15780</v>
      </c>
    </row>
    <row r="1114" spans="4:34" ht="15">
      <c r="D1114" t="s">
        <v>180</v>
      </c>
      <c r="AH1114" s="114">
        <v>30839</v>
      </c>
    </row>
    <row r="1115" spans="4:34" ht="15">
      <c r="D1115" t="s">
        <v>56</v>
      </c>
      <c r="AH1115" s="114">
        <v>5358.5</v>
      </c>
    </row>
    <row r="1116" spans="4:34" ht="15">
      <c r="D1116" t="s">
        <v>57</v>
      </c>
      <c r="AH1116" s="114">
        <v>900.5</v>
      </c>
    </row>
    <row r="1117" spans="4:34" ht="15">
      <c r="D1117" t="s">
        <v>181</v>
      </c>
      <c r="AH1117" s="114">
        <v>1923481.27</v>
      </c>
    </row>
    <row r="1118" spans="4:34" ht="15">
      <c r="D1118" t="s">
        <v>58</v>
      </c>
      <c r="AH1118" s="114">
        <v>752</v>
      </c>
    </row>
    <row r="1119" spans="4:34" ht="15">
      <c r="D1119" t="s">
        <v>59</v>
      </c>
      <c r="AH1119" s="114">
        <v>273856.75</v>
      </c>
    </row>
    <row r="1120" spans="4:34" ht="15">
      <c r="D1120" t="s">
        <v>65</v>
      </c>
      <c r="AH1120" s="114">
        <v>138.5</v>
      </c>
    </row>
    <row r="1121" spans="4:34" ht="15">
      <c r="D1121" t="s">
        <v>49</v>
      </c>
      <c r="AH1121" s="114">
        <v>225575.06</v>
      </c>
    </row>
    <row r="1122" spans="4:34" ht="15">
      <c r="D1122" t="s">
        <v>60</v>
      </c>
      <c r="AH1122" s="114">
        <v>34066.01</v>
      </c>
    </row>
    <row r="1123" spans="4:34" ht="15">
      <c r="D1123" t="s">
        <v>67</v>
      </c>
      <c r="AH1123" s="114">
        <v>812.5</v>
      </c>
    </row>
    <row r="1124" spans="4:34" ht="15">
      <c r="D1124" t="s">
        <v>68</v>
      </c>
      <c r="AH1124" s="114">
        <v>280514.51</v>
      </c>
    </row>
    <row r="1125" spans="4:34" ht="15">
      <c r="D1125" t="s">
        <v>50</v>
      </c>
      <c r="AH1125" s="114">
        <v>152040.17</v>
      </c>
    </row>
    <row r="1126" spans="4:34" ht="15">
      <c r="D1126" t="s">
        <v>61</v>
      </c>
      <c r="AH1126" s="114">
        <v>53251.2</v>
      </c>
    </row>
    <row r="1127" spans="4:34" ht="15">
      <c r="D1127" t="s">
        <v>71</v>
      </c>
      <c r="AH1127" s="114">
        <v>5843.5</v>
      </c>
    </row>
    <row r="1128" spans="4:34" ht="15">
      <c r="D1128" t="s">
        <v>263</v>
      </c>
      <c r="AH1128" s="114">
        <v>21015.63</v>
      </c>
    </row>
    <row r="1129" spans="4:34" ht="15">
      <c r="D1129" t="s">
        <v>63</v>
      </c>
      <c r="AH1129" s="114">
        <v>1654.5</v>
      </c>
    </row>
    <row r="1130" ht="15.75">
      <c r="D1130" s="185" t="s">
        <v>73</v>
      </c>
    </row>
    <row r="1131" ht="15">
      <c r="C1131" t="s">
        <v>50</v>
      </c>
    </row>
    <row r="1132" spans="4:34" ht="15">
      <c r="D1132" t="s">
        <v>175</v>
      </c>
      <c r="AH1132" s="114">
        <v>3683.5</v>
      </c>
    </row>
    <row r="1133" spans="4:34" ht="15">
      <c r="D1133" t="s">
        <v>45</v>
      </c>
      <c r="AH1133" s="114">
        <v>340</v>
      </c>
    </row>
    <row r="1134" spans="4:34" ht="15">
      <c r="D1134" t="s">
        <v>46</v>
      </c>
      <c r="AH1134" s="114">
        <v>1167</v>
      </c>
    </row>
    <row r="1135" spans="4:34" ht="15">
      <c r="D1135" t="s">
        <v>177</v>
      </c>
      <c r="AH1135" s="114">
        <v>2988.5</v>
      </c>
    </row>
    <row r="1136" spans="4:34" ht="15">
      <c r="D1136" t="s">
        <v>52</v>
      </c>
      <c r="AH1136" s="114">
        <v>508</v>
      </c>
    </row>
    <row r="1137" spans="4:34" ht="15">
      <c r="D1137" t="s">
        <v>261</v>
      </c>
      <c r="AH1137" s="114">
        <v>12748</v>
      </c>
    </row>
    <row r="1138" spans="4:34" ht="15">
      <c r="D1138" t="s">
        <v>55</v>
      </c>
      <c r="AH1138" s="114">
        <v>3156.5</v>
      </c>
    </row>
    <row r="1139" spans="4:34" ht="15">
      <c r="D1139" t="s">
        <v>48</v>
      </c>
      <c r="AH1139" s="114">
        <v>14277.83</v>
      </c>
    </row>
    <row r="1140" spans="4:34" ht="15">
      <c r="D1140" t="s">
        <v>262</v>
      </c>
      <c r="AH1140" s="114">
        <v>4836.55</v>
      </c>
    </row>
    <row r="1141" spans="4:34" ht="15">
      <c r="D1141" t="s">
        <v>62</v>
      </c>
      <c r="AH1141" s="114">
        <v>557</v>
      </c>
    </row>
    <row r="1142" spans="4:34" ht="15">
      <c r="D1142" t="s">
        <v>69</v>
      </c>
      <c r="AH1142" s="114">
        <v>4713.16</v>
      </c>
    </row>
    <row r="1143" spans="4:34" ht="15">
      <c r="D1143" t="s">
        <v>180</v>
      </c>
      <c r="AH1143" s="114">
        <v>52034</v>
      </c>
    </row>
    <row r="1144" spans="4:34" ht="15">
      <c r="D1144" t="s">
        <v>56</v>
      </c>
      <c r="AH1144" s="114">
        <v>3479.5</v>
      </c>
    </row>
    <row r="1145" spans="4:34" ht="15">
      <c r="D1145" t="s">
        <v>57</v>
      </c>
      <c r="AH1145" s="114">
        <v>1975</v>
      </c>
    </row>
    <row r="1146" spans="4:34" ht="15">
      <c r="D1146" t="s">
        <v>181</v>
      </c>
      <c r="AH1146" s="114">
        <v>684636.25</v>
      </c>
    </row>
    <row r="1147" spans="4:34" ht="15">
      <c r="D1147" t="s">
        <v>58</v>
      </c>
      <c r="AH1147" s="114">
        <v>2734</v>
      </c>
    </row>
    <row r="1148" spans="4:34" ht="15">
      <c r="D1148" t="s">
        <v>59</v>
      </c>
      <c r="AH1148" s="114">
        <v>9804.96</v>
      </c>
    </row>
    <row r="1149" spans="4:34" ht="15">
      <c r="D1149" t="s">
        <v>65</v>
      </c>
      <c r="AH1149" s="114">
        <v>402</v>
      </c>
    </row>
    <row r="1150" spans="4:34" ht="15">
      <c r="D1150" t="s">
        <v>49</v>
      </c>
      <c r="AH1150" s="114">
        <v>237518.27</v>
      </c>
    </row>
    <row r="1151" spans="4:34" ht="15">
      <c r="D1151" t="s">
        <v>60</v>
      </c>
      <c r="AH1151" s="114">
        <v>12241.21</v>
      </c>
    </row>
    <row r="1152" spans="4:34" ht="15">
      <c r="D1152" t="s">
        <v>67</v>
      </c>
      <c r="AH1152" s="114">
        <v>2366.5</v>
      </c>
    </row>
    <row r="1153" spans="4:34" ht="15">
      <c r="D1153" t="s">
        <v>68</v>
      </c>
      <c r="AH1153" s="114">
        <v>152040.17</v>
      </c>
    </row>
    <row r="1154" spans="4:34" ht="15">
      <c r="D1154" t="s">
        <v>50</v>
      </c>
      <c r="AH1154" s="114">
        <v>434846.1</v>
      </c>
    </row>
    <row r="1155" spans="4:34" ht="15">
      <c r="D1155" t="s">
        <v>61</v>
      </c>
      <c r="AH1155" s="114">
        <v>12470.31</v>
      </c>
    </row>
    <row r="1156" spans="4:34" ht="15">
      <c r="D1156" t="s">
        <v>71</v>
      </c>
      <c r="AH1156" s="114">
        <v>6455.5</v>
      </c>
    </row>
    <row r="1157" spans="4:34" ht="15">
      <c r="D1157" t="s">
        <v>263</v>
      </c>
      <c r="AH1157" s="114">
        <v>6433.03</v>
      </c>
    </row>
    <row r="1158" spans="4:34" ht="15">
      <c r="D1158" t="s">
        <v>63</v>
      </c>
      <c r="AH1158" s="114">
        <v>1497.5</v>
      </c>
    </row>
    <row r="1159" ht="15.75">
      <c r="D1159" s="185" t="s">
        <v>73</v>
      </c>
    </row>
    <row r="1160" ht="15">
      <c r="C1160" t="s">
        <v>61</v>
      </c>
    </row>
    <row r="1161" spans="4:34" ht="15">
      <c r="D1161" t="s">
        <v>175</v>
      </c>
      <c r="AH1161" s="114">
        <v>890.5</v>
      </c>
    </row>
    <row r="1162" spans="4:34" ht="15">
      <c r="D1162" t="s">
        <v>45</v>
      </c>
      <c r="AH1162" s="114">
        <v>121.5</v>
      </c>
    </row>
    <row r="1163" spans="4:34" ht="15">
      <c r="D1163" t="s">
        <v>46</v>
      </c>
      <c r="AH1163" s="114">
        <v>228</v>
      </c>
    </row>
    <row r="1164" spans="4:34" ht="15">
      <c r="D1164" t="s">
        <v>177</v>
      </c>
      <c r="AH1164" s="114">
        <v>4804</v>
      </c>
    </row>
    <row r="1165" spans="4:34" ht="15">
      <c r="D1165" t="s">
        <v>52</v>
      </c>
      <c r="AH1165" s="114">
        <v>218</v>
      </c>
    </row>
    <row r="1166" spans="4:34" ht="15">
      <c r="D1166" t="s">
        <v>261</v>
      </c>
      <c r="AH1166" s="114">
        <v>483.5</v>
      </c>
    </row>
    <row r="1167" spans="4:34" ht="15">
      <c r="D1167" t="s">
        <v>55</v>
      </c>
      <c r="AH1167" s="114">
        <v>590</v>
      </c>
    </row>
    <row r="1168" spans="4:34" ht="15">
      <c r="D1168" t="s">
        <v>48</v>
      </c>
      <c r="AH1168" s="114">
        <v>2693.31</v>
      </c>
    </row>
    <row r="1169" spans="4:34" ht="15">
      <c r="D1169" t="s">
        <v>262</v>
      </c>
      <c r="AH1169" s="114">
        <v>22786.98</v>
      </c>
    </row>
    <row r="1170" spans="4:34" ht="15">
      <c r="D1170" t="s">
        <v>62</v>
      </c>
      <c r="AH1170" s="114">
        <v>533.5</v>
      </c>
    </row>
    <row r="1171" spans="4:34" ht="15">
      <c r="D1171" t="s">
        <v>69</v>
      </c>
      <c r="AH1171" s="114">
        <v>41149.91</v>
      </c>
    </row>
    <row r="1172" spans="4:34" ht="15">
      <c r="D1172" t="s">
        <v>180</v>
      </c>
      <c r="AH1172" s="114">
        <v>47881</v>
      </c>
    </row>
    <row r="1173" spans="4:34" ht="15">
      <c r="D1173" t="s">
        <v>56</v>
      </c>
      <c r="AH1173" s="114">
        <v>1924.5</v>
      </c>
    </row>
    <row r="1174" spans="4:34" ht="15">
      <c r="D1174" t="s">
        <v>57</v>
      </c>
      <c r="AH1174" s="114">
        <v>1666.5</v>
      </c>
    </row>
    <row r="1175" spans="4:34" ht="15">
      <c r="D1175" t="s">
        <v>181</v>
      </c>
      <c r="AH1175" s="114">
        <v>3052038.9</v>
      </c>
    </row>
    <row r="1176" spans="4:34" ht="15">
      <c r="D1176" t="s">
        <v>58</v>
      </c>
      <c r="AH1176" s="114">
        <v>575.5</v>
      </c>
    </row>
    <row r="1177" spans="4:34" ht="15">
      <c r="D1177" t="s">
        <v>59</v>
      </c>
      <c r="AH1177" s="114">
        <v>14367.64</v>
      </c>
    </row>
    <row r="1178" spans="4:34" ht="15">
      <c r="D1178" t="s">
        <v>65</v>
      </c>
      <c r="AH1178" s="114">
        <v>81</v>
      </c>
    </row>
    <row r="1179" spans="4:34" ht="15">
      <c r="D1179" t="s">
        <v>49</v>
      </c>
      <c r="AH1179" s="114">
        <v>16403.98</v>
      </c>
    </row>
    <row r="1180" spans="4:34" ht="15">
      <c r="D1180" t="s">
        <v>60</v>
      </c>
      <c r="AH1180" s="114">
        <v>133133.89</v>
      </c>
    </row>
    <row r="1181" spans="4:34" ht="15">
      <c r="D1181" t="s">
        <v>67</v>
      </c>
      <c r="AH1181" s="114">
        <v>738.5</v>
      </c>
    </row>
    <row r="1182" spans="4:34" ht="15">
      <c r="D1182" t="s">
        <v>68</v>
      </c>
      <c r="AH1182" s="114">
        <v>53251.2</v>
      </c>
    </row>
    <row r="1183" spans="4:34" ht="15">
      <c r="D1183" t="s">
        <v>50</v>
      </c>
      <c r="AH1183" s="114">
        <v>12470.31</v>
      </c>
    </row>
    <row r="1184" spans="4:34" ht="15">
      <c r="D1184" t="s">
        <v>61</v>
      </c>
      <c r="AH1184" s="114">
        <v>335508.4</v>
      </c>
    </row>
    <row r="1185" spans="4:34" ht="15">
      <c r="D1185" t="s">
        <v>71</v>
      </c>
      <c r="AH1185" s="114">
        <v>3911.5</v>
      </c>
    </row>
    <row r="1186" spans="4:34" ht="15">
      <c r="D1186" t="s">
        <v>263</v>
      </c>
      <c r="AH1186" s="114">
        <v>40862.27</v>
      </c>
    </row>
    <row r="1187" spans="4:34" ht="15">
      <c r="D1187" t="s">
        <v>63</v>
      </c>
      <c r="AH1187" s="114">
        <v>2305</v>
      </c>
    </row>
    <row r="1188" spans="4:34" ht="15.75">
      <c r="D1188" s="185" t="s">
        <v>73</v>
      </c>
      <c r="AH1188" s="114"/>
    </row>
    <row r="1189" ht="15">
      <c r="C1189" t="s">
        <v>71</v>
      </c>
    </row>
    <row r="1190" spans="4:34" ht="15">
      <c r="D1190" t="s">
        <v>175</v>
      </c>
      <c r="AH1190" s="114">
        <v>19281</v>
      </c>
    </row>
    <row r="1191" spans="4:34" ht="15">
      <c r="D1191" t="s">
        <v>45</v>
      </c>
      <c r="AH1191" s="114">
        <v>1710</v>
      </c>
    </row>
    <row r="1192" spans="4:34" ht="15">
      <c r="D1192" t="s">
        <v>46</v>
      </c>
      <c r="AH1192" s="114">
        <v>5952.5</v>
      </c>
    </row>
    <row r="1193" spans="4:34" ht="15">
      <c r="D1193" t="s">
        <v>177</v>
      </c>
      <c r="AH1193" s="114">
        <v>4092.5</v>
      </c>
    </row>
    <row r="1194" spans="4:34" ht="15">
      <c r="D1194" t="s">
        <v>52</v>
      </c>
      <c r="AH1194" s="114">
        <v>79329.5</v>
      </c>
    </row>
    <row r="1195" spans="4:34" ht="15">
      <c r="D1195" t="s">
        <v>261</v>
      </c>
      <c r="AH1195" s="114">
        <v>913</v>
      </c>
    </row>
    <row r="1196" spans="4:34" ht="15">
      <c r="D1196" t="s">
        <v>55</v>
      </c>
      <c r="AH1196" s="114">
        <v>18280.5</v>
      </c>
    </row>
    <row r="1197" spans="4:34" ht="15">
      <c r="D1197" t="s">
        <v>48</v>
      </c>
      <c r="AH1197" s="114">
        <v>1084.5</v>
      </c>
    </row>
    <row r="1198" spans="4:34" ht="15">
      <c r="D1198" t="s">
        <v>262</v>
      </c>
      <c r="AH1198" s="114">
        <v>14166</v>
      </c>
    </row>
    <row r="1199" spans="4:34" ht="15">
      <c r="D1199" t="s">
        <v>62</v>
      </c>
      <c r="AH1199" s="114">
        <v>2033</v>
      </c>
    </row>
    <row r="1200" spans="4:34" ht="15">
      <c r="D1200" t="s">
        <v>69</v>
      </c>
      <c r="AH1200" s="114">
        <v>1540</v>
      </c>
    </row>
    <row r="1201" spans="4:34" ht="15">
      <c r="D1201" t="s">
        <v>180</v>
      </c>
      <c r="AH1201" s="114">
        <v>349311</v>
      </c>
    </row>
    <row r="1202" spans="4:34" ht="15">
      <c r="D1202" t="s">
        <v>56</v>
      </c>
      <c r="AH1202" s="114">
        <v>153079</v>
      </c>
    </row>
    <row r="1203" spans="4:34" ht="15">
      <c r="D1203" t="s">
        <v>57</v>
      </c>
      <c r="AH1203" s="114">
        <v>3565.5</v>
      </c>
    </row>
    <row r="1204" spans="4:34" ht="15">
      <c r="D1204" t="s">
        <v>181</v>
      </c>
      <c r="AH1204" s="114">
        <v>437720</v>
      </c>
    </row>
    <row r="1205" spans="4:34" ht="15">
      <c r="D1205" t="s">
        <v>58</v>
      </c>
      <c r="AH1205" s="114">
        <v>12796</v>
      </c>
    </row>
    <row r="1206" spans="4:34" ht="15">
      <c r="D1206" t="s">
        <v>59</v>
      </c>
      <c r="AH1206" s="114">
        <v>2014.5</v>
      </c>
    </row>
    <row r="1207" spans="4:34" ht="15">
      <c r="D1207" t="s">
        <v>65</v>
      </c>
      <c r="AH1207" s="114">
        <v>1408</v>
      </c>
    </row>
    <row r="1208" spans="4:34" ht="15">
      <c r="D1208" t="s">
        <v>49</v>
      </c>
      <c r="AH1208" s="114">
        <v>2909</v>
      </c>
    </row>
    <row r="1209" spans="4:34" ht="15">
      <c r="D1209" t="s">
        <v>60</v>
      </c>
      <c r="AH1209" s="114">
        <v>14209</v>
      </c>
    </row>
    <row r="1210" spans="4:34" ht="15">
      <c r="D1210" t="s">
        <v>67</v>
      </c>
      <c r="AH1210" s="114">
        <v>32027</v>
      </c>
    </row>
    <row r="1211" spans="4:34" ht="15">
      <c r="D1211" t="s">
        <v>68</v>
      </c>
      <c r="AH1211" s="114">
        <v>5843.5</v>
      </c>
    </row>
    <row r="1212" spans="4:34" ht="15">
      <c r="D1212" t="s">
        <v>50</v>
      </c>
      <c r="AH1212" s="114">
        <v>6455.5</v>
      </c>
    </row>
    <row r="1213" spans="4:34" ht="15">
      <c r="D1213" t="s">
        <v>61</v>
      </c>
      <c r="AH1213" s="114">
        <v>3911.5</v>
      </c>
    </row>
    <row r="1214" spans="4:34" ht="15">
      <c r="D1214" t="s">
        <v>71</v>
      </c>
      <c r="AH1214" s="114">
        <v>211359</v>
      </c>
    </row>
    <row r="1215" spans="4:34" ht="15">
      <c r="D1215" t="s">
        <v>263</v>
      </c>
      <c r="AH1215" s="114">
        <v>3367.5</v>
      </c>
    </row>
    <row r="1216" spans="4:34" ht="15">
      <c r="D1216" t="s">
        <v>63</v>
      </c>
      <c r="AH1216" s="114">
        <v>16173.5</v>
      </c>
    </row>
    <row r="1217" ht="15.75">
      <c r="D1217" s="185" t="s">
        <v>73</v>
      </c>
    </row>
    <row r="1218" ht="15">
      <c r="C1218" t="s">
        <v>263</v>
      </c>
    </row>
    <row r="1219" spans="4:34" ht="15">
      <c r="D1219" t="s">
        <v>175</v>
      </c>
      <c r="AH1219" s="114">
        <v>669</v>
      </c>
    </row>
    <row r="1220" spans="4:34" ht="15">
      <c r="D1220" t="s">
        <v>45</v>
      </c>
      <c r="AH1220" s="114">
        <v>46</v>
      </c>
    </row>
    <row r="1221" spans="4:34" ht="15">
      <c r="D1221" t="s">
        <v>46</v>
      </c>
      <c r="AH1221" s="114">
        <v>164.5</v>
      </c>
    </row>
    <row r="1222" spans="4:34" ht="15">
      <c r="D1222" t="s">
        <v>177</v>
      </c>
      <c r="AH1222" s="114">
        <v>157320.5</v>
      </c>
    </row>
    <row r="1223" spans="4:34" ht="15">
      <c r="D1223" t="s">
        <v>52</v>
      </c>
      <c r="AH1223" s="114">
        <v>277.5</v>
      </c>
    </row>
    <row r="1224" spans="4:34" ht="15">
      <c r="D1224" t="s">
        <v>261</v>
      </c>
      <c r="AH1224" s="114">
        <v>450.5</v>
      </c>
    </row>
    <row r="1225" spans="4:34" ht="15">
      <c r="D1225" t="s">
        <v>55</v>
      </c>
      <c r="AH1225" s="114">
        <v>366</v>
      </c>
    </row>
    <row r="1226" spans="4:34" ht="15">
      <c r="D1226" t="s">
        <v>48</v>
      </c>
      <c r="AH1226" s="114">
        <v>1557.46</v>
      </c>
    </row>
    <row r="1227" spans="4:34" ht="15">
      <c r="D1227" t="s">
        <v>262</v>
      </c>
      <c r="AH1227" s="114">
        <v>49803.86</v>
      </c>
    </row>
    <row r="1228" spans="4:34" ht="15">
      <c r="D1228" t="s">
        <v>62</v>
      </c>
      <c r="AH1228" s="114">
        <v>222.5</v>
      </c>
    </row>
    <row r="1229" spans="4:34" ht="15">
      <c r="D1229" t="s">
        <v>69</v>
      </c>
      <c r="AH1229" s="114">
        <v>5829.99</v>
      </c>
    </row>
    <row r="1230" spans="4:34" ht="15">
      <c r="D1230" t="s">
        <v>180</v>
      </c>
      <c r="AH1230" s="114">
        <v>17522.5</v>
      </c>
    </row>
    <row r="1231" spans="4:34" ht="15">
      <c r="D1231" t="s">
        <v>56</v>
      </c>
      <c r="AH1231" s="114">
        <v>3932.5</v>
      </c>
    </row>
    <row r="1232" spans="4:34" ht="15">
      <c r="D1232" t="s">
        <v>57</v>
      </c>
      <c r="AH1232" s="114">
        <v>816</v>
      </c>
    </row>
    <row r="1233" spans="4:34" ht="15">
      <c r="D1233" t="s">
        <v>181</v>
      </c>
      <c r="AH1233" s="114">
        <v>1379058.94</v>
      </c>
    </row>
    <row r="1234" spans="4:34" ht="15">
      <c r="D1234" t="s">
        <v>58</v>
      </c>
      <c r="AH1234" s="114">
        <v>1606.5</v>
      </c>
    </row>
    <row r="1235" spans="4:34" ht="15">
      <c r="D1235" t="s">
        <v>59</v>
      </c>
      <c r="AH1235" s="114">
        <v>8411.43</v>
      </c>
    </row>
    <row r="1236" spans="4:34" ht="15">
      <c r="D1236" t="s">
        <v>65</v>
      </c>
      <c r="AH1236" s="114">
        <v>72.5</v>
      </c>
    </row>
    <row r="1237" spans="4:34" ht="15">
      <c r="D1237" t="s">
        <v>49</v>
      </c>
      <c r="AH1237" s="114">
        <v>8201.58</v>
      </c>
    </row>
    <row r="1238" spans="4:34" ht="15">
      <c r="D1238" t="s">
        <v>60</v>
      </c>
      <c r="AH1238" s="114">
        <v>37552.68</v>
      </c>
    </row>
    <row r="1239" spans="4:34" ht="15">
      <c r="D1239" t="s">
        <v>67</v>
      </c>
      <c r="AH1239" s="114">
        <v>688</v>
      </c>
    </row>
    <row r="1240" spans="4:34" ht="15">
      <c r="D1240" t="s">
        <v>68</v>
      </c>
      <c r="AH1240" s="114">
        <v>21015.63</v>
      </c>
    </row>
    <row r="1241" spans="4:34" ht="15">
      <c r="D1241" t="s">
        <v>50</v>
      </c>
      <c r="AH1241" s="114">
        <v>6433.03</v>
      </c>
    </row>
    <row r="1242" spans="4:34" ht="15">
      <c r="D1242" t="s">
        <v>61</v>
      </c>
      <c r="AH1242" s="114">
        <v>40862.27</v>
      </c>
    </row>
    <row r="1243" spans="4:34" ht="15">
      <c r="D1243" t="s">
        <v>71</v>
      </c>
      <c r="AH1243" s="114">
        <v>3367.5</v>
      </c>
    </row>
    <row r="1244" spans="4:34" ht="15">
      <c r="D1244" t="s">
        <v>263</v>
      </c>
      <c r="AH1244" s="114">
        <v>665111.66</v>
      </c>
    </row>
    <row r="1245" spans="4:34" ht="15">
      <c r="D1245" t="s">
        <v>63</v>
      </c>
      <c r="AH1245" s="114">
        <v>1001.5</v>
      </c>
    </row>
    <row r="1246" ht="15.75">
      <c r="D1246" s="185" t="s">
        <v>73</v>
      </c>
    </row>
    <row r="1247" ht="15">
      <c r="C1247" t="s">
        <v>63</v>
      </c>
    </row>
    <row r="1248" spans="4:34" ht="15">
      <c r="D1248" t="s">
        <v>175</v>
      </c>
      <c r="AH1248" s="114">
        <v>2511</v>
      </c>
    </row>
    <row r="1249" spans="4:34" ht="15">
      <c r="D1249" t="s">
        <v>45</v>
      </c>
      <c r="AH1249" s="114">
        <v>192</v>
      </c>
    </row>
    <row r="1250" spans="4:34" ht="15">
      <c r="D1250" t="s">
        <v>46</v>
      </c>
      <c r="AH1250" s="114">
        <v>394.5</v>
      </c>
    </row>
    <row r="1251" spans="4:34" ht="15">
      <c r="D1251" t="s">
        <v>177</v>
      </c>
      <c r="AH1251" s="114">
        <v>418</v>
      </c>
    </row>
    <row r="1252" spans="4:34" ht="15">
      <c r="D1252" t="s">
        <v>52</v>
      </c>
      <c r="AH1252" s="114">
        <v>331.5</v>
      </c>
    </row>
    <row r="1253" spans="4:34" ht="15">
      <c r="D1253" t="s">
        <v>261</v>
      </c>
      <c r="AH1253" s="114">
        <v>291</v>
      </c>
    </row>
    <row r="1254" spans="4:34" ht="15">
      <c r="D1254" t="s">
        <v>55</v>
      </c>
      <c r="AH1254" s="114">
        <v>2274.5</v>
      </c>
    </row>
    <row r="1255" spans="4:34" ht="15">
      <c r="D1255" t="s">
        <v>48</v>
      </c>
      <c r="AH1255" s="114">
        <v>216</v>
      </c>
    </row>
    <row r="1256" spans="4:34" ht="15">
      <c r="D1256" t="s">
        <v>262</v>
      </c>
      <c r="AH1256" s="114">
        <v>1009</v>
      </c>
    </row>
    <row r="1257" spans="4:34" ht="15">
      <c r="D1257" t="s">
        <v>62</v>
      </c>
      <c r="AH1257" s="114">
        <v>7457</v>
      </c>
    </row>
    <row r="1258" spans="4:34" ht="15">
      <c r="D1258" t="s">
        <v>69</v>
      </c>
      <c r="AH1258" s="114">
        <v>313</v>
      </c>
    </row>
    <row r="1259" spans="4:34" ht="15">
      <c r="D1259" t="s">
        <v>180</v>
      </c>
      <c r="AH1259" s="114">
        <v>1231273.5</v>
      </c>
    </row>
    <row r="1260" spans="4:34" ht="15">
      <c r="D1260" t="s">
        <v>56</v>
      </c>
      <c r="AH1260" s="114">
        <v>30113</v>
      </c>
    </row>
    <row r="1261" spans="4:34" ht="15">
      <c r="D1261" t="s">
        <v>57</v>
      </c>
      <c r="AH1261" s="114">
        <v>8498</v>
      </c>
    </row>
    <row r="1262" spans="4:34" ht="15">
      <c r="D1262" t="s">
        <v>181</v>
      </c>
      <c r="AH1262" s="114">
        <v>188472.5</v>
      </c>
    </row>
    <row r="1263" spans="4:34" ht="15">
      <c r="D1263" t="s">
        <v>58</v>
      </c>
      <c r="AH1263" s="114">
        <v>1210.5</v>
      </c>
    </row>
    <row r="1264" spans="4:34" ht="15">
      <c r="D1264" t="s">
        <v>59</v>
      </c>
      <c r="AH1264" s="114">
        <v>830</v>
      </c>
    </row>
    <row r="1265" spans="4:34" ht="15">
      <c r="D1265" t="s">
        <v>65</v>
      </c>
      <c r="AH1265" s="114">
        <v>237</v>
      </c>
    </row>
    <row r="1266" spans="4:34" ht="15">
      <c r="D1266" t="s">
        <v>49</v>
      </c>
      <c r="AH1266" s="114">
        <v>752</v>
      </c>
    </row>
    <row r="1267" spans="4:34" ht="15">
      <c r="D1267" t="s">
        <v>60</v>
      </c>
      <c r="AH1267" s="114">
        <v>8293.5</v>
      </c>
    </row>
    <row r="1268" spans="4:34" ht="15">
      <c r="D1268" t="s">
        <v>67</v>
      </c>
      <c r="AH1268" s="114">
        <v>1139.5</v>
      </c>
    </row>
    <row r="1269" spans="4:34" ht="15">
      <c r="D1269" t="s">
        <v>68</v>
      </c>
      <c r="AH1269" s="114">
        <v>1654.5</v>
      </c>
    </row>
    <row r="1270" spans="4:34" ht="15">
      <c r="D1270" t="s">
        <v>50</v>
      </c>
      <c r="AH1270" s="114">
        <v>1497.5</v>
      </c>
    </row>
    <row r="1271" spans="4:34" ht="15">
      <c r="D1271" t="s">
        <v>61</v>
      </c>
      <c r="AH1271" s="114">
        <v>2305</v>
      </c>
    </row>
    <row r="1272" spans="4:34" ht="15">
      <c r="D1272" t="s">
        <v>71</v>
      </c>
      <c r="AH1272" s="114">
        <v>16173.5</v>
      </c>
    </row>
    <row r="1273" spans="4:34" ht="15">
      <c r="D1273" t="s">
        <v>263</v>
      </c>
      <c r="AH1273" s="114">
        <v>1001.5</v>
      </c>
    </row>
    <row r="1274" spans="4:34" ht="15">
      <c r="D1274" t="s">
        <v>63</v>
      </c>
      <c r="AH1274" s="114">
        <v>23970</v>
      </c>
    </row>
    <row r="1275" ht="15.75">
      <c r="D1275" s="185" t="s">
        <v>73</v>
      </c>
    </row>
    <row r="1276" ht="15.75">
      <c r="C1276" s="185" t="s">
        <v>73</v>
      </c>
    </row>
    <row r="1277" spans="4:34" ht="15.75">
      <c r="D1277" t="s">
        <v>175</v>
      </c>
      <c r="AH1277" s="301">
        <v>1385111</v>
      </c>
    </row>
    <row r="1278" spans="4:34" ht="15.75">
      <c r="D1278" t="s">
        <v>45</v>
      </c>
      <c r="AH1278" s="301">
        <v>429340</v>
      </c>
    </row>
    <row r="1279" spans="4:34" ht="15.75">
      <c r="D1279" t="s">
        <v>46</v>
      </c>
      <c r="AH1279" s="301">
        <v>414101.5</v>
      </c>
    </row>
    <row r="1280" spans="4:34" ht="15.75">
      <c r="D1280" t="s">
        <v>177</v>
      </c>
      <c r="AH1280" s="301">
        <v>884294.88</v>
      </c>
    </row>
    <row r="1281" spans="4:34" ht="15.75">
      <c r="D1281" t="s">
        <v>52</v>
      </c>
      <c r="AH1281" s="301">
        <v>166561.5</v>
      </c>
    </row>
    <row r="1282" spans="4:34" ht="15.75">
      <c r="D1282" t="s">
        <v>261</v>
      </c>
      <c r="AH1282" s="301">
        <v>182152.5</v>
      </c>
    </row>
    <row r="1283" spans="4:34" ht="15.75">
      <c r="D1283" t="s">
        <v>55</v>
      </c>
      <c r="AH1283" s="301">
        <v>739950.5</v>
      </c>
    </row>
    <row r="1284" spans="4:34" ht="15.75">
      <c r="D1284" t="s">
        <v>48</v>
      </c>
      <c r="AH1284" s="301">
        <v>404198.64</v>
      </c>
    </row>
    <row r="1285" spans="4:34" ht="15.75">
      <c r="D1285" t="s">
        <v>262</v>
      </c>
      <c r="AH1285" s="301">
        <v>1929005.48</v>
      </c>
    </row>
    <row r="1286" spans="4:34" ht="15.75">
      <c r="D1286" t="s">
        <v>62</v>
      </c>
      <c r="AH1286" s="301">
        <v>893900.5</v>
      </c>
    </row>
    <row r="1287" spans="4:34" ht="15.75">
      <c r="D1287" t="s">
        <v>69</v>
      </c>
      <c r="AH1287" s="301">
        <v>1541060.2899999998</v>
      </c>
    </row>
    <row r="1288" spans="4:34" ht="15.75">
      <c r="D1288" t="s">
        <v>180</v>
      </c>
      <c r="AH1288" s="301">
        <v>8670638.58</v>
      </c>
    </row>
    <row r="1289" spans="4:34" ht="15.75">
      <c r="D1289" t="s">
        <v>56</v>
      </c>
      <c r="AH1289" s="301">
        <v>1416718.5</v>
      </c>
    </row>
    <row r="1290" spans="4:34" ht="15.75">
      <c r="D1290" t="s">
        <v>57</v>
      </c>
      <c r="AH1290" s="301">
        <v>2521765.3</v>
      </c>
    </row>
    <row r="1291" spans="4:34" ht="15.75">
      <c r="D1291" t="s">
        <v>181</v>
      </c>
      <c r="AH1291" s="301">
        <v>29049507.020000003</v>
      </c>
    </row>
    <row r="1292" spans="4:34" ht="15.75">
      <c r="D1292" t="s">
        <v>58</v>
      </c>
      <c r="AH1292" s="301">
        <v>907740</v>
      </c>
    </row>
    <row r="1293" spans="4:34" ht="15.75">
      <c r="D1293" t="s">
        <v>59</v>
      </c>
      <c r="AH1293" s="301">
        <v>1354831.3299999996</v>
      </c>
    </row>
    <row r="1294" spans="4:34" ht="15.75">
      <c r="D1294" t="s">
        <v>65</v>
      </c>
      <c r="AH1294" s="301">
        <v>208634</v>
      </c>
    </row>
    <row r="1295" spans="4:34" ht="15.75">
      <c r="D1295" t="s">
        <v>49</v>
      </c>
      <c r="AH1295" s="301">
        <v>1897590.65</v>
      </c>
    </row>
    <row r="1296" spans="4:34" ht="15.75">
      <c r="D1296" t="s">
        <v>60</v>
      </c>
      <c r="AH1296" s="301">
        <v>3861979.6699999995</v>
      </c>
    </row>
    <row r="1297" spans="4:34" ht="15.75">
      <c r="D1297" t="s">
        <v>67</v>
      </c>
      <c r="AH1297" s="301">
        <v>463666.5</v>
      </c>
    </row>
    <row r="1298" spans="4:34" ht="15.75">
      <c r="D1298" t="s">
        <v>68</v>
      </c>
      <c r="AH1298" s="301">
        <v>3057562.2699999996</v>
      </c>
    </row>
    <row r="1299" spans="4:34" ht="15.75">
      <c r="D1299" t="s">
        <v>50</v>
      </c>
      <c r="AH1299" s="301">
        <v>1669910.34</v>
      </c>
    </row>
    <row r="1300" spans="4:34" ht="15.75">
      <c r="D1300" t="s">
        <v>61</v>
      </c>
      <c r="AH1300" s="301">
        <v>3791619.2900000005</v>
      </c>
    </row>
    <row r="1301" spans="4:34" ht="15.75">
      <c r="D1301" t="s">
        <v>71</v>
      </c>
      <c r="AH1301" s="301">
        <v>1404532</v>
      </c>
    </row>
    <row r="1302" spans="4:34" ht="15.75">
      <c r="D1302" t="s">
        <v>263</v>
      </c>
      <c r="AH1302" s="301">
        <v>2412362.03</v>
      </c>
    </row>
    <row r="1303" spans="4:34" ht="15.75">
      <c r="D1303" t="s">
        <v>63</v>
      </c>
      <c r="AH1303" s="301">
        <v>1532829</v>
      </c>
    </row>
    <row r="1304" spans="4:34" ht="15.75">
      <c r="D1304" s="185" t="s">
        <v>73</v>
      </c>
      <c r="AH1304" s="301">
        <v>73191563.27000001</v>
      </c>
    </row>
    <row r="1306" ht="15">
      <c r="AH1306" s="114"/>
    </row>
    <row r="1307" ht="15">
      <c r="AH1307" s="114"/>
    </row>
    <row r="1308" ht="15.75">
      <c r="D1308" s="185"/>
    </row>
    <row r="1310" spans="1:3" ht="15">
      <c r="A1310" t="s">
        <v>574</v>
      </c>
      <c r="B1310" t="s">
        <v>610</v>
      </c>
      <c r="C1310" t="s">
        <v>610</v>
      </c>
    </row>
    <row r="1311" spans="4:39" ht="15">
      <c r="D1311" t="s">
        <v>280</v>
      </c>
      <c r="AL1311" s="230">
        <v>27185</v>
      </c>
      <c r="AM1311" s="359">
        <v>27153</v>
      </c>
    </row>
    <row r="1312" spans="4:39" ht="15">
      <c r="D1312" t="s">
        <v>149</v>
      </c>
      <c r="AL1312" s="230">
        <v>18880</v>
      </c>
      <c r="AM1312" s="359">
        <v>20006</v>
      </c>
    </row>
    <row r="1313" spans="4:39" ht="15">
      <c r="D1313" t="s">
        <v>281</v>
      </c>
      <c r="AL1313" s="230">
        <v>16452</v>
      </c>
      <c r="AM1313" s="359">
        <v>15761</v>
      </c>
    </row>
    <row r="1314" spans="4:39" ht="15">
      <c r="D1314" t="s">
        <v>282</v>
      </c>
      <c r="AL1314" s="230">
        <v>3745</v>
      </c>
      <c r="AM1314" s="359">
        <v>3955</v>
      </c>
    </row>
    <row r="1315" spans="4:39" ht="15">
      <c r="D1315" t="s">
        <v>148</v>
      </c>
      <c r="AL1315" s="230">
        <v>3338</v>
      </c>
      <c r="AM1315" s="359">
        <v>3599</v>
      </c>
    </row>
    <row r="1316" spans="4:39" ht="15">
      <c r="D1316" t="s">
        <v>286</v>
      </c>
      <c r="AL1316" s="230">
        <v>2591</v>
      </c>
      <c r="AM1316" s="359">
        <v>2674</v>
      </c>
    </row>
    <row r="1317" spans="4:39" ht="15">
      <c r="D1317" t="s">
        <v>71</v>
      </c>
      <c r="AL1317" s="230">
        <v>2238</v>
      </c>
      <c r="AM1317" s="359">
        <v>2260</v>
      </c>
    </row>
    <row r="1318" spans="4:39" ht="15">
      <c r="D1318" t="s">
        <v>283</v>
      </c>
      <c r="AL1318" s="230">
        <v>2030</v>
      </c>
      <c r="AM1318" s="359">
        <v>2143</v>
      </c>
    </row>
    <row r="1319" spans="4:39" ht="15">
      <c r="D1319" t="s">
        <v>285</v>
      </c>
      <c r="AL1319" s="230">
        <v>2027</v>
      </c>
      <c r="AM1319" s="359">
        <v>1889</v>
      </c>
    </row>
    <row r="1320" spans="4:39" ht="15">
      <c r="D1320" t="s">
        <v>284</v>
      </c>
      <c r="AL1320" s="230">
        <v>1690</v>
      </c>
      <c r="AM1320" s="359">
        <v>1737</v>
      </c>
    </row>
    <row r="1321" ht="15">
      <c r="AL1321" s="230"/>
    </row>
    <row r="1322" ht="15">
      <c r="AL1322" s="230"/>
    </row>
    <row r="1323" ht="15">
      <c r="AL1323" s="230"/>
    </row>
    <row r="1324" ht="15">
      <c r="AL1324" s="230"/>
    </row>
    <row r="1325" ht="15">
      <c r="AL1325" s="230"/>
    </row>
    <row r="1326" ht="15">
      <c r="AL1326" s="230"/>
    </row>
    <row r="1327" ht="15">
      <c r="AL1327" s="230"/>
    </row>
    <row r="1328" ht="15">
      <c r="AL1328" s="230"/>
    </row>
    <row r="1329" ht="15">
      <c r="AL1329" s="230"/>
    </row>
    <row r="1330" ht="15">
      <c r="AL1330" s="230"/>
    </row>
    <row r="1331" ht="15">
      <c r="AL1331" s="230"/>
    </row>
    <row r="1332" ht="15">
      <c r="AL1332" s="230"/>
    </row>
    <row r="1333" ht="15">
      <c r="AL1333" s="230"/>
    </row>
    <row r="1334" ht="15">
      <c r="AL1334" s="230"/>
    </row>
    <row r="1335" ht="15">
      <c r="AL1335" s="230"/>
    </row>
    <row r="1336" ht="15">
      <c r="AL1336" s="230"/>
    </row>
    <row r="1337" ht="15">
      <c r="AL1337" s="230"/>
    </row>
    <row r="1338" ht="15">
      <c r="AL1338" s="230"/>
    </row>
    <row r="1339" ht="15">
      <c r="AL1339" s="230"/>
    </row>
    <row r="1340" ht="15">
      <c r="AL1340" s="230"/>
    </row>
    <row r="1341" ht="15">
      <c r="AL1341" s="230"/>
    </row>
    <row r="1342" ht="15">
      <c r="AL1342" s="230"/>
    </row>
    <row r="1343" ht="15">
      <c r="AL1343" s="230"/>
    </row>
    <row r="1344" ht="15">
      <c r="AL1344" s="230"/>
    </row>
    <row r="1345" spans="1:38" ht="15">
      <c r="A1345" t="s">
        <v>575</v>
      </c>
      <c r="B1345" t="s">
        <v>619</v>
      </c>
      <c r="C1345" t="s">
        <v>619</v>
      </c>
      <c r="AL1345" s="230"/>
    </row>
    <row r="1346" spans="4:39" ht="18">
      <c r="D1346" s="87" t="s">
        <v>118</v>
      </c>
      <c r="Z1346" s="93">
        <v>71.0976664624624</v>
      </c>
      <c r="AA1346" s="93">
        <v>69.993864042856</v>
      </c>
      <c r="AB1346" s="93">
        <v>70.8194163502718</v>
      </c>
      <c r="AC1346" s="352">
        <v>74.1</v>
      </c>
      <c r="AD1346" s="352">
        <v>77.5</v>
      </c>
      <c r="AE1346" s="352">
        <v>83.5</v>
      </c>
      <c r="AF1346" s="352">
        <v>82.7</v>
      </c>
      <c r="AG1346" s="346">
        <v>0</v>
      </c>
      <c r="AH1346" s="346">
        <v>0</v>
      </c>
      <c r="AI1346" s="346">
        <v>0</v>
      </c>
      <c r="AJ1346" s="346">
        <v>0</v>
      </c>
      <c r="AK1346" s="346">
        <v>0</v>
      </c>
      <c r="AL1346" s="348">
        <v>0</v>
      </c>
      <c r="AM1346" s="348">
        <v>0</v>
      </c>
    </row>
    <row r="1347" spans="4:39" ht="18">
      <c r="D1347" s="87" t="s">
        <v>467</v>
      </c>
      <c r="Z1347" s="124">
        <v>0</v>
      </c>
      <c r="AA1347" s="124">
        <v>0</v>
      </c>
      <c r="AB1347" s="124">
        <v>0</v>
      </c>
      <c r="AC1347" s="346">
        <v>0</v>
      </c>
      <c r="AD1347" s="346">
        <v>0</v>
      </c>
      <c r="AE1347" s="346">
        <v>0</v>
      </c>
      <c r="AF1347" s="346">
        <v>0</v>
      </c>
      <c r="AG1347" s="346">
        <v>82.6</v>
      </c>
      <c r="AH1347" s="346">
        <v>86.9</v>
      </c>
      <c r="AI1347" s="346">
        <v>87.4</v>
      </c>
      <c r="AJ1347" s="346">
        <v>83.3</v>
      </c>
      <c r="AK1347" s="346">
        <v>86.6</v>
      </c>
      <c r="AL1347" s="353">
        <v>83.9</v>
      </c>
      <c r="AM1347" s="347">
        <v>84.2</v>
      </c>
    </row>
    <row r="1348" spans="4:39" ht="18">
      <c r="D1348" s="87" t="s">
        <v>117</v>
      </c>
      <c r="Z1348" s="93">
        <v>86.8249140131612</v>
      </c>
      <c r="AA1348" s="93">
        <v>82.1594996329232</v>
      </c>
      <c r="AB1348" s="93">
        <v>82.1196128017672</v>
      </c>
      <c r="AC1348" s="352">
        <v>85.5</v>
      </c>
      <c r="AD1348" s="352">
        <v>83.1</v>
      </c>
      <c r="AE1348" s="352">
        <v>85.8</v>
      </c>
      <c r="AF1348" s="352">
        <v>88.8</v>
      </c>
      <c r="AG1348" s="352">
        <v>90.6</v>
      </c>
      <c r="AH1348" s="352">
        <v>90.7</v>
      </c>
      <c r="AI1348" s="352">
        <v>90.6</v>
      </c>
      <c r="AJ1348" s="352">
        <v>90.1</v>
      </c>
      <c r="AK1348" s="346">
        <v>90.7</v>
      </c>
      <c r="AL1348" s="351">
        <v>93</v>
      </c>
      <c r="AM1348" s="347">
        <v>91.4</v>
      </c>
    </row>
    <row r="1349" spans="4:40" ht="18">
      <c r="D1349" s="87" t="s">
        <v>116</v>
      </c>
      <c r="Z1349" s="93">
        <v>54.6267348019041</v>
      </c>
      <c r="AA1349" s="93">
        <v>62.4870451729817</v>
      </c>
      <c r="AB1349" s="93">
        <v>61.7043739489729</v>
      </c>
      <c r="AC1349" s="352">
        <v>72.2</v>
      </c>
      <c r="AD1349" s="352">
        <v>77.8</v>
      </c>
      <c r="AE1349" s="352">
        <v>80.9</v>
      </c>
      <c r="AF1349" s="352">
        <v>83.9</v>
      </c>
      <c r="AG1349" s="346">
        <v>0</v>
      </c>
      <c r="AH1349" s="346">
        <v>0</v>
      </c>
      <c r="AI1349" s="346">
        <v>0</v>
      </c>
      <c r="AJ1349" s="346">
        <v>0</v>
      </c>
      <c r="AK1349" s="346">
        <v>0</v>
      </c>
      <c r="AL1349" s="348">
        <v>0</v>
      </c>
      <c r="AM1349" s="348">
        <v>0</v>
      </c>
      <c r="AN1349" s="346"/>
    </row>
    <row r="1350" spans="4:39" ht="18">
      <c r="D1350" s="87" t="s">
        <v>377</v>
      </c>
      <c r="Z1350" s="124">
        <v>0</v>
      </c>
      <c r="AA1350" s="124">
        <v>0</v>
      </c>
      <c r="AB1350" s="124">
        <v>0</v>
      </c>
      <c r="AC1350" s="346">
        <v>0</v>
      </c>
      <c r="AD1350" s="346">
        <v>0</v>
      </c>
      <c r="AE1350" s="346">
        <v>0</v>
      </c>
      <c r="AF1350" s="346">
        <v>0</v>
      </c>
      <c r="AG1350" s="352">
        <v>87</v>
      </c>
      <c r="AH1350" s="352">
        <v>90.1</v>
      </c>
      <c r="AI1350" s="352">
        <v>90.1</v>
      </c>
      <c r="AJ1350" s="352">
        <v>87.9</v>
      </c>
      <c r="AK1350" s="346">
        <v>89.6</v>
      </c>
      <c r="AL1350" s="353">
        <v>86.8</v>
      </c>
      <c r="AM1350" s="347">
        <v>86.7</v>
      </c>
    </row>
    <row r="1351" spans="4:39" ht="18">
      <c r="D1351" s="87" t="s">
        <v>468</v>
      </c>
      <c r="Z1351" s="93">
        <v>62.8102585785543</v>
      </c>
      <c r="AA1351" s="93">
        <v>68.6867014084079</v>
      </c>
      <c r="AB1351" s="93">
        <v>73.5002920218802</v>
      </c>
      <c r="AC1351" s="352">
        <v>74.8</v>
      </c>
      <c r="AD1351" s="352">
        <v>72.1</v>
      </c>
      <c r="AE1351" s="352">
        <v>83.5</v>
      </c>
      <c r="AF1351" s="352">
        <v>86</v>
      </c>
      <c r="AG1351" s="352">
        <v>86.2</v>
      </c>
      <c r="AH1351" s="352">
        <v>80</v>
      </c>
      <c r="AI1351" s="352">
        <v>84.6</v>
      </c>
      <c r="AJ1351" s="352">
        <v>86.6</v>
      </c>
      <c r="AK1351" s="346">
        <v>85.9</v>
      </c>
      <c r="AL1351" s="353">
        <v>83.6</v>
      </c>
      <c r="AM1351" s="347">
        <v>85.8</v>
      </c>
    </row>
    <row r="1352" spans="4:39" ht="18">
      <c r="D1352" s="87" t="s">
        <v>115</v>
      </c>
      <c r="Z1352" s="94">
        <v>69.1435615685424</v>
      </c>
      <c r="AA1352" s="94">
        <v>70.1704292268485</v>
      </c>
      <c r="AB1352" s="94">
        <v>70.5934401876943</v>
      </c>
      <c r="AC1352" s="352">
        <v>73.4</v>
      </c>
      <c r="AD1352" s="352">
        <v>79.2</v>
      </c>
      <c r="AE1352" s="350">
        <v>82.2</v>
      </c>
      <c r="AF1352" s="352">
        <v>84.9</v>
      </c>
      <c r="AG1352" s="352">
        <v>86.2</v>
      </c>
      <c r="AH1352" s="352">
        <v>87.2</v>
      </c>
      <c r="AI1352" s="352">
        <v>88.7</v>
      </c>
      <c r="AJ1352" s="352">
        <v>87.7</v>
      </c>
      <c r="AK1352" s="346">
        <v>89.1</v>
      </c>
      <c r="AL1352" s="346">
        <v>87</v>
      </c>
      <c r="AM1352" s="346">
        <v>86.9</v>
      </c>
    </row>
    <row r="1353" spans="4:39" ht="18">
      <c r="D1353" s="87" t="s">
        <v>114</v>
      </c>
      <c r="Z1353" s="94">
        <v>81.7049456075311</v>
      </c>
      <c r="AA1353" s="94">
        <v>79.1154439105701</v>
      </c>
      <c r="AB1353" s="94">
        <v>80.4750777770628</v>
      </c>
      <c r="AC1353" s="352">
        <v>82.1</v>
      </c>
      <c r="AD1353" s="352">
        <v>82.5</v>
      </c>
      <c r="AE1353" s="350">
        <v>84.7</v>
      </c>
      <c r="AF1353" s="352">
        <v>87.2</v>
      </c>
      <c r="AG1353" s="352">
        <v>89.2</v>
      </c>
      <c r="AH1353" s="352">
        <v>90.6</v>
      </c>
      <c r="AI1353" s="352">
        <v>92.5</v>
      </c>
      <c r="AJ1353" s="352">
        <v>91.5</v>
      </c>
      <c r="AK1353" s="346">
        <v>92.5</v>
      </c>
      <c r="AL1353" s="346">
        <v>91.1</v>
      </c>
      <c r="AM1353" s="346">
        <v>91</v>
      </c>
    </row>
    <row r="1380" spans="1:3" ht="15">
      <c r="A1380" t="s">
        <v>576</v>
      </c>
      <c r="B1380" t="s">
        <v>622</v>
      </c>
      <c r="C1380" t="s">
        <v>622</v>
      </c>
    </row>
    <row r="1381" spans="4:39" ht="15">
      <c r="D1381" s="87" t="s">
        <v>111</v>
      </c>
      <c r="X1381" s="93">
        <v>93.0412724749127</v>
      </c>
      <c r="Y1381" s="93">
        <v>92.0554323999653</v>
      </c>
      <c r="Z1381" s="93">
        <v>86.8249145402784</v>
      </c>
      <c r="AA1381" s="93">
        <v>82.1594996329232</v>
      </c>
      <c r="AB1381" s="93">
        <v>82.119609642172</v>
      </c>
      <c r="AC1381" s="94">
        <v>85.5224126441072</v>
      </c>
      <c r="AD1381" s="94">
        <v>83.1</v>
      </c>
      <c r="AE1381" s="94">
        <v>85.8</v>
      </c>
      <c r="AF1381" s="94">
        <v>88.8</v>
      </c>
      <c r="AG1381" s="94">
        <v>90.6</v>
      </c>
      <c r="AH1381" s="94">
        <v>90.6</v>
      </c>
      <c r="AI1381" s="94">
        <v>90.7</v>
      </c>
      <c r="AJ1381" s="94">
        <v>90.1</v>
      </c>
      <c r="AK1381" s="124">
        <v>90.7</v>
      </c>
      <c r="AL1381" s="124">
        <v>92.9769555276552</v>
      </c>
      <c r="AM1381" s="124">
        <v>91.38349563472178</v>
      </c>
    </row>
    <row r="1382" spans="4:39" ht="15">
      <c r="D1382" s="87" t="s">
        <v>110</v>
      </c>
      <c r="X1382" s="93">
        <v>96.3556739681881</v>
      </c>
      <c r="Y1382" s="93">
        <v>95.9402516502161</v>
      </c>
      <c r="Z1382" s="93">
        <v>93.2094083700325</v>
      </c>
      <c r="AA1382" s="93">
        <v>91.6085331775732</v>
      </c>
      <c r="AB1382" s="93">
        <v>91.7684544165485</v>
      </c>
      <c r="AC1382" s="94">
        <v>94.3077943685427</v>
      </c>
      <c r="AD1382" s="94">
        <v>93</v>
      </c>
      <c r="AE1382" s="94">
        <v>94.4</v>
      </c>
      <c r="AF1382" s="94">
        <v>95.2</v>
      </c>
      <c r="AG1382" s="94">
        <v>95.9</v>
      </c>
      <c r="AH1382" s="94">
        <v>96.1</v>
      </c>
      <c r="AI1382" s="94">
        <v>95.8</v>
      </c>
      <c r="AJ1382" s="94">
        <v>95.3</v>
      </c>
      <c r="AK1382" s="124">
        <v>95.7</v>
      </c>
      <c r="AL1382" s="124">
        <v>97.2900935367704</v>
      </c>
      <c r="AM1382" s="124">
        <v>96.42730962107585</v>
      </c>
    </row>
    <row r="1383" spans="4:39" ht="15">
      <c r="D1383" s="87" t="s">
        <v>109</v>
      </c>
      <c r="X1383" s="93">
        <v>97.7039294203985</v>
      </c>
      <c r="Y1383" s="93">
        <v>97.6167845245025</v>
      </c>
      <c r="Z1383" s="93">
        <v>96.205171297891</v>
      </c>
      <c r="AA1383" s="93">
        <v>95.7707471840381</v>
      </c>
      <c r="AB1383" s="93">
        <v>95.6523479856535</v>
      </c>
      <c r="AC1383" s="94">
        <v>97.5206536637114</v>
      </c>
      <c r="AD1383" s="94">
        <v>96.8</v>
      </c>
      <c r="AE1383" s="94">
        <v>97.4</v>
      </c>
      <c r="AF1383" s="94">
        <v>97.3</v>
      </c>
      <c r="AG1383" s="94">
        <v>97.5</v>
      </c>
      <c r="AH1383" s="94">
        <v>97.7</v>
      </c>
      <c r="AI1383" s="94">
        <v>97.3</v>
      </c>
      <c r="AJ1383" s="94">
        <v>97</v>
      </c>
      <c r="AK1383" s="124">
        <v>97.1</v>
      </c>
      <c r="AL1383" s="124">
        <v>98.358730810629</v>
      </c>
      <c r="AM1383" s="124">
        <v>97.71304827934556</v>
      </c>
    </row>
    <row r="1384" spans="4:39" ht="18">
      <c r="D1384" s="87" t="s">
        <v>394</v>
      </c>
      <c r="X1384" s="94">
        <f aca="true" t="shared" si="0" ref="X1384:AC1384">(100-X1383-X1385)</f>
        <v>1.3782485920773748</v>
      </c>
      <c r="Y1384" s="94">
        <f t="shared" si="0"/>
        <v>1.2638240429984537</v>
      </c>
      <c r="Z1384" s="94">
        <f t="shared" si="0"/>
        <v>2.0230745109912514</v>
      </c>
      <c r="AA1384" s="94">
        <f t="shared" si="0"/>
        <v>2.3239567500116394</v>
      </c>
      <c r="AB1384" s="94">
        <f t="shared" si="0"/>
        <v>2.695804487446834</v>
      </c>
      <c r="AC1384" s="94">
        <f t="shared" si="0"/>
        <v>1.6998943705071161</v>
      </c>
      <c r="AD1384" s="94">
        <v>2.1</v>
      </c>
      <c r="AE1384" s="94">
        <v>1.5</v>
      </c>
      <c r="AF1384" s="94">
        <v>1.5</v>
      </c>
      <c r="AG1384" s="94">
        <v>1.4</v>
      </c>
      <c r="AH1384" s="94">
        <v>1.4</v>
      </c>
      <c r="AI1384" s="94">
        <v>1.7</v>
      </c>
      <c r="AJ1384" s="94">
        <v>1.6</v>
      </c>
      <c r="AK1384" s="124">
        <v>1.4</v>
      </c>
      <c r="AL1384" s="124">
        <v>0.954</v>
      </c>
      <c r="AM1384" s="124">
        <v>1.2821115614383185</v>
      </c>
    </row>
    <row r="1385" spans="4:39" ht="18">
      <c r="D1385" s="87" t="s">
        <v>395</v>
      </c>
      <c r="X1385" s="93">
        <v>0.91782198752413</v>
      </c>
      <c r="Y1385" s="93">
        <v>1.11939143249904</v>
      </c>
      <c r="Z1385" s="93">
        <v>1.77175419111775</v>
      </c>
      <c r="AA1385" s="93">
        <v>1.90529606595026</v>
      </c>
      <c r="AB1385" s="93">
        <v>1.65184752689966</v>
      </c>
      <c r="AC1385" s="94">
        <v>0.779451965781484</v>
      </c>
      <c r="AD1385" s="94">
        <v>1.1</v>
      </c>
      <c r="AE1385" s="94">
        <v>1.1</v>
      </c>
      <c r="AF1385" s="94">
        <v>1.2</v>
      </c>
      <c r="AG1385" s="94">
        <v>1.1</v>
      </c>
      <c r="AH1385" s="94">
        <v>0.9</v>
      </c>
      <c r="AI1385" s="94">
        <v>1</v>
      </c>
      <c r="AJ1385" s="94">
        <v>1.4</v>
      </c>
      <c r="AK1385" s="94">
        <v>1.5</v>
      </c>
      <c r="AL1385" s="304">
        <v>0.69</v>
      </c>
      <c r="AM1385" s="304">
        <v>1.0048401592161174</v>
      </c>
    </row>
    <row r="1386" spans="4:37" ht="15">
      <c r="D1386" s="87"/>
      <c r="X1386" s="84"/>
      <c r="Y1386" s="84"/>
      <c r="Z1386" s="84"/>
      <c r="AA1386" s="84"/>
      <c r="AB1386" s="84"/>
      <c r="AC1386" s="88"/>
      <c r="AD1386" s="88"/>
      <c r="AE1386" s="88"/>
      <c r="AF1386" s="88"/>
      <c r="AG1386" s="88"/>
      <c r="AH1386" s="88"/>
      <c r="AI1386" s="88"/>
      <c r="AJ1386" s="88"/>
      <c r="AK1386" s="235"/>
    </row>
    <row r="1387" ht="15">
      <c r="D1387" s="87"/>
    </row>
    <row r="1388" spans="4:39" ht="15">
      <c r="D1388" s="87"/>
      <c r="X1388" s="80"/>
      <c r="Y1388" s="80"/>
      <c r="Z1388" s="80"/>
      <c r="AA1388" s="80"/>
      <c r="AB1388" s="80"/>
      <c r="AC1388" s="80"/>
      <c r="AD1388" s="86"/>
      <c r="AF1388" s="86"/>
      <c r="AG1388" s="86"/>
      <c r="AH1388" s="86"/>
      <c r="AI1388" s="86"/>
      <c r="AJ1388" s="86"/>
      <c r="AK1388" s="86"/>
      <c r="AL1388" s="86"/>
      <c r="AM1388" s="86"/>
    </row>
    <row r="1389" spans="4:37" ht="15">
      <c r="D1389" s="87"/>
      <c r="X1389" s="80"/>
      <c r="Y1389" s="80"/>
      <c r="Z1389" s="80"/>
      <c r="AA1389" s="80"/>
      <c r="AB1389" s="80"/>
      <c r="AC1389" s="80"/>
      <c r="AD1389" s="87"/>
      <c r="AE1389" s="87"/>
      <c r="AH1389" s="53"/>
      <c r="AI1389" s="53"/>
      <c r="AJ1389" s="53"/>
      <c r="AK1389" s="53"/>
    </row>
    <row r="1415" spans="1:3" ht="15">
      <c r="A1415" t="s">
        <v>577</v>
      </c>
      <c r="B1415" s="127" t="s">
        <v>136</v>
      </c>
      <c r="C1415" s="127" t="s">
        <v>136</v>
      </c>
    </row>
    <row r="1416" spans="2:38" ht="18.75">
      <c r="B1416" s="127" t="s">
        <v>380</v>
      </c>
      <c r="C1416" s="126"/>
      <c r="D1416" s="7" t="s">
        <v>121</v>
      </c>
      <c r="AB1416" s="41">
        <v>82</v>
      </c>
      <c r="AC1416" s="42">
        <v>84.97099505025686</v>
      </c>
      <c r="AD1416" s="41">
        <v>85</v>
      </c>
      <c r="AE1416" s="42">
        <v>86.927</v>
      </c>
      <c r="AF1416" s="169">
        <v>83.579</v>
      </c>
      <c r="AG1416" s="169">
        <v>89.086</v>
      </c>
      <c r="AH1416" s="169">
        <v>89.301</v>
      </c>
      <c r="AI1416" s="169">
        <v>88.396</v>
      </c>
      <c r="AJ1416" s="169">
        <v>87.55</v>
      </c>
      <c r="AK1416" s="42">
        <v>89.18</v>
      </c>
      <c r="AL1416" s="7">
        <v>88</v>
      </c>
    </row>
    <row r="1417" spans="2:38" ht="15">
      <c r="B1417" s="127" t="s">
        <v>623</v>
      </c>
      <c r="D1417" s="7" t="s">
        <v>135</v>
      </c>
      <c r="AB1417" s="41">
        <v>32</v>
      </c>
      <c r="AC1417" s="42">
        <v>34.63364159035068</v>
      </c>
      <c r="AD1417" s="41">
        <v>40</v>
      </c>
      <c r="AE1417" s="42">
        <v>45.613</v>
      </c>
      <c r="AF1417" s="169">
        <v>33.21</v>
      </c>
      <c r="AG1417" s="169">
        <v>40.335</v>
      </c>
      <c r="AH1417" s="169">
        <v>40.696</v>
      </c>
      <c r="AI1417" s="169">
        <v>42.405</v>
      </c>
      <c r="AJ1417" s="169">
        <v>33.57</v>
      </c>
      <c r="AK1417" s="42">
        <v>39.2</v>
      </c>
      <c r="AL1417" s="7">
        <v>42</v>
      </c>
    </row>
    <row r="1418" spans="2:38" ht="15">
      <c r="B1418" s="127"/>
      <c r="D1418" s="7" t="s">
        <v>134</v>
      </c>
      <c r="AB1418" s="41">
        <v>55</v>
      </c>
      <c r="AC1418" s="42">
        <v>58.28304615590797</v>
      </c>
      <c r="AD1418" s="41">
        <v>57</v>
      </c>
      <c r="AE1418" s="42">
        <v>55.542</v>
      </c>
      <c r="AF1418" s="169">
        <v>57.054</v>
      </c>
      <c r="AG1418" s="169">
        <v>59.243</v>
      </c>
      <c r="AH1418" s="169">
        <v>56.752</v>
      </c>
      <c r="AI1418" s="169">
        <v>59.199</v>
      </c>
      <c r="AJ1418" s="169">
        <v>57.26</v>
      </c>
      <c r="AK1418" s="42">
        <v>51.89</v>
      </c>
      <c r="AL1418" s="7">
        <v>50</v>
      </c>
    </row>
    <row r="1419" spans="4:38" ht="15">
      <c r="D1419" s="7" t="s">
        <v>133</v>
      </c>
      <c r="AB1419" s="41">
        <v>84</v>
      </c>
      <c r="AC1419" s="42">
        <v>86.83479855260218</v>
      </c>
      <c r="AD1419" s="41">
        <v>83</v>
      </c>
      <c r="AE1419" s="42">
        <v>83.086</v>
      </c>
      <c r="AF1419" s="169">
        <v>82.192</v>
      </c>
      <c r="AG1419" s="169">
        <v>88.487</v>
      </c>
      <c r="AH1419" s="169">
        <v>85.64</v>
      </c>
      <c r="AI1419" s="169">
        <v>80.729</v>
      </c>
      <c r="AJ1419" s="169">
        <v>89.04</v>
      </c>
      <c r="AK1419" s="42">
        <v>89.78</v>
      </c>
      <c r="AL1419" s="7">
        <v>87</v>
      </c>
    </row>
    <row r="1420" spans="3:38" ht="15">
      <c r="C1420" s="7"/>
      <c r="D1420" s="7" t="s">
        <v>132</v>
      </c>
      <c r="AB1420" s="41">
        <v>63</v>
      </c>
      <c r="AC1420" s="42">
        <v>65.34878235425508</v>
      </c>
      <c r="AD1420" s="41">
        <v>64</v>
      </c>
      <c r="AE1420" s="42">
        <v>67.287</v>
      </c>
      <c r="AF1420" s="169">
        <v>71.061</v>
      </c>
      <c r="AG1420" s="169">
        <v>74.395</v>
      </c>
      <c r="AH1420" s="169">
        <v>77.945</v>
      </c>
      <c r="AI1420" s="169">
        <v>76.659</v>
      </c>
      <c r="AJ1420" s="169">
        <v>76.27</v>
      </c>
      <c r="AK1420" s="42">
        <v>75.58</v>
      </c>
      <c r="AL1420" s="7">
        <v>74</v>
      </c>
    </row>
    <row r="1421" spans="4:38" ht="15">
      <c r="D1421" s="7" t="s">
        <v>131</v>
      </c>
      <c r="AB1421" s="41">
        <v>74</v>
      </c>
      <c r="AC1421" s="42">
        <v>71.69041900379719</v>
      </c>
      <c r="AD1421" s="41">
        <v>71</v>
      </c>
      <c r="AE1421" s="42">
        <v>74.044</v>
      </c>
      <c r="AF1421" s="169">
        <v>77.654</v>
      </c>
      <c r="AG1421" s="169">
        <v>84.576</v>
      </c>
      <c r="AH1421" s="169">
        <v>82.972</v>
      </c>
      <c r="AI1421" s="169">
        <v>81.344</v>
      </c>
      <c r="AJ1421" s="169">
        <v>79.54</v>
      </c>
      <c r="AK1421" s="42">
        <v>81.86</v>
      </c>
      <c r="AL1421" s="7">
        <v>81</v>
      </c>
    </row>
    <row r="1422" spans="4:38" ht="15">
      <c r="D1422" s="7" t="s">
        <v>130</v>
      </c>
      <c r="AB1422" s="41">
        <v>72</v>
      </c>
      <c r="AC1422" s="42">
        <v>76.1307823095823</v>
      </c>
      <c r="AD1422" s="41">
        <v>78</v>
      </c>
      <c r="AE1422" s="42">
        <v>79.053</v>
      </c>
      <c r="AF1422" s="169">
        <v>77.945</v>
      </c>
      <c r="AG1422" s="169">
        <v>82.934</v>
      </c>
      <c r="AH1422" s="169">
        <v>85.178</v>
      </c>
      <c r="AI1422" s="169">
        <v>85.241</v>
      </c>
      <c r="AJ1422" s="169">
        <v>85.36</v>
      </c>
      <c r="AK1422" s="42">
        <v>87.97</v>
      </c>
      <c r="AL1422" s="7">
        <v>85</v>
      </c>
    </row>
    <row r="1423" spans="4:38" ht="15">
      <c r="D1423" s="7" t="s">
        <v>120</v>
      </c>
      <c r="AB1423" s="41">
        <v>75</v>
      </c>
      <c r="AC1423" s="42">
        <v>80.42565248157247</v>
      </c>
      <c r="AD1423" s="41">
        <v>79</v>
      </c>
      <c r="AE1423" s="42">
        <v>86.322</v>
      </c>
      <c r="AF1423" s="169">
        <v>83.337</v>
      </c>
      <c r="AG1423" s="169">
        <v>88.774</v>
      </c>
      <c r="AH1423" s="169">
        <v>88.043</v>
      </c>
      <c r="AI1423" s="169">
        <v>87.16</v>
      </c>
      <c r="AJ1423" s="169">
        <v>83.57</v>
      </c>
      <c r="AK1423" s="42">
        <v>87.24</v>
      </c>
      <c r="AL1423" s="7">
        <v>83</v>
      </c>
    </row>
    <row r="1424" spans="4:38" ht="15">
      <c r="D1424" s="7" t="s">
        <v>129</v>
      </c>
      <c r="AB1424" s="41">
        <v>85</v>
      </c>
      <c r="AC1424" s="42">
        <v>87.13482824212643</v>
      </c>
      <c r="AD1424" s="41">
        <v>87</v>
      </c>
      <c r="AE1424" s="42">
        <v>88.962</v>
      </c>
      <c r="AF1424" s="169">
        <v>87.93</v>
      </c>
      <c r="AG1424" s="169">
        <v>89.263</v>
      </c>
      <c r="AH1424" s="169">
        <v>89.613</v>
      </c>
      <c r="AI1424" s="169">
        <v>88.428</v>
      </c>
      <c r="AJ1424" s="169">
        <v>90.03</v>
      </c>
      <c r="AK1424" s="42">
        <v>90.52</v>
      </c>
      <c r="AL1424" s="7">
        <v>90</v>
      </c>
    </row>
    <row r="1425" spans="3:38" ht="15">
      <c r="C1425" s="7"/>
      <c r="D1425" s="7" t="s">
        <v>128</v>
      </c>
      <c r="AB1425" s="41">
        <v>82</v>
      </c>
      <c r="AC1425" s="42">
        <v>83.84198196113469</v>
      </c>
      <c r="AD1425" s="41">
        <v>84</v>
      </c>
      <c r="AE1425" s="42">
        <v>84.262</v>
      </c>
      <c r="AF1425" s="169">
        <v>83.104</v>
      </c>
      <c r="AG1425" s="169">
        <v>84.815</v>
      </c>
      <c r="AH1425" s="169">
        <v>88.137</v>
      </c>
      <c r="AI1425" s="169">
        <v>86.028</v>
      </c>
      <c r="AJ1425" s="169">
        <v>87.46</v>
      </c>
      <c r="AK1425" s="42">
        <v>87.57</v>
      </c>
      <c r="AL1425" s="7">
        <v>87</v>
      </c>
    </row>
    <row r="1426" spans="4:38" ht="15">
      <c r="D1426" s="7" t="s">
        <v>127</v>
      </c>
      <c r="AB1426" s="41">
        <v>70</v>
      </c>
      <c r="AC1426" s="42">
        <v>71.79437815501453</v>
      </c>
      <c r="AD1426" s="41">
        <v>72</v>
      </c>
      <c r="AE1426" s="42">
        <v>70.667</v>
      </c>
      <c r="AF1426" s="169">
        <v>71.024</v>
      </c>
      <c r="AG1426" s="169">
        <v>72.44</v>
      </c>
      <c r="AH1426" s="169">
        <v>76.843</v>
      </c>
      <c r="AI1426" s="169">
        <v>75.101</v>
      </c>
      <c r="AJ1426" s="169">
        <v>73.26</v>
      </c>
      <c r="AK1426" s="42">
        <v>77.88</v>
      </c>
      <c r="AL1426" s="7">
        <v>78</v>
      </c>
    </row>
    <row r="1427" spans="4:38" ht="15">
      <c r="D1427" s="7" t="s">
        <v>126</v>
      </c>
      <c r="AB1427" s="41">
        <v>78</v>
      </c>
      <c r="AC1427" s="42">
        <v>80.96935768595043</v>
      </c>
      <c r="AD1427" s="41">
        <v>83</v>
      </c>
      <c r="AE1427" s="42">
        <v>82.075</v>
      </c>
      <c r="AF1427" s="169">
        <v>80.228</v>
      </c>
      <c r="AG1427" s="169">
        <v>82.177</v>
      </c>
      <c r="AH1427" s="169">
        <v>83.612</v>
      </c>
      <c r="AI1427" s="169">
        <v>82.011</v>
      </c>
      <c r="AJ1427" s="169">
        <v>83.07</v>
      </c>
      <c r="AK1427" s="42">
        <v>82</v>
      </c>
      <c r="AL1427" s="7">
        <v>83</v>
      </c>
    </row>
    <row r="1428" spans="4:38" ht="15">
      <c r="D1428" s="7" t="s">
        <v>476</v>
      </c>
      <c r="AB1428" s="41">
        <v>75</v>
      </c>
      <c r="AC1428" s="42">
        <v>73.66274888541433</v>
      </c>
      <c r="AD1428" s="41">
        <v>77</v>
      </c>
      <c r="AE1428" s="42">
        <v>78.912</v>
      </c>
      <c r="AF1428" s="169">
        <v>78.552</v>
      </c>
      <c r="AG1428" s="169">
        <v>78.548</v>
      </c>
      <c r="AH1428" s="169">
        <v>81.28</v>
      </c>
      <c r="AI1428" s="169">
        <v>76.894</v>
      </c>
      <c r="AJ1428" s="169">
        <v>80.47</v>
      </c>
      <c r="AK1428" s="42">
        <v>83.44</v>
      </c>
      <c r="AL1428" s="7">
        <v>82</v>
      </c>
    </row>
    <row r="1429" spans="4:38" ht="15">
      <c r="D1429" s="7" t="s">
        <v>125</v>
      </c>
      <c r="AB1429" s="41">
        <v>76</v>
      </c>
      <c r="AC1429" s="42">
        <v>75.92019231628323</v>
      </c>
      <c r="AD1429" s="41">
        <v>80</v>
      </c>
      <c r="AE1429" s="42">
        <v>80.128</v>
      </c>
      <c r="AF1429" s="169">
        <v>77.938</v>
      </c>
      <c r="AG1429" s="169">
        <v>76.435</v>
      </c>
      <c r="AH1429" s="169">
        <v>79.336</v>
      </c>
      <c r="AI1429" s="169">
        <v>76.397</v>
      </c>
      <c r="AJ1429" s="169">
        <v>79.5</v>
      </c>
      <c r="AK1429" s="42">
        <v>80.91</v>
      </c>
      <c r="AL1429" s="7">
        <v>80</v>
      </c>
    </row>
    <row r="1430" spans="28:38" ht="15">
      <c r="AB1430" s="41">
        <v>75</v>
      </c>
      <c r="AC1430" s="42">
        <v>73.66274888541433</v>
      </c>
      <c r="AD1430" s="41">
        <v>77</v>
      </c>
      <c r="AE1430" s="42">
        <v>78.912</v>
      </c>
      <c r="AF1430" s="169">
        <v>78.552</v>
      </c>
      <c r="AG1430" s="169">
        <v>78.548</v>
      </c>
      <c r="AH1430" s="169">
        <v>81.28</v>
      </c>
      <c r="AI1430" s="169">
        <v>76.894</v>
      </c>
      <c r="AJ1430" s="169">
        <v>80.47</v>
      </c>
      <c r="AK1430" s="42">
        <v>83.44</v>
      </c>
      <c r="AL1430" s="7">
        <v>82</v>
      </c>
    </row>
    <row r="1431" spans="28:38" ht="15">
      <c r="AB1431" s="41">
        <v>76</v>
      </c>
      <c r="AC1431" s="42">
        <v>75.92019231628323</v>
      </c>
      <c r="AD1431" s="41">
        <v>80</v>
      </c>
      <c r="AE1431" s="42">
        <v>80.128</v>
      </c>
      <c r="AF1431" s="169">
        <v>77.938</v>
      </c>
      <c r="AG1431" s="169">
        <v>76.435</v>
      </c>
      <c r="AH1431" s="169">
        <v>79.336</v>
      </c>
      <c r="AI1431" s="169">
        <v>76.397</v>
      </c>
      <c r="AJ1431" s="169">
        <v>79.5</v>
      </c>
      <c r="AK1431" s="42">
        <v>80.91</v>
      </c>
      <c r="AL1431" s="7">
        <v>80</v>
      </c>
    </row>
    <row r="1432" spans="28:38" ht="15">
      <c r="AB1432" s="41"/>
      <c r="AC1432" s="41"/>
      <c r="AD1432" s="7"/>
      <c r="AE1432" s="170"/>
      <c r="AF1432" s="171"/>
      <c r="AG1432" s="171"/>
      <c r="AH1432" s="171"/>
      <c r="AI1432" s="171"/>
      <c r="AJ1432" s="51"/>
      <c r="AK1432" s="42"/>
      <c r="AL1432" s="7"/>
    </row>
    <row r="1433" spans="3:38" ht="15">
      <c r="C1433" s="7"/>
      <c r="AB1433" s="92"/>
      <c r="AC1433" s="92"/>
      <c r="AD1433" s="92"/>
      <c r="AE1433" s="122"/>
      <c r="AF1433" s="123"/>
      <c r="AG1433" s="123"/>
      <c r="AH1433" s="123"/>
      <c r="AI1433" s="123"/>
      <c r="AJ1433" s="232"/>
      <c r="AK1433" s="286"/>
      <c r="AL1433" s="7"/>
    </row>
    <row r="1434" spans="3:38" ht="15">
      <c r="C1434" s="127"/>
      <c r="AB1434" s="41"/>
      <c r="AC1434" s="41"/>
      <c r="AD1434" s="7"/>
      <c r="AE1434" s="170"/>
      <c r="AF1434" s="171"/>
      <c r="AG1434" s="171"/>
      <c r="AH1434" s="171"/>
      <c r="AI1434" s="171"/>
      <c r="AJ1434" s="51"/>
      <c r="AK1434" s="7"/>
      <c r="AL1434" s="7"/>
    </row>
    <row r="1435" spans="3:38" ht="15">
      <c r="C1435" s="7"/>
      <c r="AB1435" s="39"/>
      <c r="AC1435" s="41"/>
      <c r="AD1435" s="39"/>
      <c r="AE1435" s="115"/>
      <c r="AF1435" s="121"/>
      <c r="AG1435" s="121"/>
      <c r="AH1435" s="121"/>
      <c r="AI1435" s="121"/>
      <c r="AJ1435" s="121"/>
      <c r="AK1435" s="7"/>
      <c r="AL1435" s="39"/>
    </row>
    <row r="1436" spans="28:38" ht="15">
      <c r="AB1436" s="89"/>
      <c r="AC1436" s="89"/>
      <c r="AD1436" s="7"/>
      <c r="AE1436" s="170"/>
      <c r="AF1436" s="171"/>
      <c r="AG1436" s="171"/>
      <c r="AH1436" s="171"/>
      <c r="AI1436" s="171"/>
      <c r="AJ1436" s="51"/>
      <c r="AK1436" s="7"/>
      <c r="AL1436" s="7"/>
    </row>
    <row r="1450" spans="2:3" ht="18">
      <c r="B1450" s="127"/>
      <c r="C1450" s="127" t="s">
        <v>380</v>
      </c>
    </row>
    <row r="1451" spans="3:38" ht="15.75">
      <c r="C1451" s="126"/>
      <c r="D1451" s="7" t="s">
        <v>121</v>
      </c>
      <c r="AB1451" s="41">
        <v>87</v>
      </c>
      <c r="AC1451" s="42">
        <v>83.6555887114909</v>
      </c>
      <c r="AD1451" s="41">
        <v>80</v>
      </c>
      <c r="AE1451" s="42">
        <v>88.695</v>
      </c>
      <c r="AF1451" s="169">
        <v>87.29</v>
      </c>
      <c r="AG1451" s="169">
        <v>85.144</v>
      </c>
      <c r="AH1451" s="169">
        <v>90.298</v>
      </c>
      <c r="AI1451" s="169">
        <v>92.124</v>
      </c>
      <c r="AJ1451" s="169">
        <v>91</v>
      </c>
      <c r="AK1451" s="42">
        <v>87.39</v>
      </c>
      <c r="AL1451" s="7">
        <v>92</v>
      </c>
    </row>
    <row r="1452" spans="4:38" ht="15">
      <c r="D1452" s="7" t="s">
        <v>135</v>
      </c>
      <c r="AB1452" s="41">
        <v>68</v>
      </c>
      <c r="AC1452" s="42">
        <v>55.82014346750618</v>
      </c>
      <c r="AD1452" s="41">
        <v>52</v>
      </c>
      <c r="AE1452" s="42">
        <v>68.756</v>
      </c>
      <c r="AF1452" s="169">
        <v>57.938</v>
      </c>
      <c r="AG1452" s="169">
        <v>54.292</v>
      </c>
      <c r="AH1452" s="169">
        <v>55.817</v>
      </c>
      <c r="AI1452" s="169">
        <v>61.604</v>
      </c>
      <c r="AJ1452" s="169">
        <v>54</v>
      </c>
      <c r="AK1452" s="42">
        <v>55.12</v>
      </c>
      <c r="AL1452" s="7">
        <v>70</v>
      </c>
    </row>
    <row r="1453" spans="4:38" ht="15">
      <c r="D1453" s="7" t="s">
        <v>134</v>
      </c>
      <c r="AB1453" s="41">
        <v>66</v>
      </c>
      <c r="AC1453" s="42">
        <v>68.35691567348775</v>
      </c>
      <c r="AD1453" s="41">
        <v>64</v>
      </c>
      <c r="AE1453" s="42">
        <v>69.79</v>
      </c>
      <c r="AF1453" s="169">
        <v>69.825</v>
      </c>
      <c r="AG1453" s="169">
        <v>65.068</v>
      </c>
      <c r="AH1453" s="169">
        <v>65.07</v>
      </c>
      <c r="AI1453" s="169">
        <v>69.081</v>
      </c>
      <c r="AJ1453" s="169">
        <v>62</v>
      </c>
      <c r="AK1453" s="42">
        <v>64.58</v>
      </c>
      <c r="AL1453" s="7">
        <v>68</v>
      </c>
    </row>
    <row r="1454" spans="4:38" ht="15">
      <c r="D1454" s="7" t="s">
        <v>133</v>
      </c>
      <c r="AB1454" s="41">
        <v>91</v>
      </c>
      <c r="AC1454" s="42">
        <v>87.96712750168653</v>
      </c>
      <c r="AD1454" s="41">
        <v>94</v>
      </c>
      <c r="AE1454" s="42">
        <v>86.92</v>
      </c>
      <c r="AF1454" s="169">
        <v>81.96</v>
      </c>
      <c r="AG1454" s="169">
        <v>90.016</v>
      </c>
      <c r="AH1454" s="169">
        <v>87.301</v>
      </c>
      <c r="AI1454" s="169">
        <v>89.742</v>
      </c>
      <c r="AJ1454" s="169">
        <v>86</v>
      </c>
      <c r="AK1454" s="42">
        <v>90.91</v>
      </c>
      <c r="AL1454" s="7">
        <v>90</v>
      </c>
    </row>
    <row r="1455" spans="3:38" ht="15">
      <c r="C1455" s="7"/>
      <c r="D1455" s="7" t="s">
        <v>132</v>
      </c>
      <c r="AB1455" s="41">
        <v>75</v>
      </c>
      <c r="AC1455" s="42">
        <v>80.82405239487295</v>
      </c>
      <c r="AD1455" s="41">
        <v>78</v>
      </c>
      <c r="AE1455" s="42">
        <v>78.898</v>
      </c>
      <c r="AF1455" s="169">
        <v>78.668</v>
      </c>
      <c r="AG1455" s="169">
        <v>79.666</v>
      </c>
      <c r="AH1455" s="169">
        <v>82.835</v>
      </c>
      <c r="AI1455" s="169">
        <v>81.661</v>
      </c>
      <c r="AJ1455" s="169">
        <v>78</v>
      </c>
      <c r="AK1455" s="42">
        <v>62.98</v>
      </c>
      <c r="AL1455" s="7">
        <v>75</v>
      </c>
    </row>
    <row r="1456" spans="3:38" ht="15">
      <c r="C1456" s="7"/>
      <c r="D1456" s="7" t="s">
        <v>131</v>
      </c>
      <c r="AB1456" s="41">
        <v>87</v>
      </c>
      <c r="AC1456" s="42">
        <v>89.56582392624242</v>
      </c>
      <c r="AD1456" s="41">
        <v>85</v>
      </c>
      <c r="AE1456" s="42">
        <v>78.323</v>
      </c>
      <c r="AF1456" s="169">
        <v>82.129</v>
      </c>
      <c r="AG1456" s="169">
        <v>77.569</v>
      </c>
      <c r="AH1456" s="169">
        <v>90.118</v>
      </c>
      <c r="AI1456" s="169">
        <v>86.278</v>
      </c>
      <c r="AJ1456" s="169">
        <v>89</v>
      </c>
      <c r="AK1456" s="42">
        <v>81.17</v>
      </c>
      <c r="AL1456" s="7">
        <v>82</v>
      </c>
    </row>
    <row r="1457" spans="3:38" ht="15">
      <c r="C1457" s="7"/>
      <c r="D1457" s="7" t="s">
        <v>130</v>
      </c>
      <c r="AB1457" s="41">
        <v>85</v>
      </c>
      <c r="AC1457" s="42">
        <v>79.72690667865977</v>
      </c>
      <c r="AD1457" s="41">
        <v>89</v>
      </c>
      <c r="AE1457" s="42">
        <v>86.184</v>
      </c>
      <c r="AF1457" s="169">
        <v>86.66</v>
      </c>
      <c r="AG1457" s="169">
        <v>85.723</v>
      </c>
      <c r="AH1457" s="169">
        <v>91.333</v>
      </c>
      <c r="AI1457" s="169">
        <v>91.293</v>
      </c>
      <c r="AJ1457" s="169">
        <v>87</v>
      </c>
      <c r="AK1457" s="42">
        <v>86.05</v>
      </c>
      <c r="AL1457" s="7">
        <v>86</v>
      </c>
    </row>
    <row r="1458" spans="3:38" ht="15">
      <c r="C1458" s="7"/>
      <c r="D1458" s="7" t="s">
        <v>120</v>
      </c>
      <c r="AB1458" s="41">
        <v>78</v>
      </c>
      <c r="AC1458" s="42">
        <v>81.83023116707894</v>
      </c>
      <c r="AD1458" s="41">
        <v>73</v>
      </c>
      <c r="AE1458" s="42">
        <v>86.581</v>
      </c>
      <c r="AF1458" s="169">
        <v>86.069</v>
      </c>
      <c r="AG1458" s="169">
        <v>86.652</v>
      </c>
      <c r="AH1458" s="169">
        <v>90.233</v>
      </c>
      <c r="AI1458" s="169">
        <v>88.126</v>
      </c>
      <c r="AJ1458" s="169">
        <v>87</v>
      </c>
      <c r="AK1458" s="42">
        <v>88.85</v>
      </c>
      <c r="AL1458" s="7">
        <v>89</v>
      </c>
    </row>
    <row r="1459" spans="3:38" ht="15">
      <c r="C1459" s="7"/>
      <c r="D1459" s="7" t="s">
        <v>129</v>
      </c>
      <c r="AB1459" s="41">
        <v>79</v>
      </c>
      <c r="AC1459" s="42">
        <v>81.36937351023161</v>
      </c>
      <c r="AD1459" s="41">
        <v>78</v>
      </c>
      <c r="AE1459" s="42">
        <v>86.187</v>
      </c>
      <c r="AF1459" s="169">
        <v>83.79</v>
      </c>
      <c r="AG1459" s="169">
        <v>81.877</v>
      </c>
      <c r="AH1459" s="169">
        <v>87.491</v>
      </c>
      <c r="AI1459" s="169">
        <v>87.604</v>
      </c>
      <c r="AJ1459" s="169">
        <v>88</v>
      </c>
      <c r="AK1459" s="42">
        <v>87.45</v>
      </c>
      <c r="AL1459" s="7">
        <v>87</v>
      </c>
    </row>
    <row r="1460" spans="3:38" ht="15">
      <c r="C1460" s="7"/>
      <c r="D1460" s="7" t="s">
        <v>128</v>
      </c>
      <c r="AB1460" s="41">
        <v>82</v>
      </c>
      <c r="AC1460" s="42">
        <v>75.93990735327188</v>
      </c>
      <c r="AD1460" s="41">
        <v>77</v>
      </c>
      <c r="AE1460" s="42">
        <v>78.493</v>
      </c>
      <c r="AF1460" s="169">
        <v>82.906</v>
      </c>
      <c r="AG1460" s="169">
        <v>80.545</v>
      </c>
      <c r="AH1460" s="169">
        <v>83.386</v>
      </c>
      <c r="AI1460" s="169">
        <v>84.64</v>
      </c>
      <c r="AJ1460" s="169">
        <v>85</v>
      </c>
      <c r="AK1460" s="42">
        <v>86.16</v>
      </c>
      <c r="AL1460" s="7">
        <v>87</v>
      </c>
    </row>
    <row r="1461" spans="4:38" ht="15">
      <c r="D1461" s="7" t="s">
        <v>127</v>
      </c>
      <c r="AB1461" s="41">
        <v>80</v>
      </c>
      <c r="AC1461" s="42">
        <v>69.79715403642906</v>
      </c>
      <c r="AD1461" s="41">
        <v>73</v>
      </c>
      <c r="AE1461" s="42">
        <v>71.012</v>
      </c>
      <c r="AF1461" s="169">
        <v>76.994</v>
      </c>
      <c r="AG1461" s="169">
        <v>72.124</v>
      </c>
      <c r="AH1461" s="169">
        <v>79.517</v>
      </c>
      <c r="AI1461" s="169">
        <v>79.076</v>
      </c>
      <c r="AJ1461" s="169">
        <v>77</v>
      </c>
      <c r="AK1461" s="42">
        <v>78.55</v>
      </c>
      <c r="AL1461" s="7">
        <v>79</v>
      </c>
    </row>
    <row r="1462" spans="4:38" ht="15">
      <c r="D1462" s="7" t="s">
        <v>126</v>
      </c>
      <c r="AB1462" s="41">
        <v>76</v>
      </c>
      <c r="AC1462" s="42">
        <v>71.58462761412189</v>
      </c>
      <c r="AD1462" s="41">
        <v>73</v>
      </c>
      <c r="AE1462" s="42">
        <v>83.409</v>
      </c>
      <c r="AF1462" s="169">
        <v>78.356</v>
      </c>
      <c r="AG1462" s="169">
        <v>71.999</v>
      </c>
      <c r="AH1462" s="169">
        <v>84.086</v>
      </c>
      <c r="AI1462" s="169">
        <v>81.811</v>
      </c>
      <c r="AJ1462" s="169">
        <v>80</v>
      </c>
      <c r="AK1462" s="42">
        <v>78.98</v>
      </c>
      <c r="AL1462" s="7">
        <v>81</v>
      </c>
    </row>
    <row r="1463" spans="4:38" ht="15">
      <c r="D1463" s="7" t="s">
        <v>476</v>
      </c>
      <c r="AB1463" s="41">
        <v>77</v>
      </c>
      <c r="AC1463" s="42">
        <v>81.3457209354621</v>
      </c>
      <c r="AD1463" s="41">
        <v>83</v>
      </c>
      <c r="AE1463" s="42">
        <v>84.269</v>
      </c>
      <c r="AF1463" s="169">
        <v>88.966</v>
      </c>
      <c r="AG1463" s="169">
        <v>83.621</v>
      </c>
      <c r="AH1463" s="169">
        <v>85.868</v>
      </c>
      <c r="AI1463" s="169">
        <v>85.539</v>
      </c>
      <c r="AJ1463" s="169">
        <v>81</v>
      </c>
      <c r="AK1463" s="42">
        <v>86.47</v>
      </c>
      <c r="AL1463" s="7">
        <v>86</v>
      </c>
    </row>
    <row r="1464" spans="4:38" ht="15">
      <c r="D1464" s="7" t="s">
        <v>125</v>
      </c>
      <c r="AB1464" s="41">
        <v>72</v>
      </c>
      <c r="AC1464" s="42">
        <v>71.19616123229144</v>
      </c>
      <c r="AD1464" s="41">
        <v>80</v>
      </c>
      <c r="AE1464" s="42">
        <v>78.011</v>
      </c>
      <c r="AF1464" s="169">
        <v>77.019</v>
      </c>
      <c r="AG1464" s="169">
        <v>73.963</v>
      </c>
      <c r="AH1464" s="169">
        <v>78.055</v>
      </c>
      <c r="AI1464" s="169">
        <v>80.15</v>
      </c>
      <c r="AJ1464" s="169">
        <v>77</v>
      </c>
      <c r="AK1464" s="42">
        <v>81.13</v>
      </c>
      <c r="AL1464" s="7">
        <v>82</v>
      </c>
    </row>
    <row r="1467" spans="28:38" ht="15">
      <c r="AB1467" s="41"/>
      <c r="AC1467" s="41"/>
      <c r="AD1467" s="7"/>
      <c r="AE1467" s="170"/>
      <c r="AF1467" s="171"/>
      <c r="AG1467" s="171"/>
      <c r="AH1467" s="171"/>
      <c r="AI1467" s="171"/>
      <c r="AJ1467" s="51"/>
      <c r="AK1467" s="7"/>
      <c r="AL1467" s="7"/>
    </row>
    <row r="1468" spans="3:38" ht="15">
      <c r="C1468" s="7"/>
      <c r="AB1468" s="89"/>
      <c r="AC1468" s="172"/>
      <c r="AD1468" s="172"/>
      <c r="AE1468" s="172"/>
      <c r="AF1468" s="120"/>
      <c r="AG1468" s="120"/>
      <c r="AH1468" s="120"/>
      <c r="AI1468" s="120"/>
      <c r="AJ1468" s="120"/>
      <c r="AK1468" s="41"/>
      <c r="AL1468" s="7"/>
    </row>
    <row r="1469" spans="3:38" ht="15">
      <c r="C1469" s="127"/>
      <c r="AB1469" s="41"/>
      <c r="AC1469" s="41"/>
      <c r="AD1469" s="7"/>
      <c r="AE1469" s="170"/>
      <c r="AF1469" s="171"/>
      <c r="AG1469" s="171"/>
      <c r="AH1469" s="171"/>
      <c r="AI1469" s="171"/>
      <c r="AJ1469" s="51"/>
      <c r="AK1469" s="7"/>
      <c r="AL1469" s="7"/>
    </row>
    <row r="1470" spans="3:38" ht="15">
      <c r="C1470" s="7"/>
      <c r="AB1470" s="39"/>
      <c r="AC1470" s="41"/>
      <c r="AD1470" s="39"/>
      <c r="AE1470" s="115"/>
      <c r="AF1470" s="121"/>
      <c r="AG1470" s="121"/>
      <c r="AH1470" s="121"/>
      <c r="AI1470" s="121"/>
      <c r="AJ1470" s="121"/>
      <c r="AK1470" s="7"/>
      <c r="AL1470" s="39"/>
    </row>
    <row r="1471" spans="28:38" ht="15">
      <c r="AB1471" s="41"/>
      <c r="AC1471" s="41"/>
      <c r="AD1471" s="7"/>
      <c r="AE1471" s="170"/>
      <c r="AF1471" s="171"/>
      <c r="AG1471" s="171"/>
      <c r="AH1471" s="171"/>
      <c r="AI1471" s="171"/>
      <c r="AJ1471" s="51"/>
      <c r="AK1471" s="7"/>
      <c r="AL1471" s="7"/>
    </row>
    <row r="1485" ht="15">
      <c r="C1485" s="127" t="s">
        <v>623</v>
      </c>
    </row>
    <row r="1486" spans="3:38" ht="15.75">
      <c r="C1486" s="126"/>
      <c r="D1486" s="7" t="s">
        <v>624</v>
      </c>
      <c r="AB1486" s="41">
        <v>80</v>
      </c>
      <c r="AC1486" s="173">
        <v>81.56878656009474</v>
      </c>
      <c r="AD1486" s="41">
        <v>83</v>
      </c>
      <c r="AE1486" s="42">
        <v>84.99</v>
      </c>
      <c r="AF1486" s="169">
        <v>82.306</v>
      </c>
      <c r="AG1486" s="169">
        <v>85.567</v>
      </c>
      <c r="AH1486" s="169">
        <v>86.289</v>
      </c>
      <c r="AI1486" s="169">
        <v>86.624</v>
      </c>
      <c r="AJ1486" s="169">
        <v>86</v>
      </c>
      <c r="AK1486" s="42">
        <v>86</v>
      </c>
      <c r="AL1486" s="7">
        <v>84</v>
      </c>
    </row>
    <row r="1487" spans="4:38" ht="15">
      <c r="D1487" s="7" t="s">
        <v>625</v>
      </c>
      <c r="AB1487" s="41">
        <v>73</v>
      </c>
      <c r="AC1487" s="173">
        <v>76.40595145056247</v>
      </c>
      <c r="AD1487" s="41">
        <v>79</v>
      </c>
      <c r="AE1487" s="42">
        <v>81.615</v>
      </c>
      <c r="AF1487" s="169">
        <v>81.511</v>
      </c>
      <c r="AG1487" s="169">
        <v>84.052</v>
      </c>
      <c r="AH1487" s="169">
        <v>85.546</v>
      </c>
      <c r="AI1487" s="169">
        <v>85.664</v>
      </c>
      <c r="AJ1487" s="169">
        <v>84</v>
      </c>
      <c r="AK1487" s="42">
        <v>84.1</v>
      </c>
      <c r="AL1487" s="7">
        <v>81</v>
      </c>
    </row>
    <row r="1488" spans="4:38" ht="15">
      <c r="D1488" s="7" t="s">
        <v>626</v>
      </c>
      <c r="AB1488" s="41">
        <v>80</v>
      </c>
      <c r="AC1488" s="173">
        <v>81.3365</v>
      </c>
      <c r="AD1488" s="41">
        <v>83</v>
      </c>
      <c r="AE1488" s="42">
        <v>87.507</v>
      </c>
      <c r="AF1488" s="169">
        <v>85.636</v>
      </c>
      <c r="AG1488" s="169">
        <v>83.572</v>
      </c>
      <c r="AH1488" s="169">
        <v>85.934</v>
      </c>
      <c r="AI1488" s="169">
        <v>87.17</v>
      </c>
      <c r="AJ1488" s="169">
        <v>86</v>
      </c>
      <c r="AK1488" s="42">
        <v>88.35</v>
      </c>
      <c r="AL1488" s="7">
        <v>87</v>
      </c>
    </row>
    <row r="1489" spans="3:38" ht="15">
      <c r="C1489" s="7"/>
      <c r="D1489" s="7" t="s">
        <v>627</v>
      </c>
      <c r="AB1489" s="41">
        <v>68</v>
      </c>
      <c r="AC1489" s="173">
        <v>75.25399999999999</v>
      </c>
      <c r="AD1489" s="41">
        <v>78</v>
      </c>
      <c r="AE1489" s="42">
        <v>85.7</v>
      </c>
      <c r="AF1489" s="169">
        <v>83.745</v>
      </c>
      <c r="AG1489" s="169">
        <v>80.957</v>
      </c>
      <c r="AH1489" s="169">
        <v>85.733</v>
      </c>
      <c r="AI1489" s="169">
        <v>86.104</v>
      </c>
      <c r="AJ1489" s="169">
        <v>85</v>
      </c>
      <c r="AK1489" s="42">
        <v>87.15</v>
      </c>
      <c r="AL1489" s="7">
        <v>84</v>
      </c>
    </row>
    <row r="1490" spans="3:38" ht="15">
      <c r="C1490" s="127"/>
      <c r="AB1490" s="41"/>
      <c r="AC1490" s="174"/>
      <c r="AD1490" s="7"/>
      <c r="AE1490" s="170"/>
      <c r="AF1490" s="171"/>
      <c r="AG1490" s="171"/>
      <c r="AH1490" s="171"/>
      <c r="AI1490" s="171"/>
      <c r="AJ1490" s="169"/>
      <c r="AK1490" s="42"/>
      <c r="AL1490" s="7"/>
    </row>
    <row r="1491" ht="15.75">
      <c r="C1491" s="126"/>
    </row>
    <row r="1520" ht="15">
      <c r="A1520" t="s">
        <v>578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u016789</cp:lastModifiedBy>
  <cp:lastPrinted>2017-02-10T11:15:40Z</cp:lastPrinted>
  <dcterms:created xsi:type="dcterms:W3CDTF">1999-02-24T15:41:12Z</dcterms:created>
  <dcterms:modified xsi:type="dcterms:W3CDTF">2017-02-10T11:16:26Z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A13665199</vt:lpwstr>
  </property>
  <property fmtid="{D5CDD505-2E9C-101B-9397-08002B2CF9AE}" pid="3" name="Objective-Comment">
    <vt:lpwstr/>
  </property>
  <property fmtid="{D5CDD505-2E9C-101B-9397-08002B2CF9AE}" pid="4" name="Objective-CreationStamp">
    <vt:filetime>2016-03-09T10:43:16Z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2017-02-10T11:25:14Z</vt:filetime>
  </property>
  <property fmtid="{D5CDD505-2E9C-101B-9397-08002B2CF9AE}" pid="8" name="Objective-ModificationStamp">
    <vt:filetime>2017-02-10T11:25:24Z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2016: Research and analysis: Transport: 2016-2021:</vt:lpwstr>
  </property>
  <property fmtid="{D5CDD505-2E9C-101B-9397-08002B2CF9AE}" pid="11" name="Objective-Parent">
    <vt:lpwstr>Transport Statistics: Scottish Transport Statistics: 2016: Research and analysis: Transport: 2016-2021</vt:lpwstr>
  </property>
  <property fmtid="{D5CDD505-2E9C-101B-9397-08002B2CF9AE}" pid="12" name="Objective-State">
    <vt:lpwstr>Published</vt:lpwstr>
  </property>
  <property fmtid="{D5CDD505-2E9C-101B-9397-08002B2CF9AE}" pid="13" name="Objective-Title">
    <vt:lpwstr>chapter07 - rail</vt:lpwstr>
  </property>
  <property fmtid="{D5CDD505-2E9C-101B-9397-08002B2CF9AE}" pid="14" name="Objective-Version">
    <vt:lpwstr>22.0</vt:lpwstr>
  </property>
  <property fmtid="{D5CDD505-2E9C-101B-9397-08002B2CF9AE}" pid="15" name="Objective-VersionComment">
    <vt:lpwstr/>
  </property>
  <property fmtid="{D5CDD505-2E9C-101B-9397-08002B2CF9AE}" pid="16" name="Objective-VersionNumber">
    <vt:i4>22</vt:i4>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