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95" windowHeight="7995" tabRatio="795" activeTab="0"/>
  </bookViews>
  <sheets>
    <sheet name="Contents" sheetId="1" r:id="rId1"/>
    <sheet name="Tables 1 and 2" sheetId="2" r:id="rId2"/>
    <sheet name="Table 3" sheetId="3" r:id="rId3"/>
    <sheet name="Table 4" sheetId="4" r:id="rId4"/>
    <sheet name="Tables 5 to 9" sheetId="5" r:id="rId5"/>
    <sheet name="2015 base" sheetId="6" state="hidden" r:id="rId6"/>
    <sheet name="Table 10" sheetId="7" r:id="rId7"/>
    <sheet name="Table 11" sheetId="8" r:id="rId8"/>
    <sheet name="Table 12" sheetId="9" r:id="rId9"/>
    <sheet name="KRRCS_RRCS compare" sheetId="10" r:id="rId10"/>
    <sheet name="Figs for severity charts" sheetId="11" r:id="rId11"/>
    <sheet name="Fig 1 and Fig2" sheetId="12" r:id="rId12"/>
    <sheet name="Fig 3" sheetId="13" r:id="rId13"/>
    <sheet name="Fig 4" sheetId="14" r:id="rId14"/>
  </sheets>
  <externalReferences>
    <externalReference r:id="rId17"/>
    <externalReference r:id="rId18"/>
    <externalReference r:id="rId19"/>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'[1]Table18b'!$I$19:$L$19</definedName>
    <definedName name="__123Graph_BGRAPH1" hidden="1">'[1]Table18b'!$I$34:$L$34</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13">'Fig 4'!$A$55:$Q$197</definedName>
    <definedName name="_xlnm.Print_Area" localSheetId="10">'Figs for severity charts'!$C$4:$L$59</definedName>
    <definedName name="_xlnm.Print_Area" localSheetId="8">'Table 12'!$A$1:$P$55</definedName>
    <definedName name="_xlnm.Print_Area" localSheetId="2">'Table 3'!$A$1:$R$73</definedName>
    <definedName name="_xlnm.Print_Area" localSheetId="3">'Table 4'!$A$1:$R$66</definedName>
    <definedName name="_xlnm.Print_Area" localSheetId="1">'Tables 1 and 2'!$A$1:$S$108</definedName>
    <definedName name="_xlnm.Print_Area" localSheetId="4">'Tables 5 to 9'!$A$1:$O$215</definedName>
    <definedName name="SHEETA">#REF!</definedName>
    <definedName name="SHEETB">#REF!</definedName>
    <definedName name="SHEETC">#REF!</definedName>
    <definedName name="SHEETD">'[1]Table18b'!$B$7:$M$75</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<sst xmlns="http://schemas.openxmlformats.org/spreadsheetml/2006/main" count="831" uniqueCount="263">
  <si>
    <t>Table 1</t>
  </si>
  <si>
    <t>Fatal</t>
  </si>
  <si>
    <t>Serious</t>
  </si>
  <si>
    <t>Fatal and</t>
  </si>
  <si>
    <t>Slight</t>
  </si>
  <si>
    <t>All</t>
  </si>
  <si>
    <t>Severities</t>
  </si>
  <si>
    <t>Table 2</t>
  </si>
  <si>
    <t xml:space="preserve">NB:  </t>
  </si>
  <si>
    <t>due to late returns, or due to late corrections being made to returns that had been received earlier.</t>
  </si>
  <si>
    <t>Built-up roads</t>
  </si>
  <si>
    <t>Non built-up roads</t>
  </si>
  <si>
    <t>All roads</t>
  </si>
  <si>
    <t>Pedestrian</t>
  </si>
  <si>
    <t>Pedal cycle</t>
  </si>
  <si>
    <t>Motor cycle</t>
  </si>
  <si>
    <t>Car</t>
  </si>
  <si>
    <t>Other</t>
  </si>
  <si>
    <t>*</t>
  </si>
  <si>
    <t>Mode of</t>
  </si>
  <si>
    <t>Transport</t>
  </si>
  <si>
    <t>Bus/Coach</t>
  </si>
  <si>
    <t xml:space="preserve"> *   indicates that a percentage change is not shown because the denominator is  50 or fewer</t>
  </si>
  <si>
    <t>Threshold</t>
  </si>
  <si>
    <t>Symbol</t>
  </si>
  <si>
    <t>All casualties</t>
  </si>
  <si>
    <t>prov.</t>
  </si>
  <si>
    <t>Pedal</t>
  </si>
  <si>
    <t>Motor</t>
  </si>
  <si>
    <t>Bus/</t>
  </si>
  <si>
    <t xml:space="preserve"> cycle</t>
  </si>
  <si>
    <t>cycle</t>
  </si>
  <si>
    <t>coach</t>
  </si>
  <si>
    <t>casualty rate</t>
  </si>
  <si>
    <t>numbers</t>
  </si>
  <si>
    <t>mill veh-km</t>
  </si>
  <si>
    <t>per 100 mill veh-km</t>
  </si>
  <si>
    <t>1. Light goods vehicles and heavy goods vehicles.</t>
  </si>
  <si>
    <t>2. Taxis, minibuses and other modes of transport</t>
  </si>
  <si>
    <t>Table 5</t>
  </si>
  <si>
    <t>Other modes of transport</t>
  </si>
  <si>
    <r>
      <t>Goods</t>
    </r>
    <r>
      <rPr>
        <b/>
        <vertAlign val="superscript"/>
        <sz val="12"/>
        <rFont val="Arial"/>
        <family val="2"/>
      </rPr>
      <t>1</t>
    </r>
  </si>
  <si>
    <r>
      <t>Other</t>
    </r>
    <r>
      <rPr>
        <b/>
        <vertAlign val="superscript"/>
        <sz val="12"/>
        <rFont val="Arial"/>
        <family val="2"/>
      </rPr>
      <t>2</t>
    </r>
  </si>
  <si>
    <t xml:space="preserve">Threshold </t>
  </si>
  <si>
    <t>All child casualties</t>
  </si>
  <si>
    <t xml:space="preserve"> *  A percentage change is not shown if the denominator is  50 or fewer. </t>
  </si>
  <si>
    <t>strian</t>
  </si>
  <si>
    <t>Pede-</t>
  </si>
  <si>
    <t>linked to</t>
  </si>
  <si>
    <t>figures in</t>
  </si>
  <si>
    <t>Fatally injured casualties</t>
  </si>
  <si>
    <t>Seriously injured casualties</t>
  </si>
  <si>
    <t>Slightly injured casualties</t>
  </si>
  <si>
    <t>Highland</t>
  </si>
  <si>
    <t>Orkney Islands</t>
  </si>
  <si>
    <t>Shetland Islands</t>
  </si>
  <si>
    <t>Eilean Siar</t>
  </si>
  <si>
    <t>Aberdeen City</t>
  </si>
  <si>
    <t>Aberdeenshire</t>
  </si>
  <si>
    <t>Moray</t>
  </si>
  <si>
    <t>Tayside</t>
  </si>
  <si>
    <t>Dundee City</t>
  </si>
  <si>
    <t>Angus</t>
  </si>
  <si>
    <t>Perth &amp; Kinross</t>
  </si>
  <si>
    <t>Fife</t>
  </si>
  <si>
    <t>West Lothian</t>
  </si>
  <si>
    <t>Midlothian</t>
  </si>
  <si>
    <t>East Lothian</t>
  </si>
  <si>
    <t>Scottish Borders</t>
  </si>
  <si>
    <t>Stirling</t>
  </si>
  <si>
    <t>Falkirk</t>
  </si>
  <si>
    <t>Argyll &amp; Bute</t>
  </si>
  <si>
    <t>West Dunbartonshire</t>
  </si>
  <si>
    <t>East Dunbartonshire</t>
  </si>
  <si>
    <t>Inverclyde</t>
  </si>
  <si>
    <t>Renfrewshire</t>
  </si>
  <si>
    <t>East Renfrewshire</t>
  </si>
  <si>
    <t>North Lanarkshire</t>
  </si>
  <si>
    <t>South Lanarkshire</t>
  </si>
  <si>
    <t>North Ayrshire</t>
  </si>
  <si>
    <t>East Ayrshire</t>
  </si>
  <si>
    <t>South Ayrshire</t>
  </si>
  <si>
    <t>Dumfries &amp; Galloway</t>
  </si>
  <si>
    <t>Scotland</t>
  </si>
  <si>
    <t>Traffic</t>
  </si>
  <si>
    <t>Killed</t>
  </si>
  <si>
    <t>Killed &amp; Seriously injured casualties</t>
  </si>
  <si>
    <t>injury</t>
  </si>
  <si>
    <t>Killed and</t>
  </si>
  <si>
    <t>level of the numbers than the figures for the latest single year.</t>
  </si>
  <si>
    <t>figures given here, due to (e.g.) late returns and amendments. The figures for a smaller area could be revised by a few percent if, for</t>
  </si>
  <si>
    <t>time that the statistics for this bulletin were extracted.</t>
  </si>
  <si>
    <t xml:space="preserve">It must also be remembered that there can be quite large percentage year-to-year fluctuations in the figures for areas within Scotland, </t>
  </si>
  <si>
    <t>particularly for those with lower numbers. Therefore, the annual average for the latest five years may be a better guide to the "normal"</t>
  </si>
  <si>
    <t>g:\…\exeldata\ras\y00\rastarg.xls</t>
  </si>
  <si>
    <t>So: 2010 figure as proportion of baseline:</t>
  </si>
  <si>
    <t>START</t>
  </si>
  <si>
    <t>equivalent</t>
  </si>
  <si>
    <t>therefore</t>
  </si>
  <si>
    <t>casualty</t>
  </si>
  <si>
    <t>check</t>
  </si>
  <si>
    <t>Slight casualty rate</t>
  </si>
  <si>
    <t>All ages</t>
  </si>
  <si>
    <t>and</t>
  </si>
  <si>
    <t>to fall</t>
  </si>
  <si>
    <t>each</t>
  </si>
  <si>
    <t>constant</t>
  </si>
  <si>
    <t>child</t>
  </si>
  <si>
    <t>rate</t>
  </si>
  <si>
    <t>Year</t>
  </si>
  <si>
    <t>base line</t>
  </si>
  <si>
    <t>TARGET</t>
  </si>
  <si>
    <t>from 1 to</t>
  </si>
  <si>
    <t>year</t>
  </si>
  <si>
    <t>each year</t>
  </si>
  <si>
    <t>% fall</t>
  </si>
  <si>
    <t>per 100 million vkm</t>
  </si>
  <si>
    <t>number of years to reach target</t>
  </si>
  <si>
    <t>req'd power ( = 1 / number of years )</t>
  </si>
  <si>
    <t>annual multiplier = ( target value ) ** required power</t>
  </si>
  <si>
    <t>I.e. annual percentage fall required</t>
  </si>
  <si>
    <t>Male</t>
  </si>
  <si>
    <t>Female</t>
  </si>
  <si>
    <t>Under 5</t>
  </si>
  <si>
    <t>16-22</t>
  </si>
  <si>
    <t>23-29</t>
  </si>
  <si>
    <t>30-39</t>
  </si>
  <si>
    <t>40-49</t>
  </si>
  <si>
    <t>50-59</t>
  </si>
  <si>
    <t>60-69</t>
  </si>
  <si>
    <t>5-11</t>
  </si>
  <si>
    <t>12-15</t>
  </si>
  <si>
    <r>
      <t xml:space="preserve">Total </t>
    </r>
    <r>
      <rPr>
        <b/>
        <vertAlign val="superscript"/>
        <sz val="10"/>
        <rFont val="Arial"/>
        <family val="2"/>
      </rPr>
      <t>1</t>
    </r>
  </si>
  <si>
    <t>Table 6</t>
  </si>
  <si>
    <t>Table 7</t>
  </si>
  <si>
    <t xml:space="preserve"> implied by target</t>
  </si>
  <si>
    <t>As an accident can involve more than one casualty – casualty numbers are represented in table 2.</t>
  </si>
  <si>
    <t>example, data for several accidents in that area had not been added to the Scottish Government road accident statistics database by the</t>
  </si>
  <si>
    <t>All road</t>
  </si>
  <si>
    <t>users</t>
  </si>
  <si>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</si>
  <si>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</si>
  <si>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t>Killed - ALL AGES</t>
  </si>
  <si>
    <t>Child Killed</t>
  </si>
  <si>
    <t>Child Serious</t>
  </si>
  <si>
    <t>Target fall by 2015 =</t>
  </si>
  <si>
    <t>killed</t>
  </si>
  <si>
    <t>serious</t>
  </si>
  <si>
    <t>04-08 ave</t>
  </si>
  <si>
    <t>Killed - all ages</t>
  </si>
  <si>
    <t>Seriously Injured - all ages</t>
  </si>
  <si>
    <t>Target fall by 2020 =</t>
  </si>
  <si>
    <t>So: 2020 figure as proportion of baseline:</t>
  </si>
  <si>
    <t>2.  Although regular records of the numbers of casualties began in 1947, the level of severity was only</t>
  </si>
  <si>
    <t>collected from 1950 and the number of injury road accidents weren’t collected until 1970.</t>
  </si>
  <si>
    <t xml:space="preserve">  </t>
  </si>
  <si>
    <t xml:space="preserve">    </t>
  </si>
  <si>
    <t>on 04-08 ave</t>
  </si>
  <si>
    <t>2004-08 average</t>
  </si>
  <si>
    <t>on 04-08 average</t>
  </si>
  <si>
    <t>3 year</t>
  </si>
  <si>
    <t>Table 8</t>
  </si>
  <si>
    <t>Table 9</t>
  </si>
  <si>
    <t xml:space="preserve">  Serious</t>
  </si>
  <si>
    <t>2004 - 2008 average</t>
  </si>
  <si>
    <t>1994-98 ave</t>
  </si>
  <si>
    <t>Figure 4  Progress towards the 2020 casualty reduction targets</t>
  </si>
  <si>
    <r>
      <t xml:space="preserve"> average </t>
    </r>
    <r>
      <rPr>
        <b/>
        <vertAlign val="superscript"/>
        <sz val="12"/>
        <rFont val="Arial"/>
        <family val="2"/>
      </rPr>
      <t>3</t>
    </r>
  </si>
  <si>
    <t>3. All averages rounded to whole percentages.</t>
  </si>
  <si>
    <t>KRRC
(June)</t>
  </si>
  <si>
    <t>RRCS
(October)</t>
  </si>
  <si>
    <t>Difference
(no.)</t>
  </si>
  <si>
    <t>Difference
(% of June)</t>
  </si>
  <si>
    <t>10YA</t>
  </si>
  <si>
    <t>5YA</t>
  </si>
  <si>
    <t>3YA</t>
  </si>
  <si>
    <t>All Severities</t>
  </si>
  <si>
    <t>Aberdeenshire &amp; Moray</t>
  </si>
  <si>
    <t>Argyll &amp; West Dunbartonshire</t>
  </si>
  <si>
    <t>Forth Valley</t>
  </si>
  <si>
    <t>Clackmannanshire</t>
  </si>
  <si>
    <t>Ayrshire</t>
  </si>
  <si>
    <t>Greater Glasgow</t>
  </si>
  <si>
    <t>Glasgow City</t>
  </si>
  <si>
    <t>Lothians &amp; Scottish Borders</t>
  </si>
  <si>
    <t>Edinburgh</t>
  </si>
  <si>
    <t>Highlands &amp; Islands</t>
  </si>
  <si>
    <t>Renfrewshire &amp; Inverclyde</t>
  </si>
  <si>
    <t>Lanarkshire</t>
  </si>
  <si>
    <t>Police division</t>
  </si>
  <si>
    <t>Table 10: Accidents by police force division, council and severity</t>
  </si>
  <si>
    <t>Table 11: Casualties by police force division, council and severity</t>
  </si>
  <si>
    <t xml:space="preserve">        Council</t>
  </si>
  <si>
    <t>70+</t>
  </si>
  <si>
    <t>All severities</t>
  </si>
  <si>
    <t>Child</t>
  </si>
  <si>
    <t>Adult</t>
  </si>
  <si>
    <t xml:space="preserve"> 0-15</t>
  </si>
  <si>
    <t xml:space="preserve"> 16+</t>
  </si>
  <si>
    <t>2. Indicates that a percentage change is not shown because the denominator is  50 or fewer</t>
  </si>
  <si>
    <t>3. There are two cases where the speed limit is unknown.</t>
  </si>
  <si>
    <r>
      <t xml:space="preserve">All casualties </t>
    </r>
    <r>
      <rPr>
        <b/>
        <vertAlign val="superscript"/>
        <sz val="14"/>
        <rFont val="Arial"/>
        <family val="2"/>
      </rPr>
      <t>2</t>
    </r>
  </si>
  <si>
    <t>1. Includes unknown ages.</t>
  </si>
  <si>
    <t>2. Includes unknown gender.</t>
  </si>
  <si>
    <t xml:space="preserve">Table 6 </t>
  </si>
  <si>
    <t xml:space="preserve">Table 7 </t>
  </si>
  <si>
    <t xml:space="preserve">Table 8 </t>
  </si>
  <si>
    <t xml:space="preserve">Table 1 </t>
  </si>
  <si>
    <t xml:space="preserve">Table 2 </t>
  </si>
  <si>
    <t>Table 3</t>
  </si>
  <si>
    <t>Table 4</t>
  </si>
  <si>
    <t>Table 10</t>
  </si>
  <si>
    <t>Table 11</t>
  </si>
  <si>
    <t>Table 12</t>
  </si>
  <si>
    <t>Accidents by police force division, council and severity</t>
  </si>
  <si>
    <t>Casualties by police force division, council and severity</t>
  </si>
  <si>
    <t>Figure 1</t>
  </si>
  <si>
    <t>Figure 2</t>
  </si>
  <si>
    <t>Figure 3</t>
  </si>
  <si>
    <t>Figure 4</t>
  </si>
  <si>
    <t>Progress towards the 2020 casualty reduction targets</t>
  </si>
  <si>
    <t>Contents</t>
  </si>
  <si>
    <t>Comparison of figures provisional figures published in KRRCS and final figures in RRCS</t>
  </si>
  <si>
    <t>Compare</t>
  </si>
  <si>
    <t>All casualties and Slightly injured casualties, 1950 - 2015</t>
  </si>
  <si>
    <r>
      <t>2015 % change:</t>
    </r>
    <r>
      <rPr>
        <sz val="12"/>
        <rFont val="Arial"/>
        <family val="2"/>
      </rPr>
      <t xml:space="preserve"> </t>
    </r>
  </si>
  <si>
    <t>Key Reported Road Casualties Scotland 2016 - Web Tables</t>
  </si>
  <si>
    <t>These tables accompany the release of the National Statistics publication "Key Reported Road Casualties Scotland 2016" that was published on the ??th June 2017 by Transport Scotland.  The publication provides provisional figures for the number of road accidents and casualties reported to Police Scotland during the calendar year 2015.
Further informaiton and the latest and historic publicaitons can be found at: http://bit.ly/TSStats-KRRCS  
Other statistics publication from Transport Scotland are available at: http://bit.ly/1sG8WvL</t>
  </si>
  <si>
    <t>Injury Road Accidents by Severity, 1970 - 2016</t>
  </si>
  <si>
    <t>Casualties by Severity, 1950 - 2016</t>
  </si>
  <si>
    <t>Casualties by built-up and non built-up roads, mode of transport and severity, 2014-2016 &amp; 2004-08 average</t>
  </si>
  <si>
    <t>Child casualties by built-up and non built-up roads, mode of transport and severity, 2014-2016 &amp; 2004-08 average</t>
  </si>
  <si>
    <t>Killed casualties by mode of transport, 1994 - 2016</t>
  </si>
  <si>
    <t>Serious casualties by mode of transport, 1994 - 2016</t>
  </si>
  <si>
    <t>Children killed by mode of transport, 1994 - 2016</t>
  </si>
  <si>
    <t>Children seriously injured by mode of transport, 1994 - 2016</t>
  </si>
  <si>
    <t>Slight casualties by mode of transport, 1994 - 2016</t>
  </si>
  <si>
    <t>Casualties by gender, severity and age, 2004 - 2016</t>
  </si>
  <si>
    <t>Number of casualties killed from 1950 to 2016</t>
  </si>
  <si>
    <t>Killed &amp; Seriously injured casualties and seriously injured casualties, 1950 - 2016</t>
  </si>
  <si>
    <t>2012 - 2016 average</t>
  </si>
  <si>
    <t>2016 percentage change:</t>
  </si>
  <si>
    <t>on 2015</t>
  </si>
  <si>
    <t>1.  Some figures for 2015 and earlier years may have been revised slightly from those published previously</t>
  </si>
  <si>
    <t>Table 3    Casualties by built-up and non built-up roads, mode of transport and severity, 2014-2016 &amp; 2004-08 average</t>
  </si>
  <si>
    <r>
      <t xml:space="preserve">2016 </t>
    </r>
    <r>
      <rPr>
        <i/>
        <sz val="12"/>
        <rFont val="Arial"/>
        <family val="2"/>
      </rPr>
      <t>prov.</t>
    </r>
  </si>
  <si>
    <t>% change on 2015</t>
  </si>
  <si>
    <t>1. Figures for 2015 and earlier years may differ slightly to those previously published due to late returns, or corrections to earlier returns.</t>
  </si>
  <si>
    <r>
      <t xml:space="preserve">NB:  </t>
    </r>
    <r>
      <rPr>
        <sz val="11"/>
        <rFont val="Arial"/>
        <family val="2"/>
      </rPr>
      <t>Some figures for 2015 and earlier years may have been revised slightly from those published previously</t>
    </r>
  </si>
  <si>
    <t>Table 4    Child casualties by built-up and non built-up roads, mode of transport and severity, 2014-2016 &amp; 2004-08 average</t>
  </si>
  <si>
    <t>2012-16 average</t>
  </si>
  <si>
    <t>Numbers in 2016</t>
  </si>
  <si>
    <r>
      <t>2016 % change:</t>
    </r>
    <r>
      <rPr>
        <sz val="12"/>
        <rFont val="Arial"/>
        <family val="2"/>
      </rPr>
      <t xml:space="preserve"> </t>
    </r>
  </si>
  <si>
    <t xml:space="preserve">   on 2015</t>
  </si>
  <si>
    <t>2014-16 average</t>
  </si>
  <si>
    <t xml:space="preserve">2014-16 avg % change </t>
  </si>
  <si>
    <t>Goods1</t>
  </si>
  <si>
    <t>Other2</t>
  </si>
  <si>
    <t>Rate in 2016</t>
  </si>
  <si>
    <t>Baselines for 2016 onwards</t>
  </si>
  <si>
    <t>2016                           (provisional)</t>
  </si>
  <si>
    <t>2012-2016 average (provisional)</t>
  </si>
  <si>
    <t>Table 12   Casualties by gender, severity and age, 2004 - 2016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</si>
</sst>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General_)"/>
    <numFmt numFmtId="166" formatCode="0.0000_)"/>
    <numFmt numFmtId="167" formatCode="0.00_)"/>
    <numFmt numFmtId="168" formatCode="0.0_)"/>
    <numFmt numFmtId="169" formatCode="0.0"/>
    <numFmt numFmtId="170" formatCode="_-* #,##0.0_-;\-* #,##0.0_-;_-* &quot;-&quot;??_-;_-@_-"/>
    <numFmt numFmtId="171" formatCode="_-* #,##0_-;\-* #,##0_-;_-* &quot;-&quot;??_-;_-@_-"/>
    <numFmt numFmtId="172" formatCode="#,##0_ ;\-#,##0\ "/>
    <numFmt numFmtId="173" formatCode="0.000"/>
    <numFmt numFmtId="174" formatCode="0.0000"/>
    <numFmt numFmtId="175" formatCode="0.00000"/>
    <numFmt numFmtId="176" formatCode="0.000000"/>
    <numFmt numFmtId="177" formatCode="0.0%"/>
    <numFmt numFmtId="178" formatCode="0.000%"/>
    <numFmt numFmtId="179" formatCode="0.0000%"/>
    <numFmt numFmtId="180" formatCode="0.000000%"/>
    <numFmt numFmtId="181" formatCode="0.00000%"/>
    <numFmt numFmtId="182" formatCode="0.0000000"/>
    <numFmt numFmtId="183" formatCode="#,##0.0"/>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000;\-#,##0.000"/>
    <numFmt numFmtId="191" formatCode="#,##0_);\(#,##0\)"/>
    <numFmt numFmtId="192" formatCode="dd\-mmm_)"/>
    <numFmt numFmtId="193" formatCode="#,###.0,"/>
    <numFmt numFmtId="194" formatCode="#,###.00"/>
    <numFmt numFmtId="195" formatCode="_-* #,##0.0_-;\-* #,##0.0_-;_-* &quot;-&quot;_-;_-@_-"/>
    <numFmt numFmtId="196" formatCode="_-* #,##0.00_-;\-* #,##0.00_-;_-* &quot;-&quot;_-;_-@_-"/>
    <numFmt numFmtId="197" formatCode="#,##0.000000"/>
    <numFmt numFmtId="198" formatCode="#,###.000"/>
    <numFmt numFmtId="199" formatCode="#,###.0000"/>
    <numFmt numFmtId="200" formatCode="0.0000000000"/>
    <numFmt numFmtId="201" formatCode="0.00000000000"/>
    <numFmt numFmtId="202" formatCode="0.000000000"/>
    <numFmt numFmtId="203" formatCode="0.00000000"/>
    <numFmt numFmtId="204" formatCode="_-* #,##0_-;\-* #,##0_-;_-* &quot;-&quot;?_-;_-@_-"/>
    <numFmt numFmtId="205" formatCode="#,##0.0_ ;\-#,##0.0\ "/>
    <numFmt numFmtId="206" formatCode="#,##0.00_ ;\-#,##0.00\ "/>
    <numFmt numFmtId="207" formatCode="_-* #,##0.000_-;\-* #,##0.000_-;_-* &quot;-&quot;???_-;_-@_-"/>
    <numFmt numFmtId="208" formatCode="_-* #,##0.000000_-;\-* #,##0.000000_-;_-* &quot;-&quot;??????_-;_-@_-"/>
  </numFmts>
  <fonts count="97">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12"/>
      <name val="Arial MT"/>
      <family val="0"/>
    </font>
    <font>
      <b/>
      <sz val="12"/>
      <name val="Arial"/>
      <family val="2"/>
    </font>
    <font>
      <sz val="12"/>
      <name val="Arial"/>
      <family val="2"/>
    </font>
    <font>
      <b/>
      <sz val="14"/>
      <name val="Arial"/>
      <family val="2"/>
    </font>
    <font>
      <b/>
      <vertAlign val="superscript"/>
      <sz val="12"/>
      <name val="Arial"/>
      <family val="2"/>
    </font>
    <font>
      <sz val="12"/>
      <color indexed="12"/>
      <name val="Arial"/>
      <family val="2"/>
    </font>
    <font>
      <sz val="10"/>
      <color indexed="12"/>
      <name val="Arial"/>
      <family val="2"/>
    </font>
    <font>
      <u val="single"/>
      <sz val="12"/>
      <name val="Arial"/>
      <family val="2"/>
    </font>
    <font>
      <b/>
      <sz val="11"/>
      <name val="Arial"/>
      <family val="2"/>
    </font>
    <font>
      <sz val="11"/>
      <name val="Arial"/>
      <family val="2"/>
    </font>
    <font>
      <b/>
      <sz val="13"/>
      <name val="Arial"/>
      <family val="2"/>
    </font>
    <font>
      <u val="single"/>
      <sz val="10"/>
      <color indexed="12"/>
      <name val="Arial"/>
      <family val="2"/>
    </font>
    <font>
      <u val="single"/>
      <sz val="10"/>
      <color indexed="36"/>
      <name val="Arial"/>
      <family val="2"/>
    </font>
    <font>
      <i/>
      <sz val="12"/>
      <name val="Arial"/>
      <family val="2"/>
    </font>
    <font>
      <i/>
      <sz val="12"/>
      <color indexed="12"/>
      <name val="Arial"/>
      <family val="2"/>
    </font>
    <font>
      <i/>
      <sz val="9"/>
      <name val="Arial"/>
      <family val="2"/>
    </font>
    <font>
      <sz val="9"/>
      <name val="Arial"/>
      <family val="2"/>
    </font>
    <font>
      <b/>
      <sz val="13.5"/>
      <name val="Arial"/>
      <family val="2"/>
    </font>
    <font>
      <b/>
      <vertAlign val="superscript"/>
      <sz val="10"/>
      <name val="Arial"/>
      <family val="2"/>
    </font>
    <font>
      <b/>
      <sz val="20"/>
      <name val="Arial"/>
      <family val="2"/>
    </font>
    <font>
      <sz val="12"/>
      <color indexed="56"/>
      <name val="Arial"/>
      <family val="2"/>
    </font>
    <font>
      <sz val="10"/>
      <color indexed="56"/>
      <name val="Arial"/>
      <family val="2"/>
    </font>
    <font>
      <u val="single"/>
      <sz val="10"/>
      <name val="Arial"/>
      <family val="2"/>
    </font>
    <font>
      <i/>
      <sz val="10"/>
      <color indexed="56"/>
      <name val="Arial"/>
      <family val="2"/>
    </font>
    <font>
      <b/>
      <vertAlign val="superscript"/>
      <sz val="14"/>
      <name val="Arial"/>
      <family val="2"/>
    </font>
    <font>
      <b/>
      <sz val="9"/>
      <name val="Arial"/>
      <family val="2"/>
    </font>
    <font>
      <u val="single"/>
      <sz val="11"/>
      <color indexed="12"/>
      <name val="Arial"/>
      <family val="2"/>
    </font>
    <font>
      <sz val="11.75"/>
      <color indexed="8"/>
      <name val="Arial"/>
      <family val="0"/>
    </font>
    <font>
      <sz val="8"/>
      <color indexed="8"/>
      <name val="Arial"/>
      <family val="0"/>
    </font>
    <font>
      <sz val="14.5"/>
      <color indexed="8"/>
      <name val="Arial"/>
      <family val="0"/>
    </font>
    <font>
      <sz val="8.25"/>
      <color indexed="8"/>
      <name val="Arial"/>
      <family val="0"/>
    </font>
    <font>
      <sz val="12"/>
      <color indexed="8"/>
      <name val="Arial"/>
      <family val="0"/>
    </font>
    <font>
      <sz val="15.75"/>
      <color indexed="8"/>
      <name val="Arial"/>
      <family val="0"/>
    </font>
    <font>
      <sz val="9"/>
      <color indexed="8"/>
      <name val="Arial"/>
      <family val="0"/>
    </font>
    <font>
      <sz val="1.5"/>
      <color indexed="8"/>
      <name val="Arial"/>
      <family val="0"/>
    </font>
    <font>
      <sz val="1.1"/>
      <color indexed="8"/>
      <name val="Arial"/>
      <family val="0"/>
    </font>
    <font>
      <sz val="11.25"/>
      <color indexed="8"/>
      <name val="Arial"/>
      <family val="0"/>
    </font>
    <font>
      <sz val="11"/>
      <color indexed="8"/>
      <name val="Arial"/>
      <family val="0"/>
    </font>
    <font>
      <sz val="10"/>
      <color indexed="8"/>
      <name val="Arial"/>
      <family val="0"/>
    </font>
    <font>
      <sz val="10.75"/>
      <color indexed="8"/>
      <name val="Arial"/>
      <family val="0"/>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10"/>
      <color indexed="8"/>
      <name val="Arial"/>
      <family val="2"/>
    </font>
    <font>
      <i/>
      <sz val="10"/>
      <color indexed="12"/>
      <name val="Arial"/>
      <family val="2"/>
    </font>
    <font>
      <b/>
      <sz val="10"/>
      <color indexed="12"/>
      <name val="Arial"/>
      <family val="2"/>
    </font>
    <font>
      <b/>
      <sz val="12"/>
      <color indexed="8"/>
      <name val="Arial"/>
      <family val="2"/>
    </font>
    <font>
      <b/>
      <sz val="15"/>
      <color indexed="8"/>
      <name val="Arial"/>
      <family val="0"/>
    </font>
    <font>
      <b/>
      <sz val="16"/>
      <color indexed="8"/>
      <name val="Arial"/>
      <family val="0"/>
    </font>
    <font>
      <b/>
      <sz val="11.75"/>
      <color indexed="8"/>
      <name val="Arial"/>
      <family val="0"/>
    </font>
    <font>
      <b/>
      <sz val="1.75"/>
      <color indexed="8"/>
      <name val="Arial"/>
      <family val="0"/>
    </font>
    <font>
      <b/>
      <sz val="16.75"/>
      <color indexed="8"/>
      <name val="Arial"/>
      <family val="0"/>
    </font>
    <font>
      <b/>
      <sz val="17.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rgb="FF0000FF"/>
      <name val="Arial"/>
      <family val="2"/>
    </font>
    <font>
      <i/>
      <sz val="10"/>
      <color rgb="FF0000FF"/>
      <name val="Arial"/>
      <family val="2"/>
    </font>
    <font>
      <b/>
      <sz val="10"/>
      <color rgb="FF0000FF"/>
      <name val="Arial"/>
      <family val="2"/>
    </font>
    <font>
      <sz val="12"/>
      <color rgb="FF0000FF"/>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color indexed="63"/>
      </right>
      <top style="medium">
        <color indexed="8"/>
      </top>
      <bottom>
        <color indexed="63"/>
      </bottom>
    </border>
    <border>
      <left style="thin"/>
      <right>
        <color indexed="63"/>
      </right>
      <top>
        <color indexed="63"/>
      </top>
      <bottom style="medium">
        <color indexed="8"/>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color indexed="8"/>
      </top>
      <bottom style="medium"/>
    </border>
    <border>
      <left style="thin"/>
      <right>
        <color indexed="63"/>
      </right>
      <top style="thin">
        <color indexed="8"/>
      </top>
      <bottom style="medium"/>
    </border>
    <border>
      <left style="thin"/>
      <right style="thin"/>
      <top style="medium"/>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7"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72" fillId="0" borderId="0">
      <alignment/>
      <protection/>
    </xf>
    <xf numFmtId="165" fontId="6" fillId="0" borderId="0">
      <alignment/>
      <protection/>
    </xf>
    <xf numFmtId="0" fontId="0" fillId="32" borderId="7" applyNumberFormat="0" applyFont="0" applyAlignment="0" applyProtection="0"/>
    <xf numFmtId="0" fontId="72"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85">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1" fillId="0" borderId="0" xfId="0" applyFont="1" applyAlignment="1" quotePrefix="1">
      <alignment horizontal="left"/>
    </xf>
    <xf numFmtId="0" fontId="0" fillId="0" borderId="10" xfId="0" applyBorder="1" applyAlignment="1">
      <alignment/>
    </xf>
    <xf numFmtId="0" fontId="0" fillId="0" borderId="11" xfId="0" applyBorder="1" applyAlignment="1">
      <alignment/>
    </xf>
    <xf numFmtId="0" fontId="1" fillId="0" borderId="11" xfId="0" applyFont="1" applyBorder="1"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xf>
    <xf numFmtId="37"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1" fillId="0" borderId="15"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4" fillId="0" borderId="0" xfId="0" applyFont="1" applyAlignment="1" quotePrefix="1">
      <alignment horizontal="left"/>
    </xf>
    <xf numFmtId="0" fontId="5" fillId="0" borderId="0" xfId="0" applyFont="1" applyAlignment="1" quotePrefix="1">
      <alignment horizontal="left"/>
    </xf>
    <xf numFmtId="0" fontId="1" fillId="0" borderId="11" xfId="0" applyFont="1" applyBorder="1" applyAlignment="1">
      <alignment horizontal="center"/>
    </xf>
    <xf numFmtId="0" fontId="1" fillId="0" borderId="15" xfId="0" applyFont="1" applyBorder="1" applyAlignment="1">
      <alignment horizontal="center"/>
    </xf>
    <xf numFmtId="0" fontId="5" fillId="0" borderId="0" xfId="0" applyFont="1" applyAlignment="1" quotePrefix="1">
      <alignment horizontal="left"/>
    </xf>
    <xf numFmtId="3" fontId="0" fillId="0" borderId="0" xfId="0" applyNumberFormat="1" applyAlignment="1">
      <alignment/>
    </xf>
    <xf numFmtId="0" fontId="5" fillId="0" borderId="0" xfId="0" applyFont="1" applyAlignment="1">
      <alignment horizontal="left"/>
    </xf>
    <xf numFmtId="0" fontId="1" fillId="0" borderId="15" xfId="0" applyFont="1" applyBorder="1" applyAlignment="1" quotePrefix="1">
      <alignment horizontal="center"/>
    </xf>
    <xf numFmtId="0" fontId="2" fillId="0" borderId="0" xfId="0" applyFont="1" applyBorder="1" applyAlignment="1">
      <alignment/>
    </xf>
    <xf numFmtId="3" fontId="12" fillId="0" borderId="0" xfId="0" applyNumberFormat="1" applyFont="1" applyAlignment="1">
      <alignment/>
    </xf>
    <xf numFmtId="37" fontId="12" fillId="0" borderId="0" xfId="0" applyNumberFormat="1" applyFont="1" applyBorder="1" applyAlignment="1">
      <alignment/>
    </xf>
    <xf numFmtId="3" fontId="7" fillId="0" borderId="0" xfId="0" applyNumberFormat="1" applyFont="1" applyBorder="1" applyAlignment="1">
      <alignment/>
    </xf>
    <xf numFmtId="0" fontId="1" fillId="0" borderId="0" xfId="0" applyFont="1" applyAlignment="1">
      <alignment/>
    </xf>
    <xf numFmtId="0" fontId="9" fillId="0" borderId="0" xfId="0" applyFont="1" applyAlignment="1">
      <alignment/>
    </xf>
    <xf numFmtId="0" fontId="9" fillId="0" borderId="0" xfId="0" applyFont="1" applyBorder="1" applyAlignment="1">
      <alignment/>
    </xf>
    <xf numFmtId="0" fontId="0" fillId="0" borderId="0" xfId="0" applyFont="1" applyAlignment="1">
      <alignment/>
    </xf>
    <xf numFmtId="0" fontId="0" fillId="0" borderId="18" xfId="0" applyFont="1" applyBorder="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right"/>
    </xf>
    <xf numFmtId="171" fontId="11" fillId="0" borderId="0" xfId="42" applyNumberFormat="1" applyFont="1" applyAlignment="1">
      <alignment/>
    </xf>
    <xf numFmtId="171" fontId="8" fillId="0" borderId="0" xfId="42" applyNumberFormat="1" applyFont="1" applyAlignment="1">
      <alignment/>
    </xf>
    <xf numFmtId="0" fontId="0" fillId="0" borderId="0" xfId="0" applyFont="1" applyBorder="1" applyAlignment="1">
      <alignment/>
    </xf>
    <xf numFmtId="171" fontId="0" fillId="0" borderId="0" xfId="42" applyNumberFormat="1" applyFont="1" applyBorder="1" applyAlignment="1">
      <alignment/>
    </xf>
    <xf numFmtId="1" fontId="11" fillId="0" borderId="18" xfId="42" applyNumberFormat="1" applyFont="1" applyBorder="1" applyAlignment="1">
      <alignment horizontal="right"/>
    </xf>
    <xf numFmtId="0" fontId="7" fillId="0" borderId="0" xfId="0" applyFont="1" applyBorder="1" applyAlignment="1">
      <alignment/>
    </xf>
    <xf numFmtId="2" fontId="11" fillId="0" borderId="0" xfId="0" applyNumberFormat="1" applyFont="1" applyAlignment="1">
      <alignment/>
    </xf>
    <xf numFmtId="165" fontId="8" fillId="0" borderId="0" xfId="60" applyFont="1">
      <alignment/>
      <protection/>
    </xf>
    <xf numFmtId="165" fontId="7" fillId="0" borderId="0" xfId="60" applyFont="1" applyAlignment="1">
      <alignment horizontal="left"/>
      <protection/>
    </xf>
    <xf numFmtId="165" fontId="7" fillId="0" borderId="0" xfId="60" applyFont="1" applyAlignment="1">
      <alignment horizontal="right"/>
      <protection/>
    </xf>
    <xf numFmtId="165" fontId="7" fillId="0" borderId="18" xfId="60" applyFont="1" applyBorder="1" applyAlignment="1">
      <alignment horizontal="left"/>
      <protection/>
    </xf>
    <xf numFmtId="165" fontId="7" fillId="0" borderId="0" xfId="60" applyFont="1">
      <alignment/>
      <protection/>
    </xf>
    <xf numFmtId="165" fontId="8" fillId="0" borderId="12" xfId="60" applyFont="1" applyBorder="1">
      <alignment/>
      <protection/>
    </xf>
    <xf numFmtId="165" fontId="8" fillId="0" borderId="0" xfId="60" applyFont="1" applyBorder="1">
      <alignment/>
      <protection/>
    </xf>
    <xf numFmtId="165" fontId="7" fillId="0" borderId="19" xfId="60" applyFont="1" applyBorder="1" applyAlignment="1">
      <alignment horizontal="left"/>
      <protection/>
    </xf>
    <xf numFmtId="165" fontId="7" fillId="0" borderId="19" xfId="60" applyFont="1" applyBorder="1" applyAlignment="1">
      <alignment horizontal="centerContinuous"/>
      <protection/>
    </xf>
    <xf numFmtId="165" fontId="8" fillId="0" borderId="19" xfId="60" applyFont="1" applyBorder="1" applyAlignment="1">
      <alignment horizontal="centerContinuous"/>
      <protection/>
    </xf>
    <xf numFmtId="165" fontId="8" fillId="0" borderId="19" xfId="60" applyFont="1" applyBorder="1">
      <alignment/>
      <protection/>
    </xf>
    <xf numFmtId="165" fontId="8" fillId="0" borderId="20" xfId="60" applyFont="1" applyBorder="1">
      <alignment/>
      <protection/>
    </xf>
    <xf numFmtId="165" fontId="8" fillId="0" borderId="18" xfId="60" applyFont="1" applyBorder="1">
      <alignment/>
      <protection/>
    </xf>
    <xf numFmtId="165" fontId="8" fillId="0" borderId="21" xfId="60" applyFont="1" applyBorder="1">
      <alignment/>
      <protection/>
    </xf>
    <xf numFmtId="165" fontId="7" fillId="0" borderId="21" xfId="60" applyFont="1" applyBorder="1">
      <alignment/>
      <protection/>
    </xf>
    <xf numFmtId="165" fontId="8" fillId="0" borderId="13" xfId="60" applyFont="1" applyBorder="1">
      <alignment/>
      <protection/>
    </xf>
    <xf numFmtId="3" fontId="8" fillId="0" borderId="0" xfId="42" applyNumberFormat="1" applyFont="1" applyAlignment="1">
      <alignment/>
    </xf>
    <xf numFmtId="3" fontId="8" fillId="0" borderId="13" xfId="42" applyNumberFormat="1" applyFont="1" applyBorder="1" applyAlignment="1">
      <alignment/>
    </xf>
    <xf numFmtId="3" fontId="8" fillId="0" borderId="0" xfId="60" applyNumberFormat="1" applyFont="1">
      <alignment/>
      <protection/>
    </xf>
    <xf numFmtId="3" fontId="8" fillId="0" borderId="13" xfId="60" applyNumberFormat="1" applyFont="1" applyBorder="1">
      <alignment/>
      <protection/>
    </xf>
    <xf numFmtId="165" fontId="8" fillId="0" borderId="0" xfId="60" applyFont="1" applyAlignment="1">
      <alignment horizontal="left"/>
      <protection/>
    </xf>
    <xf numFmtId="165" fontId="7" fillId="0" borderId="0" xfId="60" applyFont="1" applyAlignment="1" quotePrefix="1">
      <alignment horizontal="left"/>
      <protection/>
    </xf>
    <xf numFmtId="164" fontId="8" fillId="0" borderId="21" xfId="60" applyNumberFormat="1" applyFont="1" applyBorder="1" applyProtection="1">
      <alignment/>
      <protection/>
    </xf>
    <xf numFmtId="165" fontId="7" fillId="0" borderId="0" xfId="60" applyFont="1" applyBorder="1">
      <alignment/>
      <protection/>
    </xf>
    <xf numFmtId="164" fontId="8" fillId="0" borderId="0" xfId="60" applyNumberFormat="1" applyFont="1" applyBorder="1" applyProtection="1">
      <alignment/>
      <protection/>
    </xf>
    <xf numFmtId="164" fontId="8" fillId="0" borderId="0" xfId="60" applyNumberFormat="1" applyFont="1" applyProtection="1">
      <alignment/>
      <protection/>
    </xf>
    <xf numFmtId="165" fontId="8" fillId="0" borderId="0" xfId="60" applyFont="1" applyAlignment="1" quotePrefix="1">
      <alignment horizontal="right"/>
      <protection/>
    </xf>
    <xf numFmtId="9" fontId="11" fillId="0" borderId="0" xfId="64" applyFont="1" applyAlignment="1">
      <alignment/>
    </xf>
    <xf numFmtId="9" fontId="11" fillId="0" borderId="18" xfId="64" applyFont="1" applyBorder="1" applyAlignment="1">
      <alignment/>
    </xf>
    <xf numFmtId="0" fontId="0" fillId="0" borderId="0" xfId="0" applyFont="1" applyAlignment="1">
      <alignment horizontal="right"/>
    </xf>
    <xf numFmtId="9" fontId="11" fillId="0" borderId="0" xfId="64" applyFont="1" applyAlignment="1">
      <alignment horizontal="right"/>
    </xf>
    <xf numFmtId="3" fontId="11" fillId="0" borderId="0" xfId="42" applyNumberFormat="1" applyFont="1" applyAlignment="1">
      <alignment/>
    </xf>
    <xf numFmtId="9" fontId="11" fillId="0" borderId="0" xfId="64" applyFont="1" applyAlignment="1" applyProtection="1" quotePrefix="1">
      <alignment horizontal="right"/>
      <protection/>
    </xf>
    <xf numFmtId="9" fontId="11" fillId="0" borderId="13" xfId="64" applyFont="1" applyBorder="1" applyAlignment="1" applyProtection="1" quotePrefix="1">
      <alignment horizontal="right"/>
      <protection/>
    </xf>
    <xf numFmtId="3" fontId="11" fillId="0" borderId="13" xfId="42" applyNumberFormat="1" applyFont="1" applyBorder="1" applyAlignment="1">
      <alignment/>
    </xf>
    <xf numFmtId="165" fontId="7" fillId="0" borderId="0" xfId="60" applyFont="1" applyBorder="1" applyAlignment="1">
      <alignment horizontal="right"/>
      <protection/>
    </xf>
    <xf numFmtId="3" fontId="11" fillId="0" borderId="0" xfId="42" applyNumberFormat="1" applyFont="1" applyBorder="1" applyAlignment="1">
      <alignment/>
    </xf>
    <xf numFmtId="3" fontId="8" fillId="0" borderId="0" xfId="42" applyNumberFormat="1" applyFont="1" applyBorder="1" applyAlignment="1">
      <alignment/>
    </xf>
    <xf numFmtId="9" fontId="11" fillId="0" borderId="0" xfId="64" applyFont="1" applyBorder="1" applyAlignment="1" applyProtection="1" quotePrefix="1">
      <alignment horizontal="right"/>
      <protection/>
    </xf>
    <xf numFmtId="3" fontId="8" fillId="0" borderId="0" xfId="60" applyNumberFormat="1" applyFont="1" applyBorder="1">
      <alignment/>
      <protection/>
    </xf>
    <xf numFmtId="165" fontId="8" fillId="0" borderId="22" xfId="60" applyFont="1" applyBorder="1" applyAlignment="1">
      <alignment horizontal="centerContinuous"/>
      <protection/>
    </xf>
    <xf numFmtId="165" fontId="8" fillId="0" borderId="12" xfId="60" applyFont="1" applyBorder="1" applyAlignment="1">
      <alignment horizontal="centerContinuous"/>
      <protection/>
    </xf>
    <xf numFmtId="164" fontId="8" fillId="0" borderId="18" xfId="60" applyNumberFormat="1" applyFont="1" applyBorder="1" applyProtection="1">
      <alignment/>
      <protection/>
    </xf>
    <xf numFmtId="165" fontId="8" fillId="0" borderId="23" xfId="60" applyFont="1" applyBorder="1">
      <alignment/>
      <protection/>
    </xf>
    <xf numFmtId="164" fontId="8" fillId="0" borderId="23" xfId="60" applyNumberFormat="1" applyFont="1" applyBorder="1" applyProtection="1">
      <alignment/>
      <protection/>
    </xf>
    <xf numFmtId="165" fontId="8" fillId="0" borderId="24" xfId="60" applyFont="1" applyBorder="1" applyAlignment="1">
      <alignment horizontal="centerContinuous"/>
      <protection/>
    </xf>
    <xf numFmtId="0" fontId="8" fillId="0" borderId="25" xfId="0" applyFont="1" applyBorder="1" applyAlignment="1">
      <alignment/>
    </xf>
    <xf numFmtId="0" fontId="8" fillId="0" borderId="20" xfId="0" applyFont="1" applyBorder="1" applyAlignment="1">
      <alignment/>
    </xf>
    <xf numFmtId="0" fontId="8" fillId="0" borderId="12" xfId="0" applyFont="1" applyBorder="1" applyAlignment="1">
      <alignment horizontal="right"/>
    </xf>
    <xf numFmtId="0" fontId="8" fillId="0" borderId="12" xfId="0" applyFont="1" applyBorder="1" applyAlignment="1">
      <alignment/>
    </xf>
    <xf numFmtId="0" fontId="8" fillId="0" borderId="20" xfId="0" applyFont="1" applyBorder="1" applyAlignment="1">
      <alignment horizontal="right"/>
    </xf>
    <xf numFmtId="9" fontId="11" fillId="0" borderId="0" xfId="64" applyFont="1" applyBorder="1" applyAlignment="1">
      <alignment/>
    </xf>
    <xf numFmtId="171" fontId="11" fillId="0" borderId="13" xfId="42" applyNumberFormat="1" applyFont="1" applyBorder="1" applyAlignment="1">
      <alignment/>
    </xf>
    <xf numFmtId="0" fontId="0" fillId="0" borderId="20" xfId="0" applyFont="1" applyBorder="1" applyAlignment="1">
      <alignment/>
    </xf>
    <xf numFmtId="171" fontId="0" fillId="0" borderId="18" xfId="42" applyNumberFormat="1" applyFont="1" applyBorder="1" applyAlignment="1">
      <alignment/>
    </xf>
    <xf numFmtId="171" fontId="0" fillId="0" borderId="23" xfId="42" applyNumberFormat="1" applyFont="1" applyBorder="1" applyAlignment="1">
      <alignment/>
    </xf>
    <xf numFmtId="0" fontId="0" fillId="0" borderId="25" xfId="0" applyFont="1" applyBorder="1" applyAlignment="1">
      <alignment/>
    </xf>
    <xf numFmtId="0" fontId="0" fillId="0" borderId="12" xfId="0" applyFont="1" applyBorder="1" applyAlignment="1">
      <alignment/>
    </xf>
    <xf numFmtId="37" fontId="0" fillId="0" borderId="0" xfId="0" applyNumberFormat="1" applyAlignment="1">
      <alignment/>
    </xf>
    <xf numFmtId="0" fontId="1" fillId="0" borderId="0" xfId="0" applyFont="1" applyAlignment="1">
      <alignment horizontal="right"/>
    </xf>
    <xf numFmtId="0" fontId="12" fillId="0" borderId="0" xfId="0" applyFont="1" applyAlignment="1">
      <alignment/>
    </xf>
    <xf numFmtId="37" fontId="12" fillId="0" borderId="0" xfId="0" applyNumberFormat="1" applyFont="1" applyAlignment="1">
      <alignment/>
    </xf>
    <xf numFmtId="0" fontId="0" fillId="0" borderId="0" xfId="0" applyAlignment="1">
      <alignment wrapText="1"/>
    </xf>
    <xf numFmtId="0" fontId="14" fillId="0" borderId="0" xfId="0" applyFont="1" applyAlignment="1" quotePrefix="1">
      <alignment horizontal="left"/>
    </xf>
    <xf numFmtId="165" fontId="15" fillId="0" borderId="0" xfId="60" applyFont="1" applyBorder="1">
      <alignment/>
      <protection/>
    </xf>
    <xf numFmtId="164" fontId="15" fillId="0" borderId="0" xfId="60" applyNumberFormat="1" applyFont="1" applyBorder="1" applyProtection="1">
      <alignment/>
      <protection/>
    </xf>
    <xf numFmtId="0" fontId="15" fillId="0" borderId="0" xfId="0" applyFont="1" applyAlignment="1" quotePrefix="1">
      <alignment horizontal="left"/>
    </xf>
    <xf numFmtId="165" fontId="15" fillId="0" borderId="0" xfId="60" applyFont="1" applyAlignment="1" quotePrefix="1">
      <alignment horizontal="left"/>
      <protection/>
    </xf>
    <xf numFmtId="1" fontId="0" fillId="0" borderId="0" xfId="0" applyNumberFormat="1" applyFont="1" applyAlignment="1">
      <alignment/>
    </xf>
    <xf numFmtId="171" fontId="8" fillId="0" borderId="0" xfId="42" applyNumberFormat="1" applyFont="1" applyAlignment="1">
      <alignment horizontal="right"/>
    </xf>
    <xf numFmtId="0" fontId="1" fillId="0" borderId="12" xfId="0" applyFont="1" applyBorder="1" applyAlignment="1">
      <alignment/>
    </xf>
    <xf numFmtId="0" fontId="1" fillId="0" borderId="0" xfId="0" applyFont="1" applyBorder="1" applyAlignment="1">
      <alignment/>
    </xf>
    <xf numFmtId="171" fontId="1" fillId="0" borderId="13" xfId="42" applyNumberFormat="1" applyFont="1" applyBorder="1" applyAlignment="1">
      <alignment/>
    </xf>
    <xf numFmtId="0" fontId="1" fillId="0" borderId="14" xfId="0" applyFont="1" applyBorder="1" applyAlignment="1">
      <alignment/>
    </xf>
    <xf numFmtId="171" fontId="1" fillId="0" borderId="15" xfId="42" applyNumberFormat="1" applyFont="1" applyBorder="1" applyAlignment="1">
      <alignment/>
    </xf>
    <xf numFmtId="171" fontId="1" fillId="0" borderId="16" xfId="42" applyNumberFormat="1" applyFont="1" applyBorder="1" applyAlignment="1">
      <alignment/>
    </xf>
    <xf numFmtId="165" fontId="14" fillId="0" borderId="0" xfId="60" applyFont="1" applyAlignment="1">
      <alignment horizontal="left"/>
      <protection/>
    </xf>
    <xf numFmtId="165" fontId="16" fillId="0" borderId="0" xfId="60" applyFont="1" applyAlignment="1">
      <alignment horizontal="left"/>
      <protection/>
    </xf>
    <xf numFmtId="0" fontId="13" fillId="0" borderId="12" xfId="0" applyFont="1" applyBorder="1" applyAlignment="1">
      <alignment horizontal="right"/>
    </xf>
    <xf numFmtId="171" fontId="20" fillId="0" borderId="0" xfId="42" applyNumberFormat="1" applyFont="1" applyAlignment="1">
      <alignment/>
    </xf>
    <xf numFmtId="0" fontId="21" fillId="0" borderId="12" xfId="0" applyFont="1" applyBorder="1" applyAlignment="1">
      <alignment horizontal="right"/>
    </xf>
    <xf numFmtId="2" fontId="20" fillId="0" borderId="0" xfId="0" applyNumberFormat="1" applyFont="1" applyAlignment="1">
      <alignment horizontal="right"/>
    </xf>
    <xf numFmtId="0" fontId="22" fillId="0" borderId="0" xfId="0" applyFont="1" applyAlignment="1">
      <alignment/>
    </xf>
    <xf numFmtId="9" fontId="1" fillId="0" borderId="0" xfId="64" applyFont="1" applyAlignment="1">
      <alignment/>
    </xf>
    <xf numFmtId="9" fontId="0" fillId="0" borderId="0" xfId="64" applyAlignment="1">
      <alignment/>
    </xf>
    <xf numFmtId="175" fontId="12" fillId="0" borderId="0" xfId="0" applyNumberFormat="1" applyFont="1" applyAlignment="1">
      <alignment/>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left"/>
    </xf>
    <xf numFmtId="0" fontId="0" fillId="0" borderId="0" xfId="0" applyBorder="1" applyAlignment="1">
      <alignment horizontal="left"/>
    </xf>
    <xf numFmtId="0" fontId="0" fillId="0" borderId="12" xfId="0" applyFill="1"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20" xfId="0" applyFill="1" applyBorder="1" applyAlignment="1">
      <alignment/>
    </xf>
    <xf numFmtId="0" fontId="0" fillId="0" borderId="20" xfId="0" applyBorder="1" applyAlignment="1">
      <alignment horizontal="left"/>
    </xf>
    <xf numFmtId="0" fontId="0" fillId="33" borderId="0" xfId="0" applyFill="1" applyAlignment="1">
      <alignment/>
    </xf>
    <xf numFmtId="2" fontId="12" fillId="0" borderId="0" xfId="0" applyNumberFormat="1" applyFont="1" applyBorder="1" applyAlignment="1">
      <alignment/>
    </xf>
    <xf numFmtId="0" fontId="0" fillId="0" borderId="0" xfId="0" applyFill="1" applyAlignment="1">
      <alignment/>
    </xf>
    <xf numFmtId="176" fontId="0" fillId="0" borderId="0" xfId="0" applyNumberFormat="1" applyAlignment="1">
      <alignment/>
    </xf>
    <xf numFmtId="175" fontId="0" fillId="0" borderId="0" xfId="0" applyNumberFormat="1" applyAlignment="1">
      <alignment/>
    </xf>
    <xf numFmtId="0" fontId="0" fillId="0" borderId="0" xfId="0" applyAlignment="1">
      <alignment horizontal="right"/>
    </xf>
    <xf numFmtId="178" fontId="0" fillId="0" borderId="0" xfId="0" applyNumberFormat="1" applyAlignment="1">
      <alignment/>
    </xf>
    <xf numFmtId="179" fontId="0" fillId="0" borderId="0" xfId="64" applyNumberFormat="1" applyAlignment="1">
      <alignment/>
    </xf>
    <xf numFmtId="179" fontId="0" fillId="0" borderId="0" xfId="0" applyNumberFormat="1" applyAlignment="1">
      <alignment/>
    </xf>
    <xf numFmtId="0" fontId="23" fillId="0" borderId="0" xfId="0" applyFont="1" applyAlignment="1">
      <alignment/>
    </xf>
    <xf numFmtId="171" fontId="0" fillId="0" borderId="0" xfId="42" applyNumberFormat="1" applyFont="1" applyAlignment="1">
      <alignment/>
    </xf>
    <xf numFmtId="0" fontId="1" fillId="0" borderId="15" xfId="0" applyFont="1" applyBorder="1" applyAlignment="1">
      <alignment horizontal="right"/>
    </xf>
    <xf numFmtId="0" fontId="1" fillId="0" borderId="15" xfId="0" applyFont="1" applyBorder="1" applyAlignment="1" quotePrefix="1">
      <alignment horizontal="right"/>
    </xf>
    <xf numFmtId="17" fontId="1" fillId="0" borderId="15" xfId="0" applyNumberFormat="1" applyFont="1" applyBorder="1" applyAlignment="1" quotePrefix="1">
      <alignment horizontal="right"/>
    </xf>
    <xf numFmtId="0" fontId="1" fillId="0" borderId="15" xfId="0" applyFont="1" applyBorder="1" applyAlignment="1">
      <alignment horizontal="right" wrapText="1"/>
    </xf>
    <xf numFmtId="171" fontId="0" fillId="0" borderId="13" xfId="42" applyNumberFormat="1" applyFont="1" applyBorder="1" applyAlignment="1">
      <alignment/>
    </xf>
    <xf numFmtId="171" fontId="0" fillId="0" borderId="15" xfId="42" applyNumberFormat="1" applyFont="1" applyBorder="1" applyAlignment="1">
      <alignment/>
    </xf>
    <xf numFmtId="171" fontId="0" fillId="0" borderId="16" xfId="42" applyNumberFormat="1" applyFont="1" applyBorder="1" applyAlignment="1">
      <alignment/>
    </xf>
    <xf numFmtId="171" fontId="0" fillId="0" borderId="0" xfId="42" applyNumberFormat="1" applyFont="1" applyBorder="1" applyAlignment="1">
      <alignment/>
    </xf>
    <xf numFmtId="0" fontId="1" fillId="0" borderId="15" xfId="0" applyFont="1" applyBorder="1" applyAlignment="1">
      <alignment horizontal="center" wrapText="1"/>
    </xf>
    <xf numFmtId="0" fontId="1" fillId="0" borderId="15" xfId="0" applyFont="1" applyBorder="1" applyAlignment="1">
      <alignment/>
    </xf>
    <xf numFmtId="0" fontId="1" fillId="0" borderId="15" xfId="0" applyFont="1" applyBorder="1" applyAlignment="1">
      <alignment horizontal="left"/>
    </xf>
    <xf numFmtId="0" fontId="1" fillId="0" borderId="16" xfId="0" applyFont="1" applyBorder="1" applyAlignment="1">
      <alignment/>
    </xf>
    <xf numFmtId="0" fontId="2" fillId="0" borderId="15" xfId="0" applyFont="1" applyBorder="1" applyAlignment="1">
      <alignment/>
    </xf>
    <xf numFmtId="37" fontId="0" fillId="0" borderId="15" xfId="0" applyNumberFormat="1" applyBorder="1" applyAlignment="1">
      <alignment/>
    </xf>
    <xf numFmtId="37" fontId="12" fillId="0" borderId="15"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37" fontId="12" fillId="0" borderId="12" xfId="0" applyNumberFormat="1" applyFont="1" applyBorder="1" applyAlignment="1">
      <alignment/>
    </xf>
    <xf numFmtId="165" fontId="7" fillId="0" borderId="26" xfId="60" applyFont="1" applyBorder="1" applyAlignment="1">
      <alignment horizontal="centerContinuous"/>
      <protection/>
    </xf>
    <xf numFmtId="3" fontId="11" fillId="0" borderId="12" xfId="42" applyNumberFormat="1" applyFont="1" applyBorder="1" applyAlignment="1">
      <alignment/>
    </xf>
    <xf numFmtId="3" fontId="8" fillId="0" borderId="12" xfId="42" applyNumberFormat="1" applyFont="1" applyBorder="1" applyAlignment="1">
      <alignment/>
    </xf>
    <xf numFmtId="9" fontId="11" fillId="0" borderId="12" xfId="64" applyFont="1" applyBorder="1" applyAlignment="1" applyProtection="1" quotePrefix="1">
      <alignment horizontal="right"/>
      <protection/>
    </xf>
    <xf numFmtId="3" fontId="8" fillId="0" borderId="12" xfId="60" applyNumberFormat="1" applyFont="1" applyBorder="1">
      <alignment/>
      <protection/>
    </xf>
    <xf numFmtId="164" fontId="8" fillId="0" borderId="27" xfId="60" applyNumberFormat="1" applyFont="1" applyBorder="1" applyProtection="1">
      <alignment/>
      <protection/>
    </xf>
    <xf numFmtId="0" fontId="7" fillId="0" borderId="25" xfId="0" applyFont="1" applyBorder="1" applyAlignment="1">
      <alignment horizontal="center"/>
    </xf>
    <xf numFmtId="171" fontId="11" fillId="0" borderId="12" xfId="42" applyNumberFormat="1" applyFont="1" applyBorder="1" applyAlignment="1">
      <alignment/>
    </xf>
    <xf numFmtId="171" fontId="8" fillId="0" borderId="12" xfId="42" applyNumberFormat="1" applyFont="1" applyBorder="1" applyAlignment="1">
      <alignment/>
    </xf>
    <xf numFmtId="9" fontId="11" fillId="0" borderId="12" xfId="64" applyFont="1" applyBorder="1" applyAlignment="1">
      <alignment/>
    </xf>
    <xf numFmtId="0" fontId="7" fillId="0" borderId="20" xfId="0" applyFont="1" applyBorder="1" applyAlignment="1">
      <alignment horizontal="center" wrapText="1"/>
    </xf>
    <xf numFmtId="171" fontId="11" fillId="0" borderId="28" xfId="42" applyNumberFormat="1" applyFont="1" applyBorder="1" applyAlignment="1">
      <alignment/>
    </xf>
    <xf numFmtId="171" fontId="8" fillId="0" borderId="28" xfId="42" applyNumberFormat="1" applyFont="1" applyBorder="1" applyAlignment="1">
      <alignment/>
    </xf>
    <xf numFmtId="9" fontId="11" fillId="0" borderId="28" xfId="64" applyFont="1" applyBorder="1" applyAlignment="1">
      <alignment/>
    </xf>
    <xf numFmtId="9" fontId="11" fillId="0" borderId="29" xfId="64" applyFont="1" applyBorder="1" applyAlignment="1">
      <alignment/>
    </xf>
    <xf numFmtId="0" fontId="1" fillId="0" borderId="13" xfId="0" applyFont="1" applyBorder="1" applyAlignment="1">
      <alignment/>
    </xf>
    <xf numFmtId="0" fontId="1" fillId="0" borderId="14" xfId="0" applyFont="1" applyBorder="1" applyAlignment="1">
      <alignment horizontal="left"/>
    </xf>
    <xf numFmtId="171" fontId="0" fillId="0" borderId="12" xfId="42" applyNumberFormat="1" applyFont="1" applyBorder="1" applyAlignment="1">
      <alignment/>
    </xf>
    <xf numFmtId="171" fontId="1" fillId="0" borderId="12" xfId="42" applyNumberFormat="1" applyFont="1" applyBorder="1" applyAlignment="1">
      <alignment/>
    </xf>
    <xf numFmtId="171" fontId="1" fillId="0" borderId="14" xfId="42" applyNumberFormat="1" applyFont="1" applyBorder="1" applyAlignment="1">
      <alignment/>
    </xf>
    <xf numFmtId="171" fontId="0" fillId="0" borderId="28" xfId="42" applyNumberFormat="1" applyFont="1" applyBorder="1" applyAlignment="1">
      <alignment/>
    </xf>
    <xf numFmtId="171" fontId="0" fillId="0" borderId="30" xfId="42" applyNumberFormat="1" applyFont="1" applyBorder="1" applyAlignment="1">
      <alignment/>
    </xf>
    <xf numFmtId="171" fontId="0" fillId="0" borderId="12" xfId="42" applyNumberFormat="1" applyFont="1" applyBorder="1" applyAlignment="1">
      <alignment/>
    </xf>
    <xf numFmtId="2" fontId="0" fillId="0" borderId="0" xfId="0" applyNumberFormat="1" applyFont="1" applyAlignment="1">
      <alignment/>
    </xf>
    <xf numFmtId="175" fontId="12" fillId="0" borderId="0" xfId="64" applyNumberFormat="1" applyFont="1" applyAlignment="1">
      <alignment/>
    </xf>
    <xf numFmtId="175" fontId="12" fillId="0" borderId="0" xfId="0" applyNumberFormat="1" applyFont="1" applyAlignment="1">
      <alignment/>
    </xf>
    <xf numFmtId="183" fontId="0" fillId="0" borderId="0" xfId="0" applyNumberFormat="1" applyAlignment="1">
      <alignment/>
    </xf>
    <xf numFmtId="183" fontId="12" fillId="0" borderId="0" xfId="0" applyNumberFormat="1" applyFont="1" applyAlignment="1">
      <alignment/>
    </xf>
    <xf numFmtId="3" fontId="0" fillId="0" borderId="0" xfId="0" applyNumberFormat="1" applyFill="1" applyAlignment="1">
      <alignment/>
    </xf>
    <xf numFmtId="178" fontId="12" fillId="0" borderId="0" xfId="64" applyNumberFormat="1" applyFont="1" applyAlignment="1">
      <alignment/>
    </xf>
    <xf numFmtId="3" fontId="0" fillId="0" borderId="0" xfId="0" applyNumberFormat="1" applyFont="1" applyAlignment="1">
      <alignment/>
    </xf>
    <xf numFmtId="174" fontId="12" fillId="0" borderId="0" xfId="0" applyNumberFormat="1" applyFont="1" applyAlignment="1">
      <alignment/>
    </xf>
    <xf numFmtId="179" fontId="12" fillId="0" borderId="0" xfId="64" applyNumberFormat="1" applyFont="1" applyAlignment="1">
      <alignment/>
    </xf>
    <xf numFmtId="178" fontId="12" fillId="0" borderId="0" xfId="64" applyNumberFormat="1" applyFont="1" applyBorder="1" applyAlignment="1">
      <alignment/>
    </xf>
    <xf numFmtId="183" fontId="12" fillId="0" borderId="0" xfId="0" applyNumberFormat="1" applyFont="1" applyBorder="1" applyAlignment="1">
      <alignment/>
    </xf>
    <xf numFmtId="175" fontId="12" fillId="0" borderId="0" xfId="0" applyNumberFormat="1" applyFont="1" applyBorder="1" applyAlignment="1">
      <alignment/>
    </xf>
    <xf numFmtId="1" fontId="12" fillId="0" borderId="0" xfId="0" applyNumberFormat="1" applyFont="1" applyBorder="1" applyAlignment="1">
      <alignment/>
    </xf>
    <xf numFmtId="178" fontId="12" fillId="0" borderId="0" xfId="0" applyNumberFormat="1" applyFont="1" applyBorder="1" applyAlignment="1">
      <alignment/>
    </xf>
    <xf numFmtId="2" fontId="0" fillId="0" borderId="0" xfId="0" applyNumberFormat="1" applyBorder="1" applyAlignment="1">
      <alignment/>
    </xf>
    <xf numFmtId="2" fontId="12" fillId="0" borderId="0" xfId="0" applyNumberFormat="1" applyFont="1" applyBorder="1" applyAlignment="1">
      <alignment/>
    </xf>
    <xf numFmtId="2" fontId="12" fillId="0" borderId="0" xfId="0" applyNumberFormat="1" applyFont="1" applyAlignment="1">
      <alignment/>
    </xf>
    <xf numFmtId="10" fontId="12" fillId="0" borderId="0" xfId="0" applyNumberFormat="1" applyFont="1" applyAlignment="1">
      <alignment/>
    </xf>
    <xf numFmtId="0" fontId="25" fillId="0" borderId="0" xfId="0" applyFont="1" applyAlignment="1">
      <alignment/>
    </xf>
    <xf numFmtId="0" fontId="0" fillId="0" borderId="0" xfId="0" applyFill="1" applyBorder="1" applyAlignment="1">
      <alignment/>
    </xf>
    <xf numFmtId="0" fontId="8" fillId="0" borderId="0" xfId="42" applyNumberFormat="1" applyFont="1" applyAlignment="1">
      <alignment horizontal="right"/>
    </xf>
    <xf numFmtId="171" fontId="11" fillId="0" borderId="0" xfId="42" applyNumberFormat="1" applyFont="1" applyBorder="1" applyAlignment="1">
      <alignment/>
    </xf>
    <xf numFmtId="171" fontId="8" fillId="0" borderId="0" xfId="42" applyNumberFormat="1" applyFont="1" applyBorder="1" applyAlignment="1">
      <alignment/>
    </xf>
    <xf numFmtId="171" fontId="0" fillId="0" borderId="20" xfId="42" applyNumberFormat="1" applyFont="1" applyBorder="1" applyAlignment="1">
      <alignment/>
    </xf>
    <xf numFmtId="41" fontId="11" fillId="0" borderId="0" xfId="42" applyNumberFormat="1" applyFont="1" applyAlignment="1">
      <alignment/>
    </xf>
    <xf numFmtId="41" fontId="8" fillId="0" borderId="0" xfId="42" applyNumberFormat="1" applyFont="1" applyAlignment="1">
      <alignment/>
    </xf>
    <xf numFmtId="41" fontId="8" fillId="0" borderId="12" xfId="42" applyNumberFormat="1" applyFont="1" applyBorder="1" applyAlignment="1">
      <alignment/>
    </xf>
    <xf numFmtId="41" fontId="8" fillId="0" borderId="0" xfId="42" applyNumberFormat="1" applyFont="1" applyAlignment="1">
      <alignment horizontal="right"/>
    </xf>
    <xf numFmtId="41" fontId="11" fillId="0" borderId="12" xfId="42" applyNumberFormat="1" applyFont="1" applyBorder="1" applyAlignment="1">
      <alignment/>
    </xf>
    <xf numFmtId="172" fontId="8" fillId="0" borderId="0" xfId="42" applyNumberFormat="1" applyFont="1" applyAlignment="1">
      <alignment horizontal="right"/>
    </xf>
    <xf numFmtId="172" fontId="11" fillId="0" borderId="0" xfId="64" applyNumberFormat="1" applyFont="1" applyAlignment="1">
      <alignment horizontal="right"/>
    </xf>
    <xf numFmtId="172" fontId="11" fillId="0" borderId="12" xfId="64" applyNumberFormat="1" applyFont="1" applyBorder="1" applyAlignment="1">
      <alignment horizontal="right"/>
    </xf>
    <xf numFmtId="172" fontId="11" fillId="0" borderId="0" xfId="42" applyNumberFormat="1" applyFont="1" applyAlignment="1">
      <alignment horizontal="right"/>
    </xf>
    <xf numFmtId="172" fontId="8" fillId="0" borderId="12" xfId="42" applyNumberFormat="1" applyFont="1" applyBorder="1" applyAlignment="1">
      <alignment horizontal="right"/>
    </xf>
    <xf numFmtId="172" fontId="11" fillId="0" borderId="12" xfId="42" applyNumberFormat="1" applyFont="1" applyBorder="1" applyAlignment="1">
      <alignment horizontal="right"/>
    </xf>
    <xf numFmtId="172" fontId="20" fillId="0" borderId="0" xfId="42" applyNumberFormat="1" applyFont="1" applyAlignment="1">
      <alignment horizontal="right"/>
    </xf>
    <xf numFmtId="172" fontId="11" fillId="0" borderId="0" xfId="42" applyNumberFormat="1" applyFont="1" applyBorder="1" applyAlignment="1">
      <alignment horizontal="right"/>
    </xf>
    <xf numFmtId="0" fontId="2" fillId="0" borderId="31" xfId="0" applyFont="1" applyBorder="1" applyAlignment="1">
      <alignment horizontal="center"/>
    </xf>
    <xf numFmtId="9" fontId="11" fillId="0" borderId="0" xfId="64" applyNumberFormat="1" applyFont="1" applyAlignment="1">
      <alignment horizontal="right"/>
    </xf>
    <xf numFmtId="9" fontId="11" fillId="0" borderId="0" xfId="64" applyNumberFormat="1" applyFont="1" applyBorder="1" applyAlignment="1">
      <alignment horizontal="right"/>
    </xf>
    <xf numFmtId="165" fontId="7" fillId="0" borderId="32" xfId="60" applyFont="1" applyBorder="1" applyAlignment="1">
      <alignment horizontal="right"/>
      <protection/>
    </xf>
    <xf numFmtId="165" fontId="7" fillId="0" borderId="18" xfId="60" applyFont="1" applyBorder="1" applyAlignment="1">
      <alignment horizontal="right"/>
      <protection/>
    </xf>
    <xf numFmtId="165" fontId="7" fillId="0" borderId="23" xfId="60" applyFont="1" applyBorder="1" applyAlignment="1">
      <alignment horizontal="right"/>
      <protection/>
    </xf>
    <xf numFmtId="171" fontId="0" fillId="0" borderId="14" xfId="42" applyNumberFormat="1" applyFont="1" applyBorder="1" applyAlignment="1">
      <alignment/>
    </xf>
    <xf numFmtId="165" fontId="8" fillId="0" borderId="0" xfId="60" applyFont="1" applyFill="1">
      <alignment/>
      <protection/>
    </xf>
    <xf numFmtId="165" fontId="8" fillId="0" borderId="0" xfId="60" applyFont="1" applyFill="1" applyAlignment="1">
      <alignment horizontal="right"/>
      <protection/>
    </xf>
    <xf numFmtId="165" fontId="7" fillId="0" borderId="32" xfId="60" applyFont="1" applyFill="1" applyBorder="1" applyAlignment="1">
      <alignment horizontal="right"/>
      <protection/>
    </xf>
    <xf numFmtId="165" fontId="7" fillId="0" borderId="18" xfId="60" applyFont="1" applyFill="1" applyBorder="1">
      <alignment/>
      <protection/>
    </xf>
    <xf numFmtId="165" fontId="7" fillId="0" borderId="33" xfId="60" applyFont="1" applyFill="1" applyBorder="1" applyAlignment="1">
      <alignment horizontal="right"/>
      <protection/>
    </xf>
    <xf numFmtId="172" fontId="11" fillId="0" borderId="28" xfId="42" applyNumberFormat="1" applyFont="1" applyBorder="1" applyAlignment="1">
      <alignment horizontal="right"/>
    </xf>
    <xf numFmtId="171" fontId="0" fillId="0" borderId="0" xfId="0" applyNumberFormat="1" applyFont="1" applyAlignment="1">
      <alignment/>
    </xf>
    <xf numFmtId="171" fontId="26" fillId="0" borderId="0" xfId="42" applyNumberFormat="1" applyFont="1" applyAlignment="1">
      <alignment/>
    </xf>
    <xf numFmtId="171" fontId="26" fillId="0" borderId="12" xfId="42" applyNumberFormat="1" applyFont="1" applyBorder="1" applyAlignment="1">
      <alignment/>
    </xf>
    <xf numFmtId="183" fontId="27" fillId="0" borderId="0" xfId="0" applyNumberFormat="1" applyFont="1" applyAlignment="1">
      <alignment/>
    </xf>
    <xf numFmtId="183" fontId="12" fillId="0" borderId="0" xfId="0" applyNumberFormat="1" applyFont="1" applyAlignment="1" applyProtection="1">
      <alignment/>
      <protection locked="0"/>
    </xf>
    <xf numFmtId="3" fontId="27" fillId="0" borderId="0" xfId="0" applyNumberFormat="1" applyFont="1" applyAlignment="1">
      <alignment/>
    </xf>
    <xf numFmtId="3" fontId="27" fillId="0" borderId="0" xfId="0" applyNumberFormat="1" applyFont="1" applyBorder="1" applyAlignment="1">
      <alignment/>
    </xf>
    <xf numFmtId="2" fontId="26" fillId="0" borderId="0" xfId="0" applyNumberFormat="1" applyFont="1" applyAlignment="1">
      <alignment horizontal="right"/>
    </xf>
    <xf numFmtId="0" fontId="7" fillId="0" borderId="12" xfId="0" applyFont="1" applyBorder="1" applyAlignment="1">
      <alignment horizontal="center"/>
    </xf>
    <xf numFmtId="0" fontId="2" fillId="0" borderId="34" xfId="0" applyFont="1" applyBorder="1" applyAlignment="1">
      <alignment horizontal="center"/>
    </xf>
    <xf numFmtId="0" fontId="2" fillId="0" borderId="34" xfId="0" applyFont="1" applyBorder="1" applyAlignment="1">
      <alignment horizontal="center" wrapText="1"/>
    </xf>
    <xf numFmtId="0" fontId="7" fillId="0" borderId="22" xfId="0" applyFont="1" applyFill="1" applyBorder="1" applyAlignment="1">
      <alignment horizontal="center"/>
    </xf>
    <xf numFmtId="0" fontId="7" fillId="0" borderId="23" xfId="0" applyFont="1" applyFill="1" applyBorder="1" applyAlignment="1">
      <alignment horizontal="center"/>
    </xf>
    <xf numFmtId="171" fontId="11" fillId="0" borderId="13" xfId="42" applyNumberFormat="1" applyFont="1" applyFill="1" applyBorder="1" applyAlignment="1">
      <alignment/>
    </xf>
    <xf numFmtId="171" fontId="8" fillId="0" borderId="13" xfId="42" applyNumberFormat="1" applyFont="1" applyFill="1" applyBorder="1" applyAlignment="1">
      <alignment/>
    </xf>
    <xf numFmtId="171" fontId="26" fillId="0" borderId="28" xfId="42" applyNumberFormat="1" applyFont="1" applyBorder="1" applyAlignment="1">
      <alignment/>
    </xf>
    <xf numFmtId="0" fontId="2" fillId="0" borderId="0" xfId="0" applyFont="1" applyFill="1" applyBorder="1" applyAlignment="1">
      <alignment/>
    </xf>
    <xf numFmtId="0" fontId="2" fillId="0" borderId="12"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xf>
    <xf numFmtId="37" fontId="0" fillId="0" borderId="12" xfId="0" applyNumberFormat="1" applyFont="1" applyBorder="1" applyAlignment="1">
      <alignment/>
    </xf>
    <xf numFmtId="0" fontId="0" fillId="0" borderId="0" xfId="0" applyFont="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Alignment="1">
      <alignment/>
    </xf>
    <xf numFmtId="0" fontId="2" fillId="0" borderId="0" xfId="0" applyFont="1" applyBorder="1" applyAlignment="1">
      <alignment horizontal="left"/>
    </xf>
    <xf numFmtId="0" fontId="0" fillId="0" borderId="0" xfId="0" applyFont="1" applyFill="1" applyBorder="1" applyAlignment="1">
      <alignment horizontal="center"/>
    </xf>
    <xf numFmtId="0" fontId="28" fillId="0" borderId="12" xfId="0" applyFont="1" applyBorder="1" applyAlignment="1">
      <alignment/>
    </xf>
    <xf numFmtId="0" fontId="28" fillId="0" borderId="0" xfId="0" applyFont="1" applyBorder="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13"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0" xfId="0" applyFont="1" applyFill="1" applyBorder="1" applyAlignment="1" quotePrefix="1">
      <alignment horizontal="left"/>
    </xf>
    <xf numFmtId="0" fontId="0" fillId="0" borderId="14" xfId="0" applyFont="1" applyBorder="1" applyAlignment="1">
      <alignment/>
    </xf>
    <xf numFmtId="0" fontId="0" fillId="0" borderId="15" xfId="0" applyFont="1" applyBorder="1" applyAlignment="1">
      <alignment/>
    </xf>
    <xf numFmtId="0" fontId="0" fillId="0" borderId="15" xfId="0" applyFont="1" applyFill="1" applyBorder="1" applyAlignment="1">
      <alignment/>
    </xf>
    <xf numFmtId="0" fontId="0" fillId="0" borderId="16" xfId="0" applyFont="1" applyBorder="1" applyAlignment="1">
      <alignment/>
    </xf>
    <xf numFmtId="37" fontId="27" fillId="0" borderId="0" xfId="0" applyNumberFormat="1" applyFont="1" applyBorder="1" applyAlignment="1">
      <alignment/>
    </xf>
    <xf numFmtId="37" fontId="27" fillId="0" borderId="12" xfId="0" applyNumberFormat="1" applyFont="1" applyBorder="1" applyAlignment="1">
      <alignment/>
    </xf>
    <xf numFmtId="37" fontId="29" fillId="0" borderId="0" xfId="0" applyNumberFormat="1" applyFont="1" applyFill="1" applyBorder="1" applyAlignment="1">
      <alignment/>
    </xf>
    <xf numFmtId="37" fontId="29" fillId="0" borderId="12" xfId="0" applyNumberFormat="1" applyFont="1" applyFill="1" applyBorder="1" applyAlignment="1">
      <alignment/>
    </xf>
    <xf numFmtId="9" fontId="27" fillId="0" borderId="0" xfId="64" applyFont="1" applyFill="1" applyBorder="1" applyAlignment="1">
      <alignment/>
    </xf>
    <xf numFmtId="9" fontId="26" fillId="0" borderId="13" xfId="42" applyNumberFormat="1" applyFont="1" applyBorder="1" applyAlignment="1">
      <alignment horizontal="right"/>
    </xf>
    <xf numFmtId="0" fontId="7" fillId="0" borderId="12" xfId="0" applyFont="1" applyFill="1" applyBorder="1" applyAlignment="1">
      <alignment horizontal="center"/>
    </xf>
    <xf numFmtId="171" fontId="11" fillId="0" borderId="12" xfId="42" applyNumberFormat="1" applyFont="1" applyFill="1" applyBorder="1" applyAlignment="1">
      <alignment/>
    </xf>
    <xf numFmtId="171" fontId="8" fillId="0" borderId="12" xfId="42" applyNumberFormat="1" applyFont="1" applyFill="1" applyBorder="1" applyAlignment="1">
      <alignment/>
    </xf>
    <xf numFmtId="171" fontId="11" fillId="0" borderId="35" xfId="42" applyNumberFormat="1" applyFont="1" applyBorder="1" applyAlignment="1">
      <alignment/>
    </xf>
    <xf numFmtId="172" fontId="11" fillId="0" borderId="35" xfId="42" applyNumberFormat="1" applyFont="1" applyBorder="1" applyAlignment="1">
      <alignment horizontal="right"/>
    </xf>
    <xf numFmtId="0" fontId="22" fillId="0" borderId="0" xfId="0" applyFont="1" applyAlignment="1">
      <alignment/>
    </xf>
    <xf numFmtId="0" fontId="1" fillId="0" borderId="0"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6" xfId="0" applyFont="1" applyFill="1" applyBorder="1" applyAlignment="1">
      <alignment horizontal="right" vertical="center" wrapText="1"/>
    </xf>
    <xf numFmtId="0" fontId="1" fillId="0" borderId="36" xfId="0" applyFont="1" applyFill="1" applyBorder="1" applyAlignment="1">
      <alignment horizontal="right" wrapText="1"/>
    </xf>
    <xf numFmtId="0" fontId="0" fillId="0" borderId="0" xfId="0" applyFill="1" applyBorder="1" applyAlignment="1">
      <alignment horizontal="right"/>
    </xf>
    <xf numFmtId="171" fontId="0" fillId="0" borderId="0" xfId="42" applyNumberFormat="1" applyFont="1" applyFill="1" applyBorder="1" applyAlignment="1">
      <alignment horizontal="right"/>
    </xf>
    <xf numFmtId="0" fontId="91" fillId="0" borderId="0" xfId="0" applyFont="1" applyFill="1" applyBorder="1" applyAlignment="1">
      <alignment horizontal="right"/>
    </xf>
    <xf numFmtId="0" fontId="0" fillId="0" borderId="15" xfId="0" applyFill="1" applyBorder="1" applyAlignment="1">
      <alignment/>
    </xf>
    <xf numFmtId="0" fontId="0" fillId="0" borderId="0" xfId="0" applyFill="1" applyBorder="1" applyAlignment="1">
      <alignment horizontal="center" vertical="center"/>
    </xf>
    <xf numFmtId="171" fontId="72" fillId="0" borderId="0" xfId="42" applyNumberFormat="1" applyFont="1" applyFill="1" applyBorder="1" applyAlignment="1">
      <alignment horizontal="right"/>
    </xf>
    <xf numFmtId="171" fontId="89" fillId="0" borderId="0" xfId="42" applyNumberFormat="1" applyFont="1" applyFill="1" applyBorder="1" applyAlignment="1">
      <alignment horizontal="right"/>
    </xf>
    <xf numFmtId="1" fontId="92" fillId="0" borderId="0" xfId="0" applyNumberFormat="1" applyFont="1" applyFill="1" applyBorder="1" applyAlignment="1">
      <alignment horizontal="right"/>
    </xf>
    <xf numFmtId="177" fontId="92" fillId="0" borderId="0" xfId="64" applyNumberFormat="1" applyFont="1" applyFill="1" applyBorder="1" applyAlignment="1">
      <alignment horizontal="right"/>
    </xf>
    <xf numFmtId="169" fontId="92" fillId="0" borderId="0" xfId="0" applyNumberFormat="1" applyFont="1" applyFill="1" applyBorder="1" applyAlignment="1">
      <alignment horizontal="right"/>
    </xf>
    <xf numFmtId="169" fontId="93" fillId="0" borderId="0" xfId="0" applyNumberFormat="1" applyFont="1" applyFill="1" applyBorder="1" applyAlignment="1">
      <alignment horizontal="right"/>
    </xf>
    <xf numFmtId="177" fontId="93" fillId="0" borderId="0" xfId="64" applyNumberFormat="1" applyFont="1" applyFill="1" applyBorder="1" applyAlignment="1">
      <alignment horizontal="right"/>
    </xf>
    <xf numFmtId="171" fontId="93" fillId="0" borderId="0" xfId="0" applyNumberFormat="1" applyFont="1" applyFill="1" applyBorder="1" applyAlignment="1">
      <alignment horizontal="right"/>
    </xf>
    <xf numFmtId="171" fontId="26" fillId="0" borderId="13" xfId="42" applyNumberFormat="1" applyFont="1" applyBorder="1" applyAlignment="1">
      <alignment/>
    </xf>
    <xf numFmtId="171" fontId="0" fillId="0" borderId="12" xfId="42" applyNumberFormat="1" applyFont="1" applyBorder="1" applyAlignment="1">
      <alignment/>
    </xf>
    <xf numFmtId="171" fontId="0" fillId="0" borderId="13" xfId="42" applyNumberFormat="1" applyFont="1" applyBorder="1" applyAlignment="1">
      <alignment/>
    </xf>
    <xf numFmtId="171" fontId="1" fillId="0" borderId="0" xfId="42" applyNumberFormat="1" applyFont="1" applyAlignment="1">
      <alignment/>
    </xf>
    <xf numFmtId="171" fontId="0" fillId="0" borderId="0" xfId="42" applyNumberFormat="1" applyFont="1" applyAlignment="1">
      <alignment/>
    </xf>
    <xf numFmtId="171" fontId="94" fillId="0" borderId="12" xfId="42" applyNumberFormat="1" applyFont="1" applyBorder="1" applyAlignment="1">
      <alignment/>
    </xf>
    <xf numFmtId="171" fontId="94" fillId="0" borderId="0" xfId="42" applyNumberFormat="1" applyFont="1" applyAlignment="1">
      <alignment/>
    </xf>
    <xf numFmtId="171" fontId="94" fillId="0" borderId="13" xfId="42" applyNumberFormat="1" applyFont="1" applyBorder="1" applyAlignment="1">
      <alignment/>
    </xf>
    <xf numFmtId="9" fontId="11" fillId="0" borderId="28" xfId="64" applyFont="1" applyBorder="1" applyAlignment="1">
      <alignment horizontal="right"/>
    </xf>
    <xf numFmtId="171" fontId="20" fillId="0" borderId="28" xfId="42" applyNumberFormat="1" applyFont="1" applyBorder="1" applyAlignment="1">
      <alignment/>
    </xf>
    <xf numFmtId="172" fontId="20" fillId="0" borderId="28" xfId="42" applyNumberFormat="1" applyFont="1" applyBorder="1" applyAlignment="1">
      <alignment horizontal="right"/>
    </xf>
    <xf numFmtId="9" fontId="11" fillId="0" borderId="0" xfId="64" applyFont="1" applyBorder="1" applyAlignment="1">
      <alignment horizontal="right"/>
    </xf>
    <xf numFmtId="9" fontId="11" fillId="0" borderId="28" xfId="64" applyNumberFormat="1" applyFont="1" applyBorder="1" applyAlignment="1">
      <alignment horizontal="right"/>
    </xf>
    <xf numFmtId="0" fontId="0" fillId="0" borderId="37" xfId="0" applyBorder="1" applyAlignment="1">
      <alignment/>
    </xf>
    <xf numFmtId="0" fontId="0" fillId="0" borderId="38" xfId="0" applyBorder="1" applyAlignment="1">
      <alignment/>
    </xf>
    <xf numFmtId="0" fontId="23" fillId="0" borderId="15" xfId="0" applyFont="1" applyBorder="1" applyAlignment="1">
      <alignment/>
    </xf>
    <xf numFmtId="0" fontId="0" fillId="0" borderId="0" xfId="0" applyAlignment="1">
      <alignment horizontal="centerContinuous"/>
    </xf>
    <xf numFmtId="0" fontId="0" fillId="0" borderId="15" xfId="0" applyBorder="1" applyAlignment="1">
      <alignment horizontal="centerContinuous"/>
    </xf>
    <xf numFmtId="0" fontId="1" fillId="0" borderId="15" xfId="0" applyFont="1" applyBorder="1" applyAlignment="1">
      <alignment wrapText="1"/>
    </xf>
    <xf numFmtId="0" fontId="1" fillId="0" borderId="30" xfId="0" applyFont="1" applyBorder="1" applyAlignment="1">
      <alignment horizontal="right"/>
    </xf>
    <xf numFmtId="0" fontId="1" fillId="0" borderId="16" xfId="0" applyFont="1" applyBorder="1" applyAlignment="1">
      <alignment horizontal="right" wrapText="1"/>
    </xf>
    <xf numFmtId="0" fontId="1" fillId="0" borderId="15" xfId="0" applyFont="1" applyBorder="1" applyAlignment="1">
      <alignment horizontal="center"/>
    </xf>
    <xf numFmtId="0" fontId="1" fillId="0" borderId="14" xfId="0" applyFont="1" applyBorder="1" applyAlignment="1">
      <alignment horizontal="right"/>
    </xf>
    <xf numFmtId="0" fontId="1" fillId="0" borderId="17" xfId="0" applyFont="1" applyBorder="1" applyAlignment="1">
      <alignment horizontal="right"/>
    </xf>
    <xf numFmtId="0" fontId="1" fillId="0" borderId="10" xfId="0" applyFont="1"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171" fontId="0" fillId="0" borderId="0" xfId="0" applyNumberFormat="1" applyAlignment="1">
      <alignment/>
    </xf>
    <xf numFmtId="165" fontId="15" fillId="0" borderId="0" xfId="60" applyFont="1">
      <alignment/>
      <protection/>
    </xf>
    <xf numFmtId="0" fontId="7" fillId="0" borderId="0" xfId="0" applyFont="1" applyAlignment="1">
      <alignment vertical="center"/>
    </xf>
    <xf numFmtId="0" fontId="31" fillId="0" borderId="0" xfId="0" applyFont="1" applyAlignment="1">
      <alignment vertical="center"/>
    </xf>
    <xf numFmtId="0" fontId="32" fillId="0" borderId="0" xfId="54" applyFont="1" applyAlignment="1" applyProtection="1">
      <alignment/>
      <protection/>
    </xf>
    <xf numFmtId="0" fontId="15" fillId="0" borderId="0" xfId="0" applyFont="1" applyAlignment="1">
      <alignment/>
    </xf>
    <xf numFmtId="0" fontId="15" fillId="0" borderId="0" xfId="0" applyFont="1" applyBorder="1" applyAlignment="1">
      <alignment/>
    </xf>
    <xf numFmtId="0" fontId="0" fillId="0" borderId="13" xfId="0" applyFont="1" applyFill="1" applyBorder="1" applyAlignment="1">
      <alignment/>
    </xf>
    <xf numFmtId="0" fontId="0" fillId="0" borderId="13" xfId="0" applyFont="1" applyFill="1" applyBorder="1" applyAlignment="1">
      <alignment/>
    </xf>
    <xf numFmtId="9" fontId="27" fillId="0" borderId="13" xfId="64" applyFont="1" applyFill="1" applyBorder="1" applyAlignment="1">
      <alignment/>
    </xf>
    <xf numFmtId="0" fontId="0" fillId="0" borderId="16" xfId="0" applyFont="1" applyFill="1" applyBorder="1" applyAlignment="1">
      <alignment/>
    </xf>
    <xf numFmtId="9" fontId="95" fillId="0" borderId="0" xfId="0" applyNumberFormat="1" applyFont="1" applyAlignment="1">
      <alignment horizontal="right"/>
    </xf>
    <xf numFmtId="9" fontId="95" fillId="0" borderId="0" xfId="64" applyNumberFormat="1" applyFont="1" applyBorder="1" applyAlignment="1" quotePrefix="1">
      <alignment horizontal="right"/>
    </xf>
    <xf numFmtId="9" fontId="95" fillId="0" borderId="12" xfId="0" applyNumberFormat="1" applyFont="1" applyBorder="1" applyAlignment="1">
      <alignment horizontal="right"/>
    </xf>
    <xf numFmtId="171" fontId="8" fillId="0" borderId="0" xfId="42" applyNumberFormat="1" applyFont="1" applyFill="1" applyAlignment="1">
      <alignment horizontal="right"/>
    </xf>
    <xf numFmtId="9" fontId="27" fillId="0" borderId="12" xfId="64" applyFont="1" applyFill="1" applyBorder="1" applyAlignment="1">
      <alignment/>
    </xf>
    <xf numFmtId="1" fontId="92" fillId="0" borderId="0" xfId="0" applyNumberFormat="1" applyFont="1" applyAlignment="1">
      <alignment/>
    </xf>
    <xf numFmtId="3" fontId="92" fillId="0" borderId="0" xfId="0" applyNumberFormat="1" applyFont="1" applyAlignment="1">
      <alignment/>
    </xf>
    <xf numFmtId="4" fontId="92" fillId="0" borderId="0" xfId="0" applyNumberFormat="1" applyFont="1" applyFill="1" applyAlignment="1">
      <alignment/>
    </xf>
    <xf numFmtId="3" fontId="92" fillId="0" borderId="0" xfId="0" applyNumberFormat="1" applyFont="1" applyFill="1" applyAlignment="1">
      <alignment/>
    </xf>
    <xf numFmtId="0" fontId="0" fillId="0" borderId="12" xfId="0" applyFill="1" applyBorder="1" applyAlignment="1">
      <alignment horizontal="left"/>
    </xf>
    <xf numFmtId="0" fontId="0" fillId="34" borderId="0" xfId="0" applyFont="1" applyFill="1" applyAlignment="1">
      <alignment horizontal="left" wrapText="1"/>
    </xf>
    <xf numFmtId="0" fontId="1" fillId="0" borderId="38"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6" xfId="0" applyFont="1" applyBorder="1" applyAlignment="1">
      <alignment horizontal="center" wrapText="1"/>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14" xfId="0" applyFont="1" applyBorder="1" applyAlignment="1">
      <alignment/>
    </xf>
    <xf numFmtId="0" fontId="0" fillId="0" borderId="16" xfId="0" applyFont="1" applyBorder="1" applyAlignment="1">
      <alignment/>
    </xf>
    <xf numFmtId="0" fontId="1" fillId="0" borderId="11" xfId="0" applyFont="1" applyBorder="1" applyAlignment="1">
      <alignment horizontal="center"/>
    </xf>
    <xf numFmtId="0" fontId="7" fillId="0" borderId="0" xfId="0" applyFont="1" applyFill="1" applyBorder="1" applyAlignment="1">
      <alignment horizontal="center" vertical="center"/>
    </xf>
    <xf numFmtId="0" fontId="96" fillId="0" borderId="0" xfId="0" applyFont="1" applyFill="1" applyBorder="1" applyAlignment="1">
      <alignment horizontal="center" vertical="center"/>
    </xf>
    <xf numFmtId="0" fontId="0" fillId="0" borderId="0" xfId="0"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A"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1:      Number of casualties killed, 1950 to 2016</a:t>
            </a:r>
            <a:r>
              <a:rPr lang="en-US" cap="none" sz="1600" b="1" i="0" u="none" baseline="0">
                <a:solidFill>
                  <a:srgbClr val="000000"/>
                </a:solidFill>
                <a:latin typeface="Arial"/>
                <a:ea typeface="Arial"/>
                <a:cs typeface="Arial"/>
              </a:rPr>
              <a:t>
</a:t>
            </a:r>
          </a:p>
        </c:rich>
      </c:tx>
      <c:layout>
        <c:manualLayout>
          <c:xMode val="factor"/>
          <c:yMode val="factor"/>
          <c:x val="0.00425"/>
          <c:y val="0.03225"/>
        </c:manualLayout>
      </c:layout>
      <c:spPr>
        <a:noFill/>
        <a:ln>
          <a:noFill/>
        </a:ln>
      </c:spPr>
    </c:title>
    <c:plotArea>
      <c:layout>
        <c:manualLayout>
          <c:xMode val="edge"/>
          <c:yMode val="edge"/>
          <c:x val="0.03875"/>
          <c:y val="0.36075"/>
          <c:w val="0.9195"/>
          <c:h val="0.60275"/>
        </c:manualLayout>
      </c:layout>
      <c:lineChart>
        <c:grouping val="standard"/>
        <c:varyColors val="0"/>
        <c:ser>
          <c:idx val="0"/>
          <c:order val="0"/>
          <c:tx>
            <c:strRef>
              <c:f>'Figs for severity charts'!$D$4</c:f>
              <c:strCache>
                <c:ptCount val="1"/>
                <c:pt idx="0">
                  <c:v>Fatally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charts'!$C$5:$C$69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numCache>
            </c:numRef>
          </c:cat>
          <c:val>
            <c:numRef>
              <c:f>'Figs for severity charts'!$D$5:$D$69</c:f>
              <c:numCache>
                <c:ptCount val="65"/>
                <c:pt idx="0">
                  <c:v>529</c:v>
                </c:pt>
                <c:pt idx="1">
                  <c:v>544</c:v>
                </c:pt>
                <c:pt idx="2">
                  <c:v>485</c:v>
                </c:pt>
                <c:pt idx="3">
                  <c:v>579</c:v>
                </c:pt>
                <c:pt idx="4">
                  <c:v>545</c:v>
                </c:pt>
                <c:pt idx="5">
                  <c:v>610</c:v>
                </c:pt>
                <c:pt idx="6">
                  <c:v>540</c:v>
                </c:pt>
                <c:pt idx="7">
                  <c:v>550</c:v>
                </c:pt>
                <c:pt idx="8">
                  <c:v>605</c:v>
                </c:pt>
                <c:pt idx="9">
                  <c:v>604</c:v>
                </c:pt>
                <c:pt idx="10">
                  <c:v>648</c:v>
                </c:pt>
                <c:pt idx="11">
                  <c:v>671</c:v>
                </c:pt>
                <c:pt idx="12">
                  <c:v>664</c:v>
                </c:pt>
                <c:pt idx="13">
                  <c:v>712</c:v>
                </c:pt>
                <c:pt idx="14">
                  <c:v>754</c:v>
                </c:pt>
                <c:pt idx="15">
                  <c:v>743</c:v>
                </c:pt>
                <c:pt idx="16">
                  <c:v>790</c:v>
                </c:pt>
                <c:pt idx="17">
                  <c:v>778</c:v>
                </c:pt>
                <c:pt idx="18">
                  <c:v>769</c:v>
                </c:pt>
                <c:pt idx="19">
                  <c:v>892</c:v>
                </c:pt>
                <c:pt idx="20">
                  <c:v>815</c:v>
                </c:pt>
                <c:pt idx="21">
                  <c:v>866</c:v>
                </c:pt>
                <c:pt idx="22">
                  <c:v>855</c:v>
                </c:pt>
                <c:pt idx="23">
                  <c:v>855</c:v>
                </c:pt>
                <c:pt idx="24">
                  <c:v>825</c:v>
                </c:pt>
                <c:pt idx="25">
                  <c:v>769</c:v>
                </c:pt>
                <c:pt idx="26">
                  <c:v>783</c:v>
                </c:pt>
                <c:pt idx="27">
                  <c:v>811</c:v>
                </c:pt>
                <c:pt idx="28">
                  <c:v>820</c:v>
                </c:pt>
                <c:pt idx="29">
                  <c:v>810</c:v>
                </c:pt>
                <c:pt idx="30">
                  <c:v>700</c:v>
                </c:pt>
                <c:pt idx="31">
                  <c:v>677</c:v>
                </c:pt>
                <c:pt idx="32">
                  <c:v>701</c:v>
                </c:pt>
                <c:pt idx="33">
                  <c:v>624</c:v>
                </c:pt>
                <c:pt idx="34">
                  <c:v>599</c:v>
                </c:pt>
                <c:pt idx="35">
                  <c:v>602</c:v>
                </c:pt>
                <c:pt idx="36">
                  <c:v>601</c:v>
                </c:pt>
                <c:pt idx="37">
                  <c:v>556</c:v>
                </c:pt>
                <c:pt idx="38">
                  <c:v>554</c:v>
                </c:pt>
                <c:pt idx="39">
                  <c:v>553</c:v>
                </c:pt>
                <c:pt idx="40">
                  <c:v>546</c:v>
                </c:pt>
                <c:pt idx="41">
                  <c:v>491</c:v>
                </c:pt>
                <c:pt idx="42">
                  <c:v>463</c:v>
                </c:pt>
                <c:pt idx="43">
                  <c:v>399</c:v>
                </c:pt>
                <c:pt idx="44">
                  <c:v>363</c:v>
                </c:pt>
                <c:pt idx="45">
                  <c:v>409</c:v>
                </c:pt>
                <c:pt idx="46">
                  <c:v>357</c:v>
                </c:pt>
                <c:pt idx="47">
                  <c:v>377</c:v>
                </c:pt>
                <c:pt idx="48">
                  <c:v>385</c:v>
                </c:pt>
                <c:pt idx="49">
                  <c:v>310</c:v>
                </c:pt>
                <c:pt idx="50">
                  <c:v>326</c:v>
                </c:pt>
                <c:pt idx="51">
                  <c:v>348</c:v>
                </c:pt>
                <c:pt idx="52">
                  <c:v>304</c:v>
                </c:pt>
                <c:pt idx="53">
                  <c:v>336</c:v>
                </c:pt>
                <c:pt idx="54">
                  <c:v>308</c:v>
                </c:pt>
                <c:pt idx="55">
                  <c:v>286</c:v>
                </c:pt>
                <c:pt idx="56">
                  <c:v>314</c:v>
                </c:pt>
                <c:pt idx="57">
                  <c:v>281</c:v>
                </c:pt>
                <c:pt idx="58">
                  <c:v>270</c:v>
                </c:pt>
                <c:pt idx="59">
                  <c:v>216</c:v>
                </c:pt>
                <c:pt idx="60">
                  <c:v>208</c:v>
                </c:pt>
                <c:pt idx="61">
                  <c:v>185</c:v>
                </c:pt>
                <c:pt idx="62">
                  <c:v>176</c:v>
                </c:pt>
                <c:pt idx="63">
                  <c:v>172</c:v>
                </c:pt>
                <c:pt idx="64">
                  <c:v>191</c:v>
                </c:pt>
              </c:numCache>
            </c:numRef>
          </c:val>
          <c:smooth val="0"/>
        </c:ser>
        <c:marker val="1"/>
        <c:axId val="35980620"/>
        <c:axId val="55390125"/>
      </c:lineChart>
      <c:catAx>
        <c:axId val="3598062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390125"/>
        <c:crosses val="autoZero"/>
        <c:auto val="1"/>
        <c:lblOffset val="100"/>
        <c:tickLblSkip val="2"/>
        <c:noMultiLvlLbl val="0"/>
      </c:catAx>
      <c:valAx>
        <c:axId val="55390125"/>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5980620"/>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child seriously Injured casualties</a:t>
            </a:r>
          </a:p>
        </c:rich>
      </c:tx>
      <c:layout>
        <c:manualLayout>
          <c:xMode val="factor"/>
          <c:yMode val="factor"/>
          <c:x val="0"/>
          <c:y val="-0.01"/>
        </c:manualLayout>
      </c:layout>
      <c:spPr>
        <a:noFill/>
        <a:ln>
          <a:noFill/>
        </a:ln>
      </c:spPr>
    </c:title>
    <c:plotArea>
      <c:layout>
        <c:manualLayout>
          <c:xMode val="edge"/>
          <c:yMode val="edge"/>
          <c:x val="0"/>
          <c:y val="0.06275"/>
          <c:w val="0.95175"/>
          <c:h val="0.7482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4'!$U$166:$U$180</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4'!$S$166:$S$175</c:f>
              <c:numCache/>
            </c:numRef>
          </c:val>
          <c:smooth val="0"/>
        </c:ser>
        <c:ser>
          <c:idx val="2"/>
          <c:order val="2"/>
          <c:tx>
            <c:v>Child 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4'!$W$15:$W$24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4'!$T$166:$T$180</c:f>
              <c:numCache/>
            </c:numRef>
          </c:val>
          <c:smooth val="0"/>
        </c:ser>
        <c:ser>
          <c:idx val="4"/>
          <c:order val="4"/>
          <c:tx>
            <c:v>Child serious 2</c:v>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4'!$V$166:$V$176</c:f>
              <c:numCache/>
            </c:numRef>
          </c:val>
          <c:smooth val="0"/>
        </c:ser>
        <c:marker val="1"/>
        <c:axId val="63984614"/>
        <c:axId val="38990615"/>
      </c:lineChart>
      <c:catAx>
        <c:axId val="639846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8990615"/>
        <c:crosses val="autoZero"/>
        <c:auto val="1"/>
        <c:lblOffset val="100"/>
        <c:tickLblSkip val="1"/>
        <c:noMultiLvlLbl val="0"/>
      </c:catAx>
      <c:valAx>
        <c:axId val="38990615"/>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3984614"/>
        <c:crossesAt val="1"/>
        <c:crossBetween val="midCat"/>
        <c:dispUnits/>
      </c:valAx>
      <c:spPr>
        <a:noFill/>
        <a:ln w="12700">
          <a:solidFill>
            <a:srgbClr val="C0C0C0"/>
          </a:solidFill>
        </a:ln>
      </c:spPr>
    </c:plotArea>
    <c:legend>
      <c:legendPos val="b"/>
      <c:legendEntry>
        <c:idx val="4"/>
        <c:delete val="1"/>
      </c:legendEntry>
      <c:layout>
        <c:manualLayout>
          <c:xMode val="edge"/>
          <c:yMode val="edge"/>
          <c:x val="0"/>
          <c:y val="0.84475"/>
          <c:w val="0.94175"/>
          <c:h val="0.1095"/>
        </c:manualLayout>
      </c:layout>
      <c:overlay val="0"/>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Figure 2:        Killed &amp; Seriously injured casualties and 
                       Seriously injured casualties, 1950 - 2016
</a:t>
            </a:r>
          </a:p>
        </c:rich>
      </c:tx>
      <c:layout>
        <c:manualLayout>
          <c:xMode val="factor"/>
          <c:yMode val="factor"/>
          <c:x val="0.00875"/>
          <c:y val="-0.011"/>
        </c:manualLayout>
      </c:layout>
      <c:spPr>
        <a:noFill/>
        <a:ln>
          <a:noFill/>
        </a:ln>
      </c:spPr>
    </c:title>
    <c:plotArea>
      <c:layout>
        <c:manualLayout>
          <c:xMode val="edge"/>
          <c:yMode val="edge"/>
          <c:x val="0.034"/>
          <c:y val="0.21275"/>
          <c:w val="0.91675"/>
          <c:h val="0.6235"/>
        </c:manualLayout>
      </c:layout>
      <c:lineChart>
        <c:grouping val="standard"/>
        <c:varyColors val="0"/>
        <c:ser>
          <c:idx val="0"/>
          <c:order val="0"/>
          <c:tx>
            <c:strRef>
              <c:f>'Figs for severity charts'!$G$4</c:f>
              <c:strCache>
                <c:ptCount val="1"/>
                <c:pt idx="0">
                  <c:v>Killed &amp; Seriously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numCache>
            </c:numRef>
          </c:cat>
          <c:val>
            <c:numRef>
              <c:f>'Figs for severity charts'!$G$5:$G$69</c:f>
              <c:numCache>
                <c:ptCount val="65"/>
                <c:pt idx="0">
                  <c:v>5082</c:v>
                </c:pt>
                <c:pt idx="1">
                  <c:v>5089</c:v>
                </c:pt>
                <c:pt idx="2">
                  <c:v>4909</c:v>
                </c:pt>
                <c:pt idx="3">
                  <c:v>5749</c:v>
                </c:pt>
                <c:pt idx="4">
                  <c:v>5420</c:v>
                </c:pt>
                <c:pt idx="5">
                  <c:v>5706</c:v>
                </c:pt>
                <c:pt idx="6">
                  <c:v>5589</c:v>
                </c:pt>
                <c:pt idx="7">
                  <c:v>5556</c:v>
                </c:pt>
                <c:pt idx="8">
                  <c:v>5907</c:v>
                </c:pt>
                <c:pt idx="9">
                  <c:v>6940</c:v>
                </c:pt>
                <c:pt idx="10">
                  <c:v>7280</c:v>
                </c:pt>
                <c:pt idx="11">
                  <c:v>7899</c:v>
                </c:pt>
                <c:pt idx="12">
                  <c:v>7716</c:v>
                </c:pt>
                <c:pt idx="13">
                  <c:v>7939</c:v>
                </c:pt>
                <c:pt idx="14">
                  <c:v>8890</c:v>
                </c:pt>
                <c:pt idx="15">
                  <c:v>9487</c:v>
                </c:pt>
                <c:pt idx="16">
                  <c:v>10043</c:v>
                </c:pt>
                <c:pt idx="17">
                  <c:v>10036</c:v>
                </c:pt>
                <c:pt idx="18">
                  <c:v>10262</c:v>
                </c:pt>
                <c:pt idx="19">
                  <c:v>10723</c:v>
                </c:pt>
                <c:pt idx="20">
                  <c:v>10842</c:v>
                </c:pt>
                <c:pt idx="21">
                  <c:v>10813</c:v>
                </c:pt>
                <c:pt idx="22">
                  <c:v>10855</c:v>
                </c:pt>
                <c:pt idx="23">
                  <c:v>10949</c:v>
                </c:pt>
                <c:pt idx="24">
                  <c:v>10347</c:v>
                </c:pt>
                <c:pt idx="25">
                  <c:v>9548</c:v>
                </c:pt>
                <c:pt idx="26">
                  <c:v>9503</c:v>
                </c:pt>
                <c:pt idx="27">
                  <c:v>9661</c:v>
                </c:pt>
                <c:pt idx="28">
                  <c:v>10169</c:v>
                </c:pt>
                <c:pt idx="29">
                  <c:v>10051</c:v>
                </c:pt>
                <c:pt idx="30">
                  <c:v>9539</c:v>
                </c:pt>
                <c:pt idx="31">
                  <c:v>9517</c:v>
                </c:pt>
                <c:pt idx="32">
                  <c:v>9961</c:v>
                </c:pt>
                <c:pt idx="33">
                  <c:v>8257</c:v>
                </c:pt>
                <c:pt idx="34">
                  <c:v>8326</c:v>
                </c:pt>
                <c:pt idx="35">
                  <c:v>8388</c:v>
                </c:pt>
                <c:pt idx="36">
                  <c:v>8023</c:v>
                </c:pt>
                <c:pt idx="37">
                  <c:v>7263</c:v>
                </c:pt>
                <c:pt idx="38">
                  <c:v>7286</c:v>
                </c:pt>
                <c:pt idx="39">
                  <c:v>7551</c:v>
                </c:pt>
                <c:pt idx="40">
                  <c:v>6798</c:v>
                </c:pt>
                <c:pt idx="41">
                  <c:v>6129</c:v>
                </c:pt>
                <c:pt idx="42">
                  <c:v>5639</c:v>
                </c:pt>
                <c:pt idx="43">
                  <c:v>4853</c:v>
                </c:pt>
                <c:pt idx="44">
                  <c:v>5571</c:v>
                </c:pt>
                <c:pt idx="45">
                  <c:v>5339</c:v>
                </c:pt>
                <c:pt idx="46">
                  <c:v>4398</c:v>
                </c:pt>
                <c:pt idx="47">
                  <c:v>4424</c:v>
                </c:pt>
                <c:pt idx="48">
                  <c:v>4457</c:v>
                </c:pt>
                <c:pt idx="49">
                  <c:v>4075</c:v>
                </c:pt>
                <c:pt idx="50">
                  <c:v>3894</c:v>
                </c:pt>
                <c:pt idx="51">
                  <c:v>3758</c:v>
                </c:pt>
                <c:pt idx="52">
                  <c:v>3533</c:v>
                </c:pt>
                <c:pt idx="53">
                  <c:v>3293</c:v>
                </c:pt>
                <c:pt idx="54">
                  <c:v>3074</c:v>
                </c:pt>
                <c:pt idx="55">
                  <c:v>2952</c:v>
                </c:pt>
                <c:pt idx="56">
                  <c:v>2949</c:v>
                </c:pt>
                <c:pt idx="57">
                  <c:v>2666</c:v>
                </c:pt>
                <c:pt idx="58">
                  <c:v>2845</c:v>
                </c:pt>
                <c:pt idx="59">
                  <c:v>2503</c:v>
                </c:pt>
                <c:pt idx="60">
                  <c:v>2177</c:v>
                </c:pt>
                <c:pt idx="61">
                  <c:v>2065</c:v>
                </c:pt>
                <c:pt idx="62">
                  <c:v>2157</c:v>
                </c:pt>
                <c:pt idx="63">
                  <c:v>1843</c:v>
                </c:pt>
                <c:pt idx="64">
                  <c:v>1884</c:v>
                </c:pt>
              </c:numCache>
            </c:numRef>
          </c:val>
          <c:smooth val="0"/>
        </c:ser>
        <c:ser>
          <c:idx val="1"/>
          <c:order val="1"/>
          <c:tx>
            <c:strRef>
              <c:f>'Figs for severity charts'!$H$4</c:f>
              <c:strCache>
                <c:ptCount val="1"/>
                <c:pt idx="0">
                  <c:v>Seriously injured casualties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numCache>
            </c:numRef>
          </c:cat>
          <c:val>
            <c:numRef>
              <c:f>'Figs for severity charts'!$H$5:$H$69</c:f>
              <c:numCache>
                <c:ptCount val="65"/>
                <c:pt idx="0">
                  <c:v>4553</c:v>
                </c:pt>
                <c:pt idx="1">
                  <c:v>4545</c:v>
                </c:pt>
                <c:pt idx="2">
                  <c:v>4424</c:v>
                </c:pt>
                <c:pt idx="3">
                  <c:v>5170</c:v>
                </c:pt>
                <c:pt idx="4">
                  <c:v>4875</c:v>
                </c:pt>
                <c:pt idx="5">
                  <c:v>5096</c:v>
                </c:pt>
                <c:pt idx="6">
                  <c:v>5049</c:v>
                </c:pt>
                <c:pt idx="7">
                  <c:v>5006</c:v>
                </c:pt>
                <c:pt idx="8">
                  <c:v>5302</c:v>
                </c:pt>
                <c:pt idx="9">
                  <c:v>6336</c:v>
                </c:pt>
                <c:pt idx="10">
                  <c:v>6632</c:v>
                </c:pt>
                <c:pt idx="11">
                  <c:v>7228</c:v>
                </c:pt>
                <c:pt idx="12">
                  <c:v>7052</c:v>
                </c:pt>
                <c:pt idx="13">
                  <c:v>7227</c:v>
                </c:pt>
                <c:pt idx="14">
                  <c:v>8136</c:v>
                </c:pt>
                <c:pt idx="15">
                  <c:v>8744</c:v>
                </c:pt>
                <c:pt idx="16">
                  <c:v>9253</c:v>
                </c:pt>
                <c:pt idx="17">
                  <c:v>9258</c:v>
                </c:pt>
                <c:pt idx="18">
                  <c:v>9493</c:v>
                </c:pt>
                <c:pt idx="19">
                  <c:v>9831</c:v>
                </c:pt>
                <c:pt idx="20">
                  <c:v>10027</c:v>
                </c:pt>
                <c:pt idx="21">
                  <c:v>9947</c:v>
                </c:pt>
                <c:pt idx="22">
                  <c:v>10000</c:v>
                </c:pt>
                <c:pt idx="23">
                  <c:v>10094</c:v>
                </c:pt>
                <c:pt idx="24">
                  <c:v>9522</c:v>
                </c:pt>
                <c:pt idx="25">
                  <c:v>8779</c:v>
                </c:pt>
                <c:pt idx="26">
                  <c:v>8720</c:v>
                </c:pt>
                <c:pt idx="27">
                  <c:v>8850</c:v>
                </c:pt>
                <c:pt idx="28">
                  <c:v>9349</c:v>
                </c:pt>
                <c:pt idx="29">
                  <c:v>9241</c:v>
                </c:pt>
                <c:pt idx="30">
                  <c:v>8839</c:v>
                </c:pt>
                <c:pt idx="31">
                  <c:v>8840</c:v>
                </c:pt>
                <c:pt idx="32">
                  <c:v>9260</c:v>
                </c:pt>
                <c:pt idx="33">
                  <c:v>7633</c:v>
                </c:pt>
                <c:pt idx="34">
                  <c:v>7727</c:v>
                </c:pt>
                <c:pt idx="35">
                  <c:v>7786</c:v>
                </c:pt>
                <c:pt idx="36">
                  <c:v>7422</c:v>
                </c:pt>
                <c:pt idx="37">
                  <c:v>6707</c:v>
                </c:pt>
                <c:pt idx="38">
                  <c:v>6732</c:v>
                </c:pt>
                <c:pt idx="39">
                  <c:v>6998</c:v>
                </c:pt>
                <c:pt idx="40">
                  <c:v>6252</c:v>
                </c:pt>
                <c:pt idx="41">
                  <c:v>5638</c:v>
                </c:pt>
                <c:pt idx="42">
                  <c:v>5176</c:v>
                </c:pt>
                <c:pt idx="43">
                  <c:v>4454</c:v>
                </c:pt>
                <c:pt idx="44">
                  <c:v>5208</c:v>
                </c:pt>
                <c:pt idx="45">
                  <c:v>4930</c:v>
                </c:pt>
                <c:pt idx="46">
                  <c:v>4041</c:v>
                </c:pt>
                <c:pt idx="47">
                  <c:v>4047</c:v>
                </c:pt>
                <c:pt idx="48">
                  <c:v>4072</c:v>
                </c:pt>
                <c:pt idx="49">
                  <c:v>3765</c:v>
                </c:pt>
                <c:pt idx="50">
                  <c:v>3568</c:v>
                </c:pt>
                <c:pt idx="51">
                  <c:v>3410</c:v>
                </c:pt>
                <c:pt idx="52">
                  <c:v>3229</c:v>
                </c:pt>
                <c:pt idx="53">
                  <c:v>2957</c:v>
                </c:pt>
                <c:pt idx="54">
                  <c:v>2766</c:v>
                </c:pt>
                <c:pt idx="55">
                  <c:v>2666</c:v>
                </c:pt>
                <c:pt idx="56">
                  <c:v>2635</c:v>
                </c:pt>
                <c:pt idx="57">
                  <c:v>2385</c:v>
                </c:pt>
                <c:pt idx="58">
                  <c:v>2575</c:v>
                </c:pt>
                <c:pt idx="59">
                  <c:v>2287</c:v>
                </c:pt>
                <c:pt idx="60">
                  <c:v>1969</c:v>
                </c:pt>
                <c:pt idx="61">
                  <c:v>1880</c:v>
                </c:pt>
                <c:pt idx="62">
                  <c:v>1981</c:v>
                </c:pt>
                <c:pt idx="63">
                  <c:v>1671</c:v>
                </c:pt>
                <c:pt idx="64">
                  <c:v>1693</c:v>
                </c:pt>
              </c:numCache>
            </c:numRef>
          </c:val>
          <c:smooth val="0"/>
        </c:ser>
        <c:marker val="1"/>
        <c:axId val="28749078"/>
        <c:axId val="57415111"/>
      </c:lineChart>
      <c:catAx>
        <c:axId val="2874907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415111"/>
        <c:crosses val="autoZero"/>
        <c:auto val="1"/>
        <c:lblOffset val="100"/>
        <c:tickLblSkip val="2"/>
        <c:noMultiLvlLbl val="0"/>
      </c:catAx>
      <c:valAx>
        <c:axId val="57415111"/>
        <c:scaling>
          <c:orientation val="minMax"/>
        </c:scaling>
        <c:axPos val="l"/>
        <c:majorGridlines>
          <c:spPr>
            <a:ln w="3175">
              <a:solidFill>
                <a:srgbClr val="424242"/>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8749078"/>
        <c:crossesAt val="1"/>
        <c:crossBetween val="midCat"/>
        <c:dispUnits/>
      </c:valAx>
      <c:spPr>
        <a:solidFill>
          <a:srgbClr val="FFFFFF"/>
        </a:solidFill>
        <a:ln w="12700">
          <a:solidFill>
            <a:srgbClr val="808080"/>
          </a:solidFill>
        </a:ln>
      </c:spPr>
    </c:plotArea>
    <c:legend>
      <c:legendPos val="b"/>
      <c:layout>
        <c:manualLayout>
          <c:xMode val="edge"/>
          <c:yMode val="edge"/>
          <c:x val="0.03325"/>
          <c:y val="0.853"/>
          <c:w val="0.89025"/>
          <c:h val="0.049"/>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Figure 3:     All casualties and Slightly injured   casualties, 1950 - 2016</a:t>
            </a:r>
            <a:r>
              <a:rPr lang="en-US" cap="none" sz="1000" b="1" i="0" u="none" baseline="0">
                <a:solidFill>
                  <a:srgbClr val="000000"/>
                </a:solidFill>
                <a:latin typeface="Arial"/>
                <a:ea typeface="Arial"/>
                <a:cs typeface="Arial"/>
              </a:rPr>
              <a:t>
</a:t>
            </a:r>
          </a:p>
        </c:rich>
      </c:tx>
      <c:layout>
        <c:manualLayout>
          <c:xMode val="factor"/>
          <c:yMode val="factor"/>
          <c:x val="0.025"/>
          <c:y val="-0.009"/>
        </c:manualLayout>
      </c:layout>
      <c:spPr>
        <a:noFill/>
        <a:ln>
          <a:noFill/>
        </a:ln>
      </c:spPr>
    </c:title>
    <c:plotArea>
      <c:layout>
        <c:manualLayout>
          <c:xMode val="edge"/>
          <c:yMode val="edge"/>
          <c:x val="0.03275"/>
          <c:y val="0.1115"/>
          <c:w val="0.94725"/>
          <c:h val="0.7365"/>
        </c:manualLayout>
      </c:layout>
      <c:lineChart>
        <c:grouping val="standard"/>
        <c:varyColors val="0"/>
        <c:ser>
          <c:idx val="0"/>
          <c:order val="0"/>
          <c:tx>
            <c:strRef>
              <c:f>'Figs for severity charts'!$K$4</c:f>
              <c:strCache>
                <c:ptCount val="1"/>
                <c:pt idx="0">
                  <c:v>All casualties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numCache>
            </c:numRef>
          </c:cat>
          <c:val>
            <c:numRef>
              <c:f>'Figs for severity charts'!$K$5:$K$69</c:f>
              <c:numCache>
                <c:ptCount val="65"/>
                <c:pt idx="0">
                  <c:v>15856</c:v>
                </c:pt>
                <c:pt idx="1">
                  <c:v>16895</c:v>
                </c:pt>
                <c:pt idx="2">
                  <c:v>16547</c:v>
                </c:pt>
                <c:pt idx="3">
                  <c:v>18343</c:v>
                </c:pt>
                <c:pt idx="4">
                  <c:v>18901</c:v>
                </c:pt>
                <c:pt idx="5">
                  <c:v>20899</c:v>
                </c:pt>
                <c:pt idx="6">
                  <c:v>21459</c:v>
                </c:pt>
                <c:pt idx="7">
                  <c:v>21417</c:v>
                </c:pt>
                <c:pt idx="8">
                  <c:v>22830</c:v>
                </c:pt>
                <c:pt idx="9">
                  <c:v>25011</c:v>
                </c:pt>
                <c:pt idx="10">
                  <c:v>26315</c:v>
                </c:pt>
                <c:pt idx="11">
                  <c:v>27362</c:v>
                </c:pt>
                <c:pt idx="12">
                  <c:v>26703</c:v>
                </c:pt>
                <c:pt idx="13">
                  <c:v>27728</c:v>
                </c:pt>
                <c:pt idx="14">
                  <c:v>30527</c:v>
                </c:pt>
                <c:pt idx="15">
                  <c:v>31827</c:v>
                </c:pt>
                <c:pt idx="16">
                  <c:v>32280</c:v>
                </c:pt>
                <c:pt idx="17">
                  <c:v>31760</c:v>
                </c:pt>
                <c:pt idx="18">
                  <c:v>30649</c:v>
                </c:pt>
                <c:pt idx="19">
                  <c:v>31056</c:v>
                </c:pt>
                <c:pt idx="20">
                  <c:v>31240</c:v>
                </c:pt>
                <c:pt idx="21">
                  <c:v>31194</c:v>
                </c:pt>
                <c:pt idx="22">
                  <c:v>31762</c:v>
                </c:pt>
                <c:pt idx="23">
                  <c:v>31404</c:v>
                </c:pt>
                <c:pt idx="24">
                  <c:v>28783</c:v>
                </c:pt>
                <c:pt idx="25">
                  <c:v>28621</c:v>
                </c:pt>
                <c:pt idx="26">
                  <c:v>29933</c:v>
                </c:pt>
                <c:pt idx="27">
                  <c:v>29783</c:v>
                </c:pt>
                <c:pt idx="28">
                  <c:v>30506</c:v>
                </c:pt>
                <c:pt idx="29">
                  <c:v>31387</c:v>
                </c:pt>
                <c:pt idx="30">
                  <c:v>29286</c:v>
                </c:pt>
                <c:pt idx="31">
                  <c:v>28766</c:v>
                </c:pt>
                <c:pt idx="32">
                  <c:v>28273</c:v>
                </c:pt>
                <c:pt idx="33">
                  <c:v>25224</c:v>
                </c:pt>
                <c:pt idx="34">
                  <c:v>26158</c:v>
                </c:pt>
                <c:pt idx="35">
                  <c:v>27287</c:v>
                </c:pt>
                <c:pt idx="36">
                  <c:v>26117</c:v>
                </c:pt>
                <c:pt idx="37">
                  <c:v>24748</c:v>
                </c:pt>
                <c:pt idx="38">
                  <c:v>25425</c:v>
                </c:pt>
                <c:pt idx="39">
                  <c:v>27532</c:v>
                </c:pt>
                <c:pt idx="40">
                  <c:v>27228</c:v>
                </c:pt>
                <c:pt idx="41">
                  <c:v>25346</c:v>
                </c:pt>
                <c:pt idx="42">
                  <c:v>24173</c:v>
                </c:pt>
                <c:pt idx="43">
                  <c:v>22414</c:v>
                </c:pt>
                <c:pt idx="44">
                  <c:v>22573</c:v>
                </c:pt>
                <c:pt idx="45">
                  <c:v>22194</c:v>
                </c:pt>
                <c:pt idx="46">
                  <c:v>21716</c:v>
                </c:pt>
                <c:pt idx="47">
                  <c:v>22629</c:v>
                </c:pt>
                <c:pt idx="48">
                  <c:v>22467</c:v>
                </c:pt>
                <c:pt idx="49">
                  <c:v>21002</c:v>
                </c:pt>
                <c:pt idx="50">
                  <c:v>20518</c:v>
                </c:pt>
                <c:pt idx="51">
                  <c:v>19911</c:v>
                </c:pt>
                <c:pt idx="52">
                  <c:v>19275</c:v>
                </c:pt>
                <c:pt idx="53">
                  <c:v>18756</c:v>
                </c:pt>
                <c:pt idx="54">
                  <c:v>18502</c:v>
                </c:pt>
                <c:pt idx="55">
                  <c:v>17885</c:v>
                </c:pt>
                <c:pt idx="56">
                  <c:v>17269</c:v>
                </c:pt>
                <c:pt idx="57">
                  <c:v>16239</c:v>
                </c:pt>
                <c:pt idx="58">
                  <c:v>15592</c:v>
                </c:pt>
                <c:pt idx="59">
                  <c:v>15043</c:v>
                </c:pt>
                <c:pt idx="60">
                  <c:v>13338</c:v>
                </c:pt>
                <c:pt idx="61">
                  <c:v>12786</c:v>
                </c:pt>
                <c:pt idx="62">
                  <c:v>12712</c:v>
                </c:pt>
                <c:pt idx="63">
                  <c:v>11502</c:v>
                </c:pt>
                <c:pt idx="64">
                  <c:v>10881</c:v>
                </c:pt>
              </c:numCache>
            </c:numRef>
          </c:val>
          <c:smooth val="0"/>
        </c:ser>
        <c:ser>
          <c:idx val="1"/>
          <c:order val="1"/>
          <c:tx>
            <c:strRef>
              <c:f>'Figs for severity charts'!$L$4</c:f>
              <c:strCache>
                <c:ptCount val="1"/>
                <c:pt idx="0">
                  <c:v>Slightly injured casualties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numCache>
            </c:numRef>
          </c:cat>
          <c:val>
            <c:numRef>
              <c:f>'Figs for severity charts'!$L$5:$L$69</c:f>
              <c:numCache>
                <c:ptCount val="65"/>
                <c:pt idx="0">
                  <c:v>10774</c:v>
                </c:pt>
                <c:pt idx="1">
                  <c:v>11806</c:v>
                </c:pt>
                <c:pt idx="2">
                  <c:v>11638</c:v>
                </c:pt>
                <c:pt idx="3">
                  <c:v>12594</c:v>
                </c:pt>
                <c:pt idx="4">
                  <c:v>13481</c:v>
                </c:pt>
                <c:pt idx="5">
                  <c:v>15193</c:v>
                </c:pt>
                <c:pt idx="6">
                  <c:v>15870</c:v>
                </c:pt>
                <c:pt idx="7">
                  <c:v>15861</c:v>
                </c:pt>
                <c:pt idx="8">
                  <c:v>16923</c:v>
                </c:pt>
                <c:pt idx="9">
                  <c:v>18071</c:v>
                </c:pt>
                <c:pt idx="10">
                  <c:v>19035</c:v>
                </c:pt>
                <c:pt idx="11">
                  <c:v>19463</c:v>
                </c:pt>
                <c:pt idx="12">
                  <c:v>18987</c:v>
                </c:pt>
                <c:pt idx="13">
                  <c:v>19789</c:v>
                </c:pt>
                <c:pt idx="14">
                  <c:v>21637</c:v>
                </c:pt>
                <c:pt idx="15">
                  <c:v>22340</c:v>
                </c:pt>
                <c:pt idx="16">
                  <c:v>22237</c:v>
                </c:pt>
                <c:pt idx="17">
                  <c:v>21724</c:v>
                </c:pt>
                <c:pt idx="18">
                  <c:v>20387</c:v>
                </c:pt>
                <c:pt idx="19">
                  <c:v>20333</c:v>
                </c:pt>
                <c:pt idx="20">
                  <c:v>20398</c:v>
                </c:pt>
                <c:pt idx="21">
                  <c:v>20381</c:v>
                </c:pt>
                <c:pt idx="22">
                  <c:v>20907</c:v>
                </c:pt>
                <c:pt idx="23">
                  <c:v>20455</c:v>
                </c:pt>
                <c:pt idx="24">
                  <c:v>18436</c:v>
                </c:pt>
                <c:pt idx="25">
                  <c:v>19073</c:v>
                </c:pt>
                <c:pt idx="26">
                  <c:v>20430</c:v>
                </c:pt>
                <c:pt idx="27">
                  <c:v>20122</c:v>
                </c:pt>
                <c:pt idx="28">
                  <c:v>20337</c:v>
                </c:pt>
                <c:pt idx="29">
                  <c:v>21336</c:v>
                </c:pt>
                <c:pt idx="30">
                  <c:v>19747</c:v>
                </c:pt>
                <c:pt idx="31">
                  <c:v>19249</c:v>
                </c:pt>
                <c:pt idx="32">
                  <c:v>18312</c:v>
                </c:pt>
                <c:pt idx="33">
                  <c:v>16967</c:v>
                </c:pt>
                <c:pt idx="34">
                  <c:v>17832</c:v>
                </c:pt>
                <c:pt idx="35">
                  <c:v>18899</c:v>
                </c:pt>
                <c:pt idx="36">
                  <c:v>18094</c:v>
                </c:pt>
                <c:pt idx="37">
                  <c:v>17485</c:v>
                </c:pt>
                <c:pt idx="38">
                  <c:v>18139</c:v>
                </c:pt>
                <c:pt idx="39">
                  <c:v>19981</c:v>
                </c:pt>
                <c:pt idx="40">
                  <c:v>20430</c:v>
                </c:pt>
                <c:pt idx="41">
                  <c:v>19217</c:v>
                </c:pt>
                <c:pt idx="42">
                  <c:v>18534</c:v>
                </c:pt>
                <c:pt idx="43">
                  <c:v>17561</c:v>
                </c:pt>
                <c:pt idx="44">
                  <c:v>17002</c:v>
                </c:pt>
                <c:pt idx="45">
                  <c:v>16855</c:v>
                </c:pt>
                <c:pt idx="46">
                  <c:v>17318</c:v>
                </c:pt>
                <c:pt idx="47">
                  <c:v>18205</c:v>
                </c:pt>
                <c:pt idx="48">
                  <c:v>18010</c:v>
                </c:pt>
                <c:pt idx="49">
                  <c:v>16927</c:v>
                </c:pt>
                <c:pt idx="50">
                  <c:v>16624</c:v>
                </c:pt>
                <c:pt idx="51">
                  <c:v>16153</c:v>
                </c:pt>
                <c:pt idx="52">
                  <c:v>15742</c:v>
                </c:pt>
                <c:pt idx="53">
                  <c:v>15463</c:v>
                </c:pt>
                <c:pt idx="54">
                  <c:v>15428</c:v>
                </c:pt>
                <c:pt idx="55">
                  <c:v>14933</c:v>
                </c:pt>
                <c:pt idx="56">
                  <c:v>14320</c:v>
                </c:pt>
                <c:pt idx="57">
                  <c:v>13573</c:v>
                </c:pt>
                <c:pt idx="58">
                  <c:v>12747</c:v>
                </c:pt>
                <c:pt idx="59">
                  <c:v>12540</c:v>
                </c:pt>
                <c:pt idx="60">
                  <c:v>11161</c:v>
                </c:pt>
                <c:pt idx="61">
                  <c:v>10721</c:v>
                </c:pt>
                <c:pt idx="62">
                  <c:v>10555</c:v>
                </c:pt>
                <c:pt idx="63">
                  <c:v>9659</c:v>
                </c:pt>
                <c:pt idx="64">
                  <c:v>8997</c:v>
                </c:pt>
              </c:numCache>
            </c:numRef>
          </c:val>
          <c:smooth val="0"/>
        </c:ser>
        <c:marker val="1"/>
        <c:axId val="46973952"/>
        <c:axId val="20112385"/>
      </c:lineChart>
      <c:catAx>
        <c:axId val="4697395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0112385"/>
        <c:crosses val="autoZero"/>
        <c:auto val="1"/>
        <c:lblOffset val="100"/>
        <c:tickLblSkip val="2"/>
        <c:noMultiLvlLbl val="0"/>
      </c:catAx>
      <c:valAx>
        <c:axId val="20112385"/>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973952"/>
        <c:crossesAt val="1"/>
        <c:crossBetween val="midCat"/>
        <c:dispUnits/>
      </c:valAx>
      <c:spPr>
        <a:solidFill>
          <a:srgbClr val="FFFFFF"/>
        </a:solidFill>
        <a:ln w="12700">
          <a:solidFill>
            <a:srgbClr val="808080"/>
          </a:solidFill>
        </a:ln>
      </c:spPr>
    </c:plotArea>
    <c:legend>
      <c:legendPos val="b"/>
      <c:layout>
        <c:manualLayout>
          <c:xMode val="edge"/>
          <c:yMode val="edge"/>
          <c:x val="0"/>
          <c:y val="0.87375"/>
          <c:w val="0.934"/>
          <c:h val="0.046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 Reported killed or Seriously Injured casualties</a:t>
            </a:r>
          </a:p>
        </c:rich>
      </c:tx>
      <c:layout/>
      <c:spPr>
        <a:noFill/>
        <a:ln>
          <a:noFill/>
        </a:ln>
      </c:spPr>
    </c:title>
    <c:plotArea>
      <c:layout/>
      <c:lineChart>
        <c:grouping val="standard"/>
        <c:varyColors val="0"/>
        <c:ser>
          <c:idx val="0"/>
          <c:order val="0"/>
          <c:tx>
            <c:v>base line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292</c:v>
              </c:pt>
              <c:pt idx="1">
                <c:v>292</c:v>
              </c:pt>
              <c:pt idx="2">
                <c:v>292</c:v>
              </c:pt>
              <c:pt idx="3">
                <c:v>292</c:v>
              </c:pt>
              <c:pt idx="4">
                <c:v>292</c:v>
              </c:pt>
              <c:pt idx="5">
                <c:v>292</c:v>
              </c:pt>
              <c:pt idx="6">
                <c:v>292</c:v>
              </c:pt>
            </c:numLit>
          </c:val>
          <c:smooth val="0"/>
        </c:ser>
        <c:ser>
          <c:idx val="1"/>
          <c:order val="1"/>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216</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259.2679685088394</c:v>
              </c:pt>
              <c:pt idx="1">
                <c:v>249.1939739306423</c:v>
              </c:pt>
              <c:pt idx="2">
                <c:v>239.51140976070286</c:v>
              </c:pt>
              <c:pt idx="3">
                <c:v>230.20506676267303</c:v>
              </c:pt>
              <c:pt idx="4">
                <c:v>221.2603266631586</c:v>
              </c:pt>
              <c:pt idx="5">
                <c:v>212.66313918953983</c:v>
              </c:pt>
              <c:pt idx="6">
                <c:v>204.3999999999999</c:v>
              </c:pt>
            </c:numLit>
          </c:val>
          <c:smooth val="0"/>
        </c:ser>
        <c:marker val="1"/>
        <c:axId val="46793738"/>
        <c:axId val="18490459"/>
      </c:lineChart>
      <c:catAx>
        <c:axId val="46793738"/>
        <c:scaling>
          <c:orientation val="minMax"/>
        </c:scaling>
        <c:axPos val="b"/>
        <c:delete val="0"/>
        <c:numFmt formatCode="General" sourceLinked="1"/>
        <c:majorTickMark val="out"/>
        <c:minorTickMark val="none"/>
        <c:tickLblPos val="nextTo"/>
        <c:spPr>
          <a:ln w="3175">
            <a:solidFill>
              <a:srgbClr val="000000"/>
            </a:solidFill>
          </a:ln>
        </c:spPr>
        <c:crossAx val="18490459"/>
        <c:crosses val="autoZero"/>
        <c:auto val="1"/>
        <c:lblOffset val="100"/>
        <c:tickLblSkip val="1"/>
        <c:noMultiLvlLbl val="0"/>
      </c:catAx>
      <c:valAx>
        <c:axId val="18490459"/>
        <c:scaling>
          <c:orientation val="minMax"/>
          <c:max val="300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46793738"/>
        <c:crossesAt val="1"/>
        <c:crossBetween val="midCat"/>
        <c:dispUnits/>
        <c:majorUnit val="500"/>
        <c:minorUnit val="100"/>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 Reported child casualties Killed or Seriously Injured</a:t>
            </a:r>
          </a:p>
        </c:rich>
      </c:tx>
      <c:layout/>
      <c:spPr>
        <a:noFill/>
        <a:ln>
          <a:noFill/>
        </a:ln>
      </c:spPr>
    </c:title>
    <c:plotArea>
      <c:layout/>
      <c:lineChart>
        <c:grouping val="standard"/>
        <c:varyColors val="0"/>
        <c:ser>
          <c:idx val="0"/>
          <c:order val="0"/>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ser>
        <c:ser>
          <c:idx val="1"/>
          <c:order val="1"/>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842.4</c:v>
              </c:pt>
              <c:pt idx="3">
                <c:v>801.7079968961459</c:v>
              </c:pt>
              <c:pt idx="4">
                <c:v>762.9816147759149</c:v>
              </c:pt>
              <c:pt idx="5">
                <c:v>726.1259046184539</c:v>
              </c:pt>
              <c:pt idx="6">
                <c:v>691.050503900834</c:v>
              </c:pt>
              <c:pt idx="7">
                <c:v>657.66941504797</c:v>
              </c:pt>
              <c:pt idx="8">
                <c:v>625.9007945844825</c:v>
              </c:pt>
              <c:pt idx="9">
                <c:v>595.6667524715474</c:v>
              </c:pt>
              <c:pt idx="10">
                <c:v>566.8931611367482</c:v>
              </c:pt>
              <c:pt idx="11">
                <c:v>539.5094737287113</c:v>
              </c:pt>
              <c:pt idx="12">
                <c:v>513.4485511509248</c:v>
              </c:pt>
              <c:pt idx="13">
                <c:v>488.6464974506603</c:v>
              </c:pt>
              <c:pt idx="14">
                <c:v>465.0425031594095</c:v>
              </c:pt>
              <c:pt idx="15">
                <c:v>442.57869620073575</c:v>
              </c:pt>
              <c:pt idx="16">
                <c:v>421.1999999999997</c:v>
              </c:pt>
            </c:numLit>
          </c:val>
          <c:smooth val="0"/>
        </c:ser>
        <c:ser>
          <c:idx val="2"/>
          <c:order val="2"/>
          <c:tx>
            <c:v>Child KSI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ser>
        <c:marker val="1"/>
        <c:axId val="32196404"/>
        <c:axId val="21332181"/>
      </c:lineChart>
      <c:catAx>
        <c:axId val="32196404"/>
        <c:scaling>
          <c:orientation val="minMax"/>
        </c:scaling>
        <c:axPos val="b"/>
        <c:delete val="0"/>
        <c:numFmt formatCode="General" sourceLinked="1"/>
        <c:majorTickMark val="out"/>
        <c:minorTickMark val="none"/>
        <c:tickLblPos val="nextTo"/>
        <c:spPr>
          <a:ln w="3175">
            <a:solidFill>
              <a:srgbClr val="000000"/>
            </a:solidFill>
          </a:ln>
        </c:spPr>
        <c:crossAx val="21332181"/>
        <c:crosses val="autoZero"/>
        <c:auto val="1"/>
        <c:lblOffset val="100"/>
        <c:tickLblSkip val="1"/>
        <c:noMultiLvlLbl val="0"/>
      </c:catAx>
      <c:valAx>
        <c:axId val="21332181"/>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32196404"/>
        <c:crossesAt val="1"/>
        <c:crossBetween val="midCat"/>
        <c:dispUnits/>
      </c:valAx>
      <c:spPr>
        <a:no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 Slight casualties: rate per 100 million vehicle kilometres</a:t>
            </a:r>
          </a:p>
        </c:rich>
      </c:tx>
      <c:layout/>
      <c:spPr>
        <a:noFill/>
        <a:ln>
          <a:noFill/>
        </a:ln>
      </c:spPr>
    </c:title>
    <c:plotArea>
      <c:layout/>
      <c:lineChart>
        <c:grouping val="standard"/>
        <c:varyColors val="0"/>
        <c:ser>
          <c:idx val="0"/>
          <c:order val="0"/>
          <c:tx>
            <c:v>Slight casualty rate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47.22777777777778</c:v>
              </c:pt>
              <c:pt idx="1">
                <c:v>45.881424216027874</c:v>
              </c:pt>
              <c:pt idx="2">
                <c:v>45.84270852635201</c:v>
              </c:pt>
              <c:pt idx="3">
                <c:v>47.19</c:v>
              </c:pt>
              <c:pt idx="4">
                <c:v>45.98</c:v>
              </c:pt>
              <c:pt idx="5">
                <c:v>42.562232838823235</c:v>
              </c:pt>
              <c:pt idx="6">
                <c:v>42.01612699375647</c:v>
              </c:pt>
              <c:pt idx="7">
                <c:v>40.309497067265696</c:v>
              </c:pt>
              <c:pt idx="8">
                <c:v>37.90056578788973</c:v>
              </c:pt>
              <c:pt idx="9">
                <c:v>36.77862885960322</c:v>
              </c:pt>
              <c:pt idx="10">
                <c:v>36.12457557663037</c:v>
              </c:pt>
              <c:pt idx="11">
                <c:v>34.95716091577321</c:v>
              </c:pt>
              <c:pt idx="12">
                <c:v>32.468268359020854</c:v>
              </c:pt>
              <c:pt idx="13">
                <c:v>30.385528142211076</c:v>
              </c:pt>
              <c:pt idx="14">
                <c:v>28.671014166854057</c:v>
              </c:pt>
              <c:pt idx="15">
                <c:v>28.370157624550536</c:v>
              </c:pt>
            </c:numLit>
          </c:val>
          <c:smooth val="0"/>
        </c:ser>
        <c:ser>
          <c:idx val="1"/>
          <c:order val="1"/>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46.42</c:v>
              </c:pt>
              <c:pt idx="3">
                <c:v>46.07196588477949</c:v>
              </c:pt>
              <c:pt idx="4">
                <c:v>45.72654115657658</c:v>
              </c:pt>
              <c:pt idx="5">
                <c:v>45.38370625150283</c:v>
              </c:pt>
              <c:pt idx="6">
                <c:v>45.043441752350105</c:v>
              </c:pt>
              <c:pt idx="7">
                <c:v>44.705728387490865</c:v>
              </c:pt>
              <c:pt idx="8">
                <c:v>44.370547029786664</c:v>
              </c:pt>
              <c:pt idx="9">
                <c:v>44.03787869550485</c:v>
              </c:pt>
              <c:pt idx="10">
                <c:v>43.707704543243366</c:v>
              </c:pt>
              <c:pt idx="11">
                <c:v>43.380005872863634</c:v>
              </c:pt>
              <c:pt idx="12">
                <c:v>43.054764124431436</c:v>
              </c:pt>
              <c:pt idx="13">
                <c:v>42.731960877165726</c:v>
              </c:pt>
              <c:pt idx="14">
                <c:v>42.411577848395325</c:v>
              </c:pt>
              <c:pt idx="15">
                <c:v>42.09359689252346</c:v>
              </c:pt>
              <c:pt idx="16">
                <c:v>41.77800000000001</c:v>
              </c:pt>
            </c:numLit>
          </c:val>
          <c:smooth val="0"/>
        </c:ser>
        <c:marker val="1"/>
        <c:axId val="57771902"/>
        <c:axId val="50185071"/>
      </c:lineChart>
      <c:catAx>
        <c:axId val="57771902"/>
        <c:scaling>
          <c:orientation val="minMax"/>
        </c:scaling>
        <c:axPos val="b"/>
        <c:delete val="0"/>
        <c:numFmt formatCode="General" sourceLinked="1"/>
        <c:majorTickMark val="out"/>
        <c:minorTickMark val="none"/>
        <c:tickLblPos val="nextTo"/>
        <c:spPr>
          <a:ln w="3175">
            <a:solidFill>
              <a:srgbClr val="000000"/>
            </a:solidFill>
          </a:ln>
        </c:spPr>
        <c:crossAx val="50185071"/>
        <c:crosses val="autoZero"/>
        <c:auto val="1"/>
        <c:lblOffset val="100"/>
        <c:tickLblSkip val="1"/>
        <c:noMultiLvlLbl val="0"/>
      </c:catAx>
      <c:valAx>
        <c:axId val="50185071"/>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57771902"/>
        <c:crossesAt val="1"/>
        <c:crossBetween val="midCat"/>
        <c:dispUnits/>
        <c:majorUnit val="5"/>
        <c:minorUnit val="2"/>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(A) Reported casualties killed </a:t>
            </a:r>
          </a:p>
        </c:rich>
      </c:tx>
      <c:layout>
        <c:manualLayout>
          <c:xMode val="factor"/>
          <c:yMode val="factor"/>
          <c:x val="-0.001"/>
          <c:y val="-0.0185"/>
        </c:manualLayout>
      </c:layout>
      <c:spPr>
        <a:noFill/>
        <a:ln>
          <a:noFill/>
        </a:ln>
      </c:spPr>
    </c:title>
    <c:plotArea>
      <c:layout>
        <c:manualLayout>
          <c:xMode val="edge"/>
          <c:yMode val="edge"/>
          <c:x val="0"/>
          <c:y val="0.0495"/>
          <c:w val="0.94625"/>
          <c:h val="0.7507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4'!$U$58:$U$72</c:f>
              <c:numCache/>
            </c:numRef>
          </c:val>
          <c:smooth val="0"/>
        </c:ser>
        <c:ser>
          <c:idx val="1"/>
          <c:order val="1"/>
          <c:tx>
            <c:v>Killed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4'!$B$15:$B$24</c:f>
              <c:numCache/>
            </c:numRef>
          </c:val>
          <c:smooth val="0"/>
        </c:ser>
        <c:ser>
          <c:idx val="2"/>
          <c:order val="2"/>
          <c:tx>
            <c:v>Average annual rate of reduction required from 2009</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4'!$S$58:$S$67</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4'!$T$58:$T$72</c:f>
              <c:numCache/>
            </c:numRef>
          </c:val>
          <c:smooth val="0"/>
        </c:ser>
        <c:ser>
          <c:idx val="4"/>
          <c:order val="4"/>
          <c:tx>
            <c:v>Killed2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4'!$V$58:$V$68</c:f>
              <c:numCache/>
            </c:numRef>
          </c:val>
          <c:smooth val="0"/>
        </c:ser>
        <c:marker val="1"/>
        <c:axId val="49012456"/>
        <c:axId val="38458921"/>
      </c:lineChart>
      <c:catAx>
        <c:axId val="490124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8458921"/>
        <c:crosses val="autoZero"/>
        <c:auto val="1"/>
        <c:lblOffset val="100"/>
        <c:tickLblSkip val="1"/>
        <c:noMultiLvlLbl val="0"/>
      </c:catAx>
      <c:valAx>
        <c:axId val="38458921"/>
        <c:scaling>
          <c:orientation val="minMax"/>
          <c:max val="330"/>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9012456"/>
        <c:crossesAt val="1"/>
        <c:crossBetween val="midCat"/>
        <c:dispUnits/>
        <c:majorUnit val="100"/>
        <c:minorUnit val="10"/>
      </c:valAx>
      <c:spPr>
        <a:solidFill>
          <a:srgbClr val="FFFFFF"/>
        </a:solidFill>
        <a:ln w="12700">
          <a:solidFill>
            <a:srgbClr val="C0C0C0"/>
          </a:solidFill>
        </a:ln>
      </c:spPr>
    </c:plotArea>
    <c:legend>
      <c:legendPos val="b"/>
      <c:legendEntry>
        <c:idx val="4"/>
        <c:delete val="1"/>
      </c:legendEntry>
      <c:layout>
        <c:manualLayout>
          <c:xMode val="edge"/>
          <c:yMode val="edge"/>
          <c:x val="0"/>
          <c:y val="0.83325"/>
          <c:w val="0.90625"/>
          <c:h val="0.08025"/>
        </c:manualLayout>
      </c:layout>
      <c:overlay val="0"/>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(B) Reported seriously Injured casualties</a:t>
            </a:r>
          </a:p>
        </c:rich>
      </c:tx>
      <c:layout>
        <c:manualLayout>
          <c:xMode val="factor"/>
          <c:yMode val="factor"/>
          <c:x val="0.001"/>
          <c:y val="-0.00975"/>
        </c:manualLayout>
      </c:layout>
      <c:spPr>
        <a:noFill/>
        <a:ln>
          <a:noFill/>
        </a:ln>
      </c:spPr>
    </c:title>
    <c:plotArea>
      <c:layout>
        <c:manualLayout>
          <c:xMode val="edge"/>
          <c:yMode val="edge"/>
          <c:x val="0"/>
          <c:y val="0.0685"/>
          <c:w val="0.952"/>
          <c:h val="0.759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4'!$U$95:$U$109</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4'!$S$95:$S$104</c:f>
              <c:numCache/>
            </c:numRef>
          </c:val>
          <c:smooth val="0"/>
        </c:ser>
        <c:ser>
          <c:idx val="2"/>
          <c:order val="2"/>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4'!$I$15:$I$24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4'!$T$95:$T$109</c:f>
              <c:numCache/>
            </c:numRef>
          </c:val>
          <c:smooth val="0"/>
        </c:ser>
        <c:ser>
          <c:idx val="4"/>
          <c:order val="4"/>
          <c:tx>
            <c:v>Serious2</c:v>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4'!$R$95:$R$109</c:f>
              <c:numCache/>
            </c:numRef>
          </c:cat>
          <c:val>
            <c:numRef>
              <c:f>'Fig 4'!$V$95:$V$105</c:f>
              <c:numCache/>
            </c:numRef>
          </c:val>
          <c:smooth val="0"/>
        </c:ser>
        <c:marker val="1"/>
        <c:axId val="10585970"/>
        <c:axId val="28164867"/>
      </c:lineChart>
      <c:catAx>
        <c:axId val="10585970"/>
        <c:scaling>
          <c:orientation val="minMax"/>
        </c:scaling>
        <c:axPos val="b"/>
        <c:delete val="0"/>
        <c:numFmt formatCode="General" sourceLinked="1"/>
        <c:majorTickMark val="out"/>
        <c:minorTickMark val="none"/>
        <c:tickLblPos val="nextTo"/>
        <c:spPr>
          <a:ln w="3175">
            <a:solidFill>
              <a:srgbClr val="000000"/>
            </a:solidFill>
          </a:ln>
        </c:spPr>
        <c:crossAx val="28164867"/>
        <c:crosses val="autoZero"/>
        <c:auto val="1"/>
        <c:lblOffset val="100"/>
        <c:tickLblSkip val="1"/>
        <c:noMultiLvlLbl val="0"/>
      </c:catAx>
      <c:valAx>
        <c:axId val="28164867"/>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0585970"/>
        <c:crossesAt val="1"/>
        <c:crossBetween val="midCat"/>
        <c:dispUnits/>
      </c:valAx>
      <c:spPr>
        <a:noFill/>
        <a:ln w="12700">
          <a:solidFill>
            <a:srgbClr val="C0C0C0"/>
          </a:solidFill>
        </a:ln>
      </c:spPr>
    </c:plotArea>
    <c:legend>
      <c:legendPos val="b"/>
      <c:legendEntry>
        <c:idx val="4"/>
        <c:delete val="1"/>
      </c:legendEntry>
      <c:layout>
        <c:manualLayout>
          <c:xMode val="edge"/>
          <c:yMode val="edge"/>
          <c:x val="0"/>
          <c:y val="0.845"/>
          <c:w val="0.80675"/>
          <c:h val="0.06"/>
        </c:manualLayout>
      </c:layout>
      <c:overlay val="0"/>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(C) Reported children killed</a:t>
            </a:r>
          </a:p>
        </c:rich>
      </c:tx>
      <c:layout>
        <c:manualLayout>
          <c:xMode val="factor"/>
          <c:yMode val="factor"/>
          <c:x val="-0.004"/>
          <c:y val="-0.018"/>
        </c:manualLayout>
      </c:layout>
      <c:spPr>
        <a:noFill/>
        <a:ln>
          <a:noFill/>
        </a:ln>
      </c:spPr>
    </c:title>
    <c:plotArea>
      <c:layout>
        <c:manualLayout>
          <c:xMode val="edge"/>
          <c:yMode val="edge"/>
          <c:x val="0.03825"/>
          <c:y val="0.085"/>
          <c:w val="0.88625"/>
          <c:h val="0.6355"/>
        </c:manualLayout>
      </c:layout>
      <c:lineChart>
        <c:grouping val="standard"/>
        <c:varyColors val="0"/>
        <c:ser>
          <c:idx val="0"/>
          <c:order val="0"/>
          <c:tx>
            <c:v>Children killed (3 year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'Tables 5 to 9'!$K$106:$K$115</c:f>
              <c:numCache>
                <c:ptCount val="10"/>
                <c:pt idx="0">
                  <c:v>15</c:v>
                </c:pt>
                <c:pt idx="1">
                  <c:v>18</c:v>
                </c:pt>
                <c:pt idx="2">
                  <c:v>11.333333333333334</c:v>
                </c:pt>
                <c:pt idx="3">
                  <c:v>9.666666666666666</c:v>
                </c:pt>
                <c:pt idx="4">
                  <c:v>5.333333333333333</c:v>
                </c:pt>
                <c:pt idx="5">
                  <c:v>4.333333333333333</c:v>
                </c:pt>
                <c:pt idx="6">
                  <c:v>6</c:v>
                </c:pt>
                <c:pt idx="7">
                  <c:v>6</c:v>
                </c:pt>
                <c:pt idx="8">
                  <c:v>6.666666666666667</c:v>
                </c:pt>
                <c:pt idx="9">
                  <c:v>7.666666666666667</c:v>
                </c:pt>
              </c:numCache>
            </c:numRef>
          </c:val>
          <c:smooth val="0"/>
        </c:ser>
        <c:ser>
          <c:idx val="1"/>
          <c:order val="1"/>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4'!$U$128:$U$142</c:f>
              <c:numCache/>
            </c:numRef>
          </c:val>
          <c:smooth val="0"/>
        </c:ser>
        <c:ser>
          <c:idx val="2"/>
          <c:order val="2"/>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4'!$S$128:$S$142</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4'!$T$128:$T$142</c:f>
              <c:numCache/>
            </c:numRef>
          </c:val>
          <c:smooth val="0"/>
        </c:ser>
        <c:ser>
          <c:idx val="4"/>
          <c:order val="4"/>
          <c:tx>
            <c:v>Children killed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00"/>
                </a:solidFill>
              </a:ln>
            </c:spPr>
          </c:marker>
          <c:cat>
            <c:numRef>
              <c:f>'Fig 4'!$R$128:$R$142</c:f>
              <c:numCache/>
            </c:numRef>
          </c:cat>
          <c:val>
            <c:numRef>
              <c:f>'Fig 4'!$P$15:$P$24</c:f>
              <c:numCache/>
            </c:numRef>
          </c:val>
          <c:smooth val="0"/>
        </c:ser>
        <c:ser>
          <c:idx val="5"/>
          <c:order val="5"/>
          <c:tx>
            <c:v>Child killed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8080"/>
              </a:solidFill>
              <a:ln>
                <a:solidFill>
                  <a:srgbClr val="000000"/>
                </a:solidFill>
              </a:ln>
            </c:spPr>
          </c:marker>
          <c:val>
            <c:numRef>
              <c:f>'Fig 4'!$V$128:$V$138</c:f>
              <c:numCache/>
            </c:numRef>
          </c:val>
          <c:smooth val="0"/>
        </c:ser>
        <c:marker val="1"/>
        <c:axId val="52157212"/>
        <c:axId val="66761725"/>
      </c:lineChart>
      <c:catAx>
        <c:axId val="521572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6761725"/>
        <c:crosses val="autoZero"/>
        <c:auto val="1"/>
        <c:lblOffset val="100"/>
        <c:tickLblSkip val="1"/>
        <c:noMultiLvlLbl val="0"/>
      </c:catAx>
      <c:valAx>
        <c:axId val="66761725"/>
        <c:scaling>
          <c:orientation val="minMax"/>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2157212"/>
        <c:crossesAt val="1"/>
        <c:crossBetween val="midCat"/>
        <c:dispUnits/>
        <c:majorUnit val="5"/>
        <c:minorUnit val="2"/>
      </c:valAx>
      <c:spPr>
        <a:solidFill>
          <a:srgbClr val="FFFFFF"/>
        </a:solidFill>
        <a:ln w="12700">
          <a:solidFill>
            <a:srgbClr val="C0C0C0"/>
          </a:solidFill>
        </a:ln>
      </c:spPr>
    </c:plotArea>
    <c:legend>
      <c:legendPos val="b"/>
      <c:legendEntry>
        <c:idx val="5"/>
        <c:delete val="1"/>
      </c:legendEntry>
      <c:layout>
        <c:manualLayout>
          <c:xMode val="edge"/>
          <c:yMode val="edge"/>
          <c:x val="0.002"/>
          <c:y val="0.7535"/>
          <c:w val="0.875"/>
          <c:h val="0.067"/>
        </c:manualLayout>
      </c:layout>
      <c:overlay val="0"/>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11</xdr:col>
      <xdr:colOff>590550</xdr:colOff>
      <xdr:row>20</xdr:row>
      <xdr:rowOff>0</xdr:rowOff>
    </xdr:to>
    <xdr:graphicFrame>
      <xdr:nvGraphicFramePr>
        <xdr:cNvPr id="1" name="Chart 1"/>
        <xdr:cNvGraphicFramePr/>
      </xdr:nvGraphicFramePr>
      <xdr:xfrm>
        <a:off x="190500" y="190500"/>
        <a:ext cx="6677025" cy="30480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66675</xdr:rowOff>
    </xdr:from>
    <xdr:to>
      <xdr:col>11</xdr:col>
      <xdr:colOff>600075</xdr:colOff>
      <xdr:row>69</xdr:row>
      <xdr:rowOff>0</xdr:rowOff>
    </xdr:to>
    <xdr:graphicFrame>
      <xdr:nvGraphicFramePr>
        <xdr:cNvPr id="2" name="Chart 2"/>
        <xdr:cNvGraphicFramePr/>
      </xdr:nvGraphicFramePr>
      <xdr:xfrm>
        <a:off x="190500" y="3305175"/>
        <a:ext cx="6686550" cy="7867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25</xdr:row>
      <xdr:rowOff>114300</xdr:rowOff>
    </xdr:from>
    <xdr:to>
      <xdr:col>13</xdr:col>
      <xdr:colOff>190500</xdr:colOff>
      <xdr:row>65</xdr:row>
      <xdr:rowOff>66675</xdr:rowOff>
    </xdr:to>
    <xdr:graphicFrame>
      <xdr:nvGraphicFramePr>
        <xdr:cNvPr id="1" name="Chart 1"/>
        <xdr:cNvGraphicFramePr/>
      </xdr:nvGraphicFramePr>
      <xdr:xfrm>
        <a:off x="390525" y="4162425"/>
        <a:ext cx="7305675" cy="642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56</xdr:row>
      <xdr:rowOff>0</xdr:rowOff>
    </xdr:from>
    <xdr:to>
      <xdr:col>16</xdr:col>
      <xdr:colOff>485775</xdr:colOff>
      <xdr:row>56</xdr:row>
      <xdr:rowOff>0</xdr:rowOff>
    </xdr:to>
    <xdr:graphicFrame>
      <xdr:nvGraphicFramePr>
        <xdr:cNvPr id="1" name="Chart 1"/>
        <xdr:cNvGraphicFramePr/>
      </xdr:nvGraphicFramePr>
      <xdr:xfrm>
        <a:off x="962025" y="9258300"/>
        <a:ext cx="9801225"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56</xdr:row>
      <xdr:rowOff>0</xdr:rowOff>
    </xdr:from>
    <xdr:to>
      <xdr:col>16</xdr:col>
      <xdr:colOff>495300</xdr:colOff>
      <xdr:row>56</xdr:row>
      <xdr:rowOff>0</xdr:rowOff>
    </xdr:to>
    <xdr:graphicFrame>
      <xdr:nvGraphicFramePr>
        <xdr:cNvPr id="2" name="Chart 2"/>
        <xdr:cNvGraphicFramePr/>
      </xdr:nvGraphicFramePr>
      <xdr:xfrm>
        <a:off x="971550" y="9258300"/>
        <a:ext cx="9801225" cy="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56</xdr:row>
      <xdr:rowOff>0</xdr:rowOff>
    </xdr:from>
    <xdr:to>
      <xdr:col>16</xdr:col>
      <xdr:colOff>504825</xdr:colOff>
      <xdr:row>56</xdr:row>
      <xdr:rowOff>0</xdr:rowOff>
    </xdr:to>
    <xdr:graphicFrame>
      <xdr:nvGraphicFramePr>
        <xdr:cNvPr id="3" name="Chart 3"/>
        <xdr:cNvGraphicFramePr/>
      </xdr:nvGraphicFramePr>
      <xdr:xfrm>
        <a:off x="962025" y="9258300"/>
        <a:ext cx="9820275" cy="0"/>
      </xdr:xfrm>
      <a:graphic>
        <a:graphicData uri="http://schemas.openxmlformats.org/drawingml/2006/chart">
          <c:chart xmlns:c="http://schemas.openxmlformats.org/drawingml/2006/chart" r:id="rId3"/>
        </a:graphicData>
      </a:graphic>
    </xdr:graphicFrame>
    <xdr:clientData/>
  </xdr:twoCellAnchor>
  <xdr:twoCellAnchor>
    <xdr:from>
      <xdr:col>1</xdr:col>
      <xdr:colOff>285750</xdr:colOff>
      <xdr:row>55</xdr:row>
      <xdr:rowOff>133350</xdr:rowOff>
    </xdr:from>
    <xdr:to>
      <xdr:col>16</xdr:col>
      <xdr:colOff>361950</xdr:colOff>
      <xdr:row>84</xdr:row>
      <xdr:rowOff>152400</xdr:rowOff>
    </xdr:to>
    <xdr:graphicFrame>
      <xdr:nvGraphicFramePr>
        <xdr:cNvPr id="4" name="Chart 4"/>
        <xdr:cNvGraphicFramePr/>
      </xdr:nvGraphicFramePr>
      <xdr:xfrm>
        <a:off x="914400" y="9229725"/>
        <a:ext cx="9725025" cy="4714875"/>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90</xdr:row>
      <xdr:rowOff>114300</xdr:rowOff>
    </xdr:from>
    <xdr:to>
      <xdr:col>16</xdr:col>
      <xdr:colOff>428625</xdr:colOff>
      <xdr:row>121</xdr:row>
      <xdr:rowOff>95250</xdr:rowOff>
    </xdr:to>
    <xdr:graphicFrame>
      <xdr:nvGraphicFramePr>
        <xdr:cNvPr id="5" name="Chart 5"/>
        <xdr:cNvGraphicFramePr/>
      </xdr:nvGraphicFramePr>
      <xdr:xfrm>
        <a:off x="904875" y="14878050"/>
        <a:ext cx="9801225" cy="5000625"/>
      </xdr:xfrm>
      <a:graphic>
        <a:graphicData uri="http://schemas.openxmlformats.org/drawingml/2006/chart">
          <c:chart xmlns:c="http://schemas.openxmlformats.org/drawingml/2006/chart" r:id="rId5"/>
        </a:graphicData>
      </a:graphic>
    </xdr:graphicFrame>
    <xdr:clientData/>
  </xdr:twoCellAnchor>
  <xdr:twoCellAnchor>
    <xdr:from>
      <xdr:col>1</xdr:col>
      <xdr:colOff>333375</xdr:colOff>
      <xdr:row>123</xdr:row>
      <xdr:rowOff>76200</xdr:rowOff>
    </xdr:from>
    <xdr:to>
      <xdr:col>16</xdr:col>
      <xdr:colOff>600075</xdr:colOff>
      <xdr:row>156</xdr:row>
      <xdr:rowOff>76200</xdr:rowOff>
    </xdr:to>
    <xdr:graphicFrame>
      <xdr:nvGraphicFramePr>
        <xdr:cNvPr id="6" name="Chart 6"/>
        <xdr:cNvGraphicFramePr/>
      </xdr:nvGraphicFramePr>
      <xdr:xfrm>
        <a:off x="962025" y="20183475"/>
        <a:ext cx="9915525" cy="53435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161</xdr:row>
      <xdr:rowOff>0</xdr:rowOff>
    </xdr:from>
    <xdr:to>
      <xdr:col>16</xdr:col>
      <xdr:colOff>561975</xdr:colOff>
      <xdr:row>196</xdr:row>
      <xdr:rowOff>66675</xdr:rowOff>
    </xdr:to>
    <xdr:graphicFrame>
      <xdr:nvGraphicFramePr>
        <xdr:cNvPr id="7" name="Chart 7"/>
        <xdr:cNvGraphicFramePr/>
      </xdr:nvGraphicFramePr>
      <xdr:xfrm>
        <a:off x="1257300" y="26260425"/>
        <a:ext cx="9582150" cy="5734050"/>
      </xdr:xfrm>
      <a:graphic>
        <a:graphicData uri="http://schemas.openxmlformats.org/drawingml/2006/chart">
          <c:chart xmlns:c="http://schemas.openxmlformats.org/drawingml/2006/chart" r:id="rId7"/>
        </a:graphicData>
      </a:graphic>
    </xdr:graphicFrame>
    <xdr:clientData/>
  </xdr:twoCellAnchor>
  <xdr:twoCellAnchor>
    <xdr:from>
      <xdr:col>10</xdr:col>
      <xdr:colOff>409575</xdr:colOff>
      <xdr:row>58</xdr:row>
      <xdr:rowOff>114300</xdr:rowOff>
    </xdr:from>
    <xdr:to>
      <xdr:col>10</xdr:col>
      <xdr:colOff>409575</xdr:colOff>
      <xdr:row>77</xdr:row>
      <xdr:rowOff>28575</xdr:rowOff>
    </xdr:to>
    <xdr:sp>
      <xdr:nvSpPr>
        <xdr:cNvPr id="8" name="Line 8"/>
        <xdr:cNvSpPr>
          <a:spLocks/>
        </xdr:cNvSpPr>
      </xdr:nvSpPr>
      <xdr:spPr>
        <a:xfrm flipH="1">
          <a:off x="6848475" y="9696450"/>
          <a:ext cx="0" cy="2990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93</xdr:row>
      <xdr:rowOff>104775</xdr:rowOff>
    </xdr:from>
    <xdr:to>
      <xdr:col>10</xdr:col>
      <xdr:colOff>523875</xdr:colOff>
      <xdr:row>113</xdr:row>
      <xdr:rowOff>123825</xdr:rowOff>
    </xdr:to>
    <xdr:sp>
      <xdr:nvSpPr>
        <xdr:cNvPr id="9" name="Line 9"/>
        <xdr:cNvSpPr>
          <a:spLocks/>
        </xdr:cNvSpPr>
      </xdr:nvSpPr>
      <xdr:spPr>
        <a:xfrm>
          <a:off x="6943725" y="15354300"/>
          <a:ext cx="19050" cy="3257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126</xdr:row>
      <xdr:rowOff>57150</xdr:rowOff>
    </xdr:from>
    <xdr:to>
      <xdr:col>10</xdr:col>
      <xdr:colOff>514350</xdr:colOff>
      <xdr:row>145</xdr:row>
      <xdr:rowOff>19050</xdr:rowOff>
    </xdr:to>
    <xdr:sp>
      <xdr:nvSpPr>
        <xdr:cNvPr id="10" name="Line 10"/>
        <xdr:cNvSpPr>
          <a:spLocks/>
        </xdr:cNvSpPr>
      </xdr:nvSpPr>
      <xdr:spPr>
        <a:xfrm>
          <a:off x="6943725" y="20650200"/>
          <a:ext cx="9525" cy="3038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164</xdr:row>
      <xdr:rowOff>66675</xdr:rowOff>
    </xdr:from>
    <xdr:to>
      <xdr:col>11</xdr:col>
      <xdr:colOff>104775</xdr:colOff>
      <xdr:row>187</xdr:row>
      <xdr:rowOff>104775</xdr:rowOff>
    </xdr:to>
    <xdr:sp>
      <xdr:nvSpPr>
        <xdr:cNvPr id="11" name="Line 11"/>
        <xdr:cNvSpPr>
          <a:spLocks/>
        </xdr:cNvSpPr>
      </xdr:nvSpPr>
      <xdr:spPr>
        <a:xfrm>
          <a:off x="7153275" y="26812875"/>
          <a:ext cx="19050" cy="3762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d%20Road%20Casualties%20Scotland%202010%20-%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v>2010</v>
          </cell>
          <cell r="C24">
            <v>2327</v>
          </cell>
          <cell r="D24">
            <v>1547</v>
          </cell>
          <cell r="E24">
            <v>3652</v>
          </cell>
          <cell r="F24">
            <v>1223</v>
          </cell>
          <cell r="G24">
            <v>8784</v>
          </cell>
          <cell r="I24">
            <v>7.4</v>
          </cell>
          <cell r="J24">
            <v>5.4</v>
          </cell>
          <cell r="K24">
            <v>4.1</v>
          </cell>
          <cell r="L24">
            <v>2.4</v>
          </cell>
          <cell r="M24">
            <v>4.4</v>
          </cell>
        </row>
        <row r="25">
          <cell r="B25" t="str">
            <v>2006-2010 average</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t="str">
            <v>1994-98 average</v>
          </cell>
          <cell r="C27">
            <v>1727</v>
          </cell>
          <cell r="D27">
            <v>1822</v>
          </cell>
          <cell r="E27">
            <v>2609</v>
          </cell>
          <cell r="F27">
            <v>417</v>
          </cell>
          <cell r="G27">
            <v>6643</v>
          </cell>
          <cell r="I27">
            <v>5.762477024175</v>
          </cell>
          <cell r="J27">
            <v>4.972878680536</v>
          </cell>
          <cell r="K27">
            <v>3.11477379024</v>
          </cell>
          <cell r="L27">
            <v>0.680716507228</v>
          </cell>
          <cell r="M27">
            <v>3.107508976712</v>
          </cell>
        </row>
        <row r="28">
          <cell r="B28">
            <v>1999</v>
          </cell>
          <cell r="C28">
            <v>1536</v>
          </cell>
          <cell r="D28">
            <v>1781</v>
          </cell>
          <cell r="E28">
            <v>2848</v>
          </cell>
          <cell r="F28">
            <v>472</v>
          </cell>
          <cell r="G28">
            <v>6652</v>
          </cell>
          <cell r="I28">
            <v>5.438111389232</v>
          </cell>
          <cell r="J28">
            <v>5.095442997414</v>
          </cell>
          <cell r="K28">
            <v>3.263353049425</v>
          </cell>
          <cell r="L28">
            <v>0.768220414155</v>
          </cell>
          <cell r="M28">
            <v>3.131978171948</v>
          </cell>
        </row>
        <row r="29">
          <cell r="B29">
            <v>2000</v>
          </cell>
          <cell r="C29">
            <v>1315</v>
          </cell>
          <cell r="D29">
            <v>1701</v>
          </cell>
          <cell r="E29">
            <v>2954</v>
          </cell>
          <cell r="F29">
            <v>510</v>
          </cell>
          <cell r="G29">
            <v>6503</v>
          </cell>
          <cell r="I29">
            <v>4.676004451983</v>
          </cell>
          <cell r="J29">
            <v>5.028750498884</v>
          </cell>
          <cell r="K29">
            <v>3.336601410544</v>
          </cell>
          <cell r="L29">
            <v>0.828511181652</v>
          </cell>
          <cell r="M29">
            <v>3.056067520228</v>
          </cell>
        </row>
        <row r="30">
          <cell r="B30">
            <v>2001</v>
          </cell>
          <cell r="C30">
            <v>1343</v>
          </cell>
          <cell r="D30">
            <v>1668</v>
          </cell>
          <cell r="E30">
            <v>2902</v>
          </cell>
          <cell r="F30">
            <v>504</v>
          </cell>
          <cell r="G30">
            <v>6438</v>
          </cell>
          <cell r="I30">
            <v>4.792902364689</v>
          </cell>
          <cell r="J30">
            <v>5.074752195104</v>
          </cell>
          <cell r="K30">
            <v>3.22817837076</v>
          </cell>
          <cell r="L30">
            <v>0.816326530612</v>
          </cell>
          <cell r="M30">
            <v>3.019408060507</v>
          </cell>
        </row>
        <row r="31">
          <cell r="B31">
            <v>2002</v>
          </cell>
          <cell r="C31">
            <v>1284</v>
          </cell>
          <cell r="D31">
            <v>1508</v>
          </cell>
          <cell r="E31">
            <v>2956</v>
          </cell>
          <cell r="F31">
            <v>510</v>
          </cell>
          <cell r="G31">
            <v>6275</v>
          </cell>
          <cell r="I31">
            <v>4.594641016833</v>
          </cell>
          <cell r="J31">
            <v>4.761679218175</v>
          </cell>
          <cell r="K31">
            <v>3.247580794009</v>
          </cell>
          <cell r="L31">
            <v>0.824059965713</v>
          </cell>
          <cell r="M31">
            <v>2.944589211454</v>
          </cell>
        </row>
        <row r="32">
          <cell r="B32">
            <v>2003</v>
          </cell>
          <cell r="C32">
            <v>1293</v>
          </cell>
          <cell r="D32">
            <v>1389</v>
          </cell>
          <cell r="E32">
            <v>2961</v>
          </cell>
          <cell r="F32">
            <v>541</v>
          </cell>
          <cell r="G32">
            <v>6202</v>
          </cell>
          <cell r="I32">
            <v>4.566242296894</v>
          </cell>
          <cell r="J32">
            <v>4.566840594577</v>
          </cell>
          <cell r="K32">
            <v>3.21404497492</v>
          </cell>
          <cell r="L32">
            <v>0.869411500016</v>
          </cell>
          <cell r="M32">
            <v>2.902137792414</v>
          </cell>
        </row>
        <row r="33">
          <cell r="B33">
            <v>2004</v>
          </cell>
          <cell r="C33">
            <v>1389</v>
          </cell>
          <cell r="D33">
            <v>1367</v>
          </cell>
          <cell r="E33">
            <v>2859</v>
          </cell>
          <cell r="F33">
            <v>524</v>
          </cell>
          <cell r="G33">
            <v>6151</v>
          </cell>
          <cell r="I33">
            <v>4.81467487946</v>
          </cell>
          <cell r="J33">
            <v>4.637608391798</v>
          </cell>
          <cell r="K33">
            <v>3.063008626564</v>
          </cell>
          <cell r="L33">
            <v>0.835890989606</v>
          </cell>
          <cell r="M33">
            <v>2.863968717008</v>
          </cell>
        </row>
        <row r="34">
          <cell r="B34">
            <v>2005</v>
          </cell>
          <cell r="C34">
            <v>1269</v>
          </cell>
          <cell r="D34">
            <v>1211</v>
          </cell>
          <cell r="E34">
            <v>2784</v>
          </cell>
          <cell r="F34">
            <v>542</v>
          </cell>
          <cell r="G34">
            <v>5823</v>
          </cell>
          <cell r="I34">
            <v>4.315357776826</v>
          </cell>
          <cell r="J34">
            <v>4.204904912204</v>
          </cell>
          <cell r="K34">
            <v>2.953874360604</v>
          </cell>
          <cell r="L34">
            <v>0.860782009338</v>
          </cell>
          <cell r="M34">
            <v>2.695182558464</v>
          </cell>
        </row>
        <row r="35">
          <cell r="B35">
            <v>2006</v>
          </cell>
          <cell r="C35">
            <v>1405</v>
          </cell>
          <cell r="D35">
            <v>1170</v>
          </cell>
          <cell r="E35">
            <v>2778</v>
          </cell>
          <cell r="F35">
            <v>549</v>
          </cell>
          <cell r="G35">
            <v>5913</v>
          </cell>
          <cell r="I35">
            <v>4.71573040119</v>
          </cell>
          <cell r="J35">
            <v>4.118021800878</v>
          </cell>
          <cell r="K35">
            <v>2.922429382513</v>
          </cell>
          <cell r="L35">
            <v>0.866497786406</v>
          </cell>
          <cell r="M35">
            <v>2.724561678869</v>
          </cell>
        </row>
        <row r="36">
          <cell r="B36">
            <v>2007</v>
          </cell>
          <cell r="C36">
            <v>1422</v>
          </cell>
          <cell r="D36">
            <v>1075</v>
          </cell>
          <cell r="E36">
            <v>2538</v>
          </cell>
          <cell r="F36">
            <v>524</v>
          </cell>
          <cell r="G36">
            <v>5569</v>
          </cell>
          <cell r="I36">
            <v>4.73283763904</v>
          </cell>
          <cell r="J36">
            <v>3.795220493485</v>
          </cell>
          <cell r="K36">
            <v>2.675372343734</v>
          </cell>
          <cell r="L36">
            <v>0.810539488277</v>
          </cell>
          <cell r="M36">
            <v>2.551356432158</v>
          </cell>
        </row>
        <row r="37">
          <cell r="B37">
            <v>2008</v>
          </cell>
          <cell r="C37">
            <v>1350</v>
          </cell>
          <cell r="D37">
            <v>1047</v>
          </cell>
          <cell r="E37">
            <v>2636</v>
          </cell>
          <cell r="F37">
            <v>520</v>
          </cell>
          <cell r="G37">
            <v>5563</v>
          </cell>
          <cell r="I37">
            <v>4.445688505425</v>
          </cell>
          <cell r="J37">
            <v>3.688463950285</v>
          </cell>
          <cell r="K37">
            <v>2.784876724833</v>
          </cell>
          <cell r="L37">
            <v>0.792579021653</v>
          </cell>
          <cell r="M37">
            <v>2.535442777892</v>
          </cell>
        </row>
        <row r="38">
          <cell r="B38">
            <v>2009</v>
          </cell>
          <cell r="C38">
            <v>1298</v>
          </cell>
          <cell r="D38">
            <v>1078</v>
          </cell>
          <cell r="E38">
            <v>2494</v>
          </cell>
          <cell r="F38">
            <v>557</v>
          </cell>
          <cell r="G38">
            <v>5442</v>
          </cell>
          <cell r="I38">
            <v>4.219340703635</v>
          </cell>
          <cell r="J38">
            <v>3.757105564908</v>
          </cell>
          <cell r="K38">
            <v>2.643979751398</v>
          </cell>
          <cell r="L38">
            <v>0.8382696429</v>
          </cell>
          <cell r="M38">
            <v>2.464249761499</v>
          </cell>
        </row>
        <row r="39">
          <cell r="B39">
            <v>2010</v>
          </cell>
        </row>
        <row r="40">
          <cell r="B40" t="str">
            <v>2006-2010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2000</v>
          </cell>
          <cell r="C41">
            <v>4280</v>
          </cell>
          <cell r="D41">
            <v>4506</v>
          </cell>
          <cell r="E41">
            <v>7742</v>
          </cell>
          <cell r="F41">
            <v>1902</v>
          </cell>
          <cell r="G41">
            <v>19285</v>
          </cell>
          <cell r="I41">
            <v>7.6</v>
          </cell>
          <cell r="J41">
            <v>6.9</v>
          </cell>
          <cell r="K41">
            <v>4.5</v>
          </cell>
          <cell r="L41">
            <v>1.8</v>
          </cell>
          <cell r="M41">
            <v>4.6</v>
          </cell>
        </row>
        <row r="42">
          <cell r="B42" t="str">
            <v>1994-98 average</v>
          </cell>
          <cell r="C42">
            <v>5537</v>
          </cell>
          <cell r="D42">
            <v>5043</v>
          </cell>
          <cell r="E42">
            <v>7547</v>
          </cell>
          <cell r="F42">
            <v>1794</v>
          </cell>
          <cell r="G42">
            <v>20975</v>
          </cell>
          <cell r="I42">
            <v>9.239598067638</v>
          </cell>
          <cell r="J42">
            <v>7.014732496206</v>
          </cell>
          <cell r="K42">
            <v>4.581155249007</v>
          </cell>
          <cell r="L42">
            <v>1.717173322133</v>
          </cell>
          <cell r="M42">
            <v>4.967371033805</v>
          </cell>
        </row>
        <row r="43">
          <cell r="B43">
            <v>1999</v>
          </cell>
          <cell r="C43">
            <v>4642</v>
          </cell>
          <cell r="D43">
            <v>4714</v>
          </cell>
          <cell r="E43">
            <v>7791</v>
          </cell>
          <cell r="F43">
            <v>1819</v>
          </cell>
          <cell r="G43">
            <v>19622</v>
          </cell>
          <cell r="I43">
            <v>8.241075423061</v>
          </cell>
          <cell r="J43">
            <v>6.925915913445</v>
          </cell>
          <cell r="K43">
            <v>4.546743747133</v>
          </cell>
          <cell r="L43">
            <v>1.720188908706</v>
          </cell>
          <cell r="M43">
            <v>4.723922285177</v>
          </cell>
        </row>
        <row r="44">
          <cell r="B44">
            <v>2000</v>
          </cell>
          <cell r="C44">
            <v>4280</v>
          </cell>
          <cell r="D44">
            <v>4506</v>
          </cell>
          <cell r="E44">
            <v>7742</v>
          </cell>
          <cell r="F44">
            <v>1902</v>
          </cell>
          <cell r="G44">
            <v>19285</v>
          </cell>
          <cell r="I44">
            <v>7.634023487108</v>
          </cell>
          <cell r="J44">
            <v>6.864768927247</v>
          </cell>
          <cell r="K44">
            <v>4.458203335994</v>
          </cell>
          <cell r="L44">
            <v>1.78974538002</v>
          </cell>
          <cell r="M44">
            <v>4.58875722113</v>
          </cell>
        </row>
        <row r="45">
          <cell r="B45">
            <v>2001</v>
          </cell>
          <cell r="C45">
            <v>4172</v>
          </cell>
          <cell r="D45">
            <v>4309</v>
          </cell>
          <cell r="E45">
            <v>7503</v>
          </cell>
          <cell r="F45">
            <v>1837</v>
          </cell>
          <cell r="G45">
            <v>18605</v>
          </cell>
          <cell r="I45">
            <v>7.427849092884</v>
          </cell>
          <cell r="J45">
            <v>6.767899830685</v>
          </cell>
          <cell r="K45">
            <v>4.259803139525</v>
          </cell>
          <cell r="L45">
            <v>1.718859358567</v>
          </cell>
          <cell r="M45">
            <v>4.423804491722</v>
          </cell>
        </row>
        <row r="46">
          <cell r="B46">
            <v>2002</v>
          </cell>
          <cell r="C46">
            <v>4072</v>
          </cell>
          <cell r="D46">
            <v>3941</v>
          </cell>
          <cell r="E46">
            <v>7624</v>
          </cell>
          <cell r="F46">
            <v>1882</v>
          </cell>
          <cell r="G46">
            <v>18194</v>
          </cell>
          <cell r="I46">
            <v>7.217810550199</v>
          </cell>
          <cell r="J46">
            <v>6.419622771824</v>
          </cell>
          <cell r="K46">
            <v>4.279609378991</v>
          </cell>
          <cell r="L46">
            <v>1.751176600856</v>
          </cell>
          <cell r="M46">
            <v>4.342581842014</v>
          </cell>
        </row>
        <row r="47">
          <cell r="B47">
            <v>2003</v>
          </cell>
          <cell r="C47">
            <v>4035</v>
          </cell>
          <cell r="D47">
            <v>3641</v>
          </cell>
          <cell r="E47">
            <v>7597</v>
          </cell>
          <cell r="F47">
            <v>1963</v>
          </cell>
          <cell r="G47">
            <v>17726</v>
          </cell>
          <cell r="I47">
            <v>7.034935822556</v>
          </cell>
          <cell r="J47">
            <v>6.159337545569</v>
          </cell>
          <cell r="K47">
            <v>4.21999054571</v>
          </cell>
          <cell r="L47">
            <v>1.810524840069</v>
          </cell>
          <cell r="M47">
            <v>4.25668743971</v>
          </cell>
        </row>
        <row r="48">
          <cell r="B48">
            <v>2004</v>
          </cell>
          <cell r="C48">
            <v>4153</v>
          </cell>
          <cell r="D48">
            <v>3459</v>
          </cell>
          <cell r="E48">
            <v>7645</v>
          </cell>
          <cell r="F48">
            <v>1950</v>
          </cell>
          <cell r="G48">
            <v>17718</v>
          </cell>
          <cell r="I48">
            <v>7.094209669512</v>
          </cell>
          <cell r="J48">
            <v>6.030156010021</v>
          </cell>
          <cell r="K48">
            <v>4.198113621986</v>
          </cell>
          <cell r="L48">
            <v>1.777533075789</v>
          </cell>
          <cell r="M48">
            <v>4.220395545272</v>
          </cell>
        </row>
        <row r="49">
          <cell r="B49">
            <v>2005</v>
          </cell>
          <cell r="C49">
            <v>3997</v>
          </cell>
          <cell r="D49">
            <v>3111</v>
          </cell>
          <cell r="E49">
            <v>7348</v>
          </cell>
          <cell r="F49">
            <v>1875</v>
          </cell>
          <cell r="G49">
            <v>16770</v>
          </cell>
          <cell r="I49">
            <v>6.696275249247</v>
          </cell>
          <cell r="J49">
            <v>5.520979188517</v>
          </cell>
          <cell r="K49">
            <v>4.00322742505</v>
          </cell>
          <cell r="L49">
            <v>1.695272314983</v>
          </cell>
          <cell r="M49">
            <v>3.981304373901</v>
          </cell>
        </row>
        <row r="50">
          <cell r="B50">
            <v>2006</v>
          </cell>
          <cell r="C50">
            <v>4097</v>
          </cell>
          <cell r="D50">
            <v>2916</v>
          </cell>
          <cell r="E50">
            <v>7213</v>
          </cell>
          <cell r="F50">
            <v>1741</v>
          </cell>
          <cell r="G50">
            <v>16398</v>
          </cell>
          <cell r="I50">
            <v>6.764577193287</v>
          </cell>
          <cell r="J50">
            <v>5.209859426701</v>
          </cell>
          <cell r="K50">
            <v>3.903113183248</v>
          </cell>
          <cell r="L50">
            <v>1.55788885926</v>
          </cell>
          <cell r="M50">
            <v>3.865247222587</v>
          </cell>
        </row>
        <row r="51">
          <cell r="B51">
            <v>2007</v>
          </cell>
          <cell r="C51">
            <v>4120</v>
          </cell>
          <cell r="D51">
            <v>2710</v>
          </cell>
          <cell r="E51">
            <v>6545</v>
          </cell>
          <cell r="F51">
            <v>1823</v>
          </cell>
          <cell r="G51">
            <v>15584</v>
          </cell>
          <cell r="I51">
            <v>6.739271962339</v>
          </cell>
          <cell r="J51">
            <v>4.815885669808</v>
          </cell>
          <cell r="K51">
            <v>3.555926934259</v>
          </cell>
          <cell r="L51">
            <v>1.589909698711</v>
          </cell>
          <cell r="M51">
            <v>3.652260926864</v>
          </cell>
        </row>
        <row r="52">
          <cell r="B52">
            <v>2008</v>
          </cell>
          <cell r="C52">
            <v>3792</v>
          </cell>
          <cell r="D52">
            <v>2658</v>
          </cell>
          <cell r="E52">
            <v>6510</v>
          </cell>
          <cell r="F52">
            <v>1752</v>
          </cell>
          <cell r="G52">
            <v>15058</v>
          </cell>
          <cell r="I52">
            <v>6.122004181432</v>
          </cell>
          <cell r="J52">
            <v>4.687624002469</v>
          </cell>
          <cell r="K52">
            <v>3.550048042893</v>
          </cell>
          <cell r="L52">
            <v>1.498813011955</v>
          </cell>
          <cell r="M52">
            <v>3.511943879557</v>
          </cell>
        </row>
        <row r="53">
          <cell r="B53">
            <v>2009</v>
          </cell>
          <cell r="C53">
            <v>3629</v>
          </cell>
          <cell r="D53">
            <v>2726</v>
          </cell>
          <cell r="E53">
            <v>6049</v>
          </cell>
          <cell r="F53">
            <v>1847</v>
          </cell>
          <cell r="G53">
            <v>14561</v>
          </cell>
          <cell r="I53">
            <v>5.778064372318</v>
          </cell>
          <cell r="J53">
            <v>4.732375979112</v>
          </cell>
          <cell r="K53">
            <v>3.314175510495</v>
          </cell>
          <cell r="L53">
            <v>1.553793038469</v>
          </cell>
          <cell r="M53">
            <v>3.378622666573</v>
          </cell>
        </row>
        <row r="54">
          <cell r="B54">
            <v>2010</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t="str">
            <v>2006-2010 average</v>
          </cell>
          <cell r="C55">
            <v>2.23574144486692</v>
          </cell>
          <cell r="D55">
            <v>1.6096413874191653</v>
          </cell>
          <cell r="E55">
            <v>1.600880162491537</v>
          </cell>
          <cell r="F55">
            <v>2.7176470588235295</v>
          </cell>
          <cell r="G55">
            <v>1.8265415961863756</v>
          </cell>
          <cell r="I55">
            <v>2.234042553191489</v>
          </cell>
          <cell r="J55">
            <v>1.72</v>
          </cell>
          <cell r="K55">
            <v>1.696969696969697</v>
          </cell>
          <cell r="L55">
            <v>3.875</v>
          </cell>
          <cell r="M55">
            <v>2</v>
          </cell>
        </row>
        <row r="56">
          <cell r="B56">
            <v>2001</v>
          </cell>
          <cell r="C56">
            <v>2.0863095238095237</v>
          </cell>
          <cell r="D56">
            <v>1.541641701617735</v>
          </cell>
          <cell r="E56">
            <v>1.5587323458491216</v>
          </cell>
          <cell r="F56">
            <v>2.636904761904762</v>
          </cell>
          <cell r="G56">
            <v>1.7545412203074058</v>
          </cell>
          <cell r="I56">
            <v>2.0833333333333335</v>
          </cell>
          <cell r="J56">
            <v>1.647058823529412</v>
          </cell>
          <cell r="K56">
            <v>1.625</v>
          </cell>
          <cell r="L56">
            <v>3.6249999999999996</v>
          </cell>
          <cell r="M56">
            <v>1.9666666666666668</v>
          </cell>
        </row>
        <row r="57">
          <cell r="B57" t="str">
            <v>1994-98 average</v>
          </cell>
          <cell r="C57">
            <v>2.193977996525767</v>
          </cell>
          <cell r="D57">
            <v>1.7480790340285401</v>
          </cell>
          <cell r="E57">
            <v>1.87926408585665</v>
          </cell>
          <cell r="F57">
            <v>3.2973621103117505</v>
          </cell>
          <cell r="G57">
            <v>2.0343218425410208</v>
          </cell>
          <cell r="I57">
            <v>2.194735794709855</v>
          </cell>
          <cell r="J57">
            <v>1.817042991005376</v>
          </cell>
          <cell r="K57">
            <v>1.943671463307298</v>
          </cell>
          <cell r="L57">
            <v>4.66779078535368</v>
          </cell>
          <cell r="M57">
            <v>2.250744511445128</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v>
          </cell>
          <cell r="M58">
            <v>2.0511899639713267</v>
          </cell>
        </row>
        <row r="59">
          <cell r="B59">
            <v>2000</v>
          </cell>
          <cell r="C59">
            <v>2.23574144486692</v>
          </cell>
          <cell r="D59">
            <v>1.6096413874191653</v>
          </cell>
          <cell r="E59">
            <v>1.600880162491537</v>
          </cell>
          <cell r="F59">
            <v>2.7176470588235295</v>
          </cell>
          <cell r="G59">
            <v>1.8265415961863756</v>
          </cell>
          <cell r="I59">
            <v>2.2501276419424703</v>
          </cell>
          <cell r="J59">
            <v>1.711413992272223</v>
          </cell>
          <cell r="K59">
            <v>1.6649911964154103</v>
          </cell>
          <cell r="L59">
            <v>3.741130691371784</v>
          </cell>
          <cell r="M59">
            <v>2.0353111338802976</v>
          </cell>
        </row>
        <row r="60">
          <cell r="B60">
            <v>2001</v>
          </cell>
          <cell r="C60">
            <v>2.087862993298585</v>
          </cell>
          <cell r="D60">
            <v>1.5425659472422062</v>
          </cell>
          <cell r="E60">
            <v>1.5592694693314955</v>
          </cell>
          <cell r="F60">
            <v>2.640873015873016</v>
          </cell>
          <cell r="G60">
            <v>1.7556694625660143</v>
          </cell>
          <cell r="I60">
            <v>2.0785313144849393</v>
          </cell>
          <cell r="J60">
            <v>1.646189661343808</v>
          </cell>
          <cell r="K60">
            <v>1.625389119633654</v>
          </cell>
          <cell r="L60">
            <v>3.612584527577584</v>
          </cell>
          <cell r="M60">
            <v>1.9547608268234322</v>
          </cell>
        </row>
        <row r="61">
          <cell r="B61">
            <v>2002</v>
          </cell>
          <cell r="C61">
            <v>2.147196261682243</v>
          </cell>
          <cell r="D61">
            <v>1.5623342175066313</v>
          </cell>
          <cell r="E61">
            <v>1.5466847090663058</v>
          </cell>
          <cell r="F61">
            <v>2.684313725490196</v>
          </cell>
          <cell r="G61">
            <v>1.774980079681275</v>
          </cell>
          <cell r="I61">
            <v>2.107616607088887</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3.508205300906267</v>
          </cell>
          <cell r="M62">
            <v>1.9381326296965204</v>
          </cell>
        </row>
        <row r="63">
          <cell r="B63">
            <v>2004</v>
          </cell>
          <cell r="C63">
            <v>1.97264218862491</v>
          </cell>
          <cell r="D63">
            <v>1.4820775420629115</v>
          </cell>
          <cell r="E63">
            <v>1.6117523609653726</v>
          </cell>
          <cell r="F63">
            <v>2.6259541984732824</v>
          </cell>
          <cell r="G63">
            <v>1.7574378149894325</v>
          </cell>
          <cell r="I63">
            <v>1.916694608280386</v>
          </cell>
          <cell r="J63">
            <v>1.5666430148094446</v>
          </cell>
          <cell r="K63">
            <v>1.6947966639429028</v>
          </cell>
          <cell r="L63">
            <v>3.501324394600212</v>
          </cell>
          <cell r="M63">
            <v>1.9412377264103582</v>
          </cell>
        </row>
        <row r="64">
          <cell r="B64">
            <v>2005</v>
          </cell>
          <cell r="C64">
            <v>2.118991331757289</v>
          </cell>
          <cell r="D64">
            <v>1.5194054500412881</v>
          </cell>
          <cell r="E64">
            <v>1.555316091954023</v>
          </cell>
          <cell r="F64">
            <v>2.4354243542435423</v>
          </cell>
          <cell r="G64">
            <v>1.754078653614975</v>
          </cell>
          <cell r="I64">
            <v>2.057646640110098</v>
          </cell>
          <cell r="J64">
            <v>1.5883851007132996</v>
          </cell>
          <cell r="K64">
            <v>1.641461878935351</v>
          </cell>
          <cell r="L64">
            <v>3.219201772817152</v>
          </cell>
          <cell r="M64">
            <v>1.93906817604905</v>
          </cell>
        </row>
        <row r="65">
          <cell r="B65">
            <v>2006</v>
          </cell>
          <cell r="C65">
            <v>1.8911032028469752</v>
          </cell>
          <cell r="D65">
            <v>1.4427350427350427</v>
          </cell>
          <cell r="E65">
            <v>1.506119510439165</v>
          </cell>
          <cell r="F65">
            <v>2.1602914389799635</v>
          </cell>
          <cell r="G65">
            <v>1.6494165398274987</v>
          </cell>
          <cell r="I65">
            <v>1.831017552395508</v>
          </cell>
          <cell r="J65">
            <v>1.4873691526091704</v>
          </cell>
          <cell r="K65">
            <v>1.5953119376195093</v>
          </cell>
          <cell r="L65">
            <v>2.828225574314094</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1.49342346185173</v>
          </cell>
          <cell r="K66">
            <v>1.6025070809038262</v>
          </cell>
          <cell r="L66">
            <v>3.1872160822498277</v>
          </cell>
          <cell r="M66">
            <v>1.8371433824020602</v>
          </cell>
        </row>
        <row r="67">
          <cell r="B67">
            <v>2008</v>
          </cell>
          <cell r="C67">
            <v>1.7503703703703704</v>
          </cell>
          <cell r="D67">
            <v>1.4794651384909265</v>
          </cell>
          <cell r="E67">
            <v>1.405918057663126</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4">
      <selection activeCell="A1" sqref="A1"/>
    </sheetView>
  </sheetViews>
  <sheetFormatPr defaultColWidth="9.140625" defaultRowHeight="12.75"/>
  <cols>
    <col min="1" max="1" width="11.57421875" style="0" customWidth="1"/>
  </cols>
  <sheetData>
    <row r="1" ht="15.75" customHeight="1">
      <c r="A1" s="353" t="s">
        <v>226</v>
      </c>
    </row>
    <row r="2" spans="1:13" ht="93" customHeight="1">
      <c r="A2" s="372" t="s">
        <v>227</v>
      </c>
      <c r="B2" s="372"/>
      <c r="C2" s="372"/>
      <c r="D2" s="372"/>
      <c r="E2" s="372"/>
      <c r="F2" s="372"/>
      <c r="G2" s="372"/>
      <c r="H2" s="372"/>
      <c r="I2" s="372"/>
      <c r="J2" s="372"/>
      <c r="K2" s="372"/>
      <c r="L2" s="372"/>
      <c r="M2" s="372"/>
    </row>
    <row r="4" spans="1:2" ht="19.5" customHeight="1">
      <c r="A4" s="353" t="s">
        <v>221</v>
      </c>
      <c r="B4" s="354"/>
    </row>
    <row r="5" spans="1:2" ht="19.5" customHeight="1">
      <c r="A5" s="355" t="s">
        <v>207</v>
      </c>
      <c r="B5" s="114" t="s">
        <v>228</v>
      </c>
    </row>
    <row r="6" spans="1:2" ht="19.5" customHeight="1">
      <c r="A6" s="355" t="s">
        <v>208</v>
      </c>
      <c r="B6" s="114" t="s">
        <v>229</v>
      </c>
    </row>
    <row r="7" spans="1:2" ht="19.5" customHeight="1">
      <c r="A7" s="355" t="s">
        <v>209</v>
      </c>
      <c r="B7" s="356" t="s">
        <v>230</v>
      </c>
    </row>
    <row r="8" spans="1:2" ht="19.5" customHeight="1">
      <c r="A8" s="355" t="s">
        <v>210</v>
      </c>
      <c r="B8" s="356" t="s">
        <v>231</v>
      </c>
    </row>
    <row r="9" spans="1:2" ht="19.5" customHeight="1">
      <c r="A9" s="355" t="s">
        <v>39</v>
      </c>
      <c r="B9" s="357" t="s">
        <v>232</v>
      </c>
    </row>
    <row r="10" spans="1:2" ht="19.5" customHeight="1">
      <c r="A10" s="355" t="s">
        <v>204</v>
      </c>
      <c r="B10" s="356" t="s">
        <v>233</v>
      </c>
    </row>
    <row r="11" spans="1:2" ht="19.5" customHeight="1">
      <c r="A11" s="355" t="s">
        <v>205</v>
      </c>
      <c r="B11" s="356" t="s">
        <v>234</v>
      </c>
    </row>
    <row r="12" spans="1:2" ht="19.5" customHeight="1">
      <c r="A12" s="355" t="s">
        <v>206</v>
      </c>
      <c r="B12" s="356" t="s">
        <v>235</v>
      </c>
    </row>
    <row r="13" spans="1:2" ht="19.5" customHeight="1">
      <c r="A13" s="355" t="s">
        <v>162</v>
      </c>
      <c r="B13" s="356" t="s">
        <v>236</v>
      </c>
    </row>
    <row r="14" spans="1:2" ht="19.5" customHeight="1">
      <c r="A14" s="355" t="s">
        <v>211</v>
      </c>
      <c r="B14" s="356" t="s">
        <v>214</v>
      </c>
    </row>
    <row r="15" spans="1:2" ht="19.5" customHeight="1">
      <c r="A15" s="355" t="s">
        <v>212</v>
      </c>
      <c r="B15" s="356" t="s">
        <v>215</v>
      </c>
    </row>
    <row r="16" spans="1:2" ht="19.5" customHeight="1">
      <c r="A16" s="355" t="s">
        <v>213</v>
      </c>
      <c r="B16" s="356" t="s">
        <v>237</v>
      </c>
    </row>
    <row r="17" spans="1:2" ht="19.5" customHeight="1">
      <c r="A17" s="355" t="s">
        <v>223</v>
      </c>
      <c r="B17" s="356" t="s">
        <v>222</v>
      </c>
    </row>
    <row r="18" spans="1:2" ht="9.75" customHeight="1">
      <c r="A18" s="355"/>
      <c r="B18" s="356"/>
    </row>
    <row r="19" spans="1:2" ht="19.5" customHeight="1">
      <c r="A19" s="355" t="s">
        <v>216</v>
      </c>
      <c r="B19" s="356" t="s">
        <v>238</v>
      </c>
    </row>
    <row r="20" spans="1:2" ht="19.5" customHeight="1">
      <c r="A20" s="355" t="s">
        <v>217</v>
      </c>
      <c r="B20" s="356" t="s">
        <v>239</v>
      </c>
    </row>
    <row r="21" spans="1:2" ht="19.5" customHeight="1">
      <c r="A21" s="355" t="s">
        <v>218</v>
      </c>
      <c r="B21" s="356" t="s">
        <v>224</v>
      </c>
    </row>
    <row r="22" spans="1:2" ht="19.5" customHeight="1">
      <c r="A22" s="355" t="s">
        <v>219</v>
      </c>
      <c r="B22" s="356" t="s">
        <v>220</v>
      </c>
    </row>
    <row r="23" ht="12.75">
      <c r="A23" s="276"/>
    </row>
  </sheetData>
  <sheetProtection/>
  <mergeCells count="1">
    <mergeCell ref="A2:M2"/>
  </mergeCells>
  <hyperlinks>
    <hyperlink ref="A14" location="'Table 10'!A1" display="Table 10"/>
    <hyperlink ref="A15" location="'Table 11'!A1" display="Table 11"/>
    <hyperlink ref="A16" location="'Table 12'!A1" display="Table 12"/>
    <hyperlink ref="A19" location="'Fig 1 and Fig2'!A1" display="Figure 1"/>
    <hyperlink ref="A20" location="'Fig 1 and Fig2'!A1" display="Figure 2"/>
    <hyperlink ref="A21" location="'Fig 3'!A1" display="Figure 3"/>
    <hyperlink ref="A22" location="'Fig 4'!A1" display="Figure 4"/>
    <hyperlink ref="A17" location="'KRRCS_RRCS compare'!A1" display="Compare"/>
    <hyperlink ref="A13" location="'Tables 5 to 9'!A1" display="Table 9"/>
    <hyperlink ref="A12" location="'Tables 5 to 9'!A1" display="Table 8 "/>
    <hyperlink ref="A11" location="'Tables 5 to 9'!A1" display="Table 7 "/>
    <hyperlink ref="A10" location="'Tables 5 to 9'!A1" display="Table 6 "/>
    <hyperlink ref="A9" location="'Tables 5 to 9'!A1" display="Table 5"/>
    <hyperlink ref="A8" location="'Table 4'!A1" display="Table 4"/>
    <hyperlink ref="A7" location="'Table 3'!A1" display="Table 3"/>
    <hyperlink ref="A6" location="'Tables 1 and 2'!A1" display="Table 2 "/>
    <hyperlink ref="A5" location="'Tables 1 and 2'!A1" display="Table 1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46"/>
  <sheetViews>
    <sheetView zoomScalePageLayoutView="0" workbookViewId="0" topLeftCell="A1">
      <selection activeCell="A1" sqref="A1"/>
    </sheetView>
  </sheetViews>
  <sheetFormatPr defaultColWidth="9.140625" defaultRowHeight="12.75"/>
  <cols>
    <col min="1" max="1" width="1.7109375" style="0" customWidth="1"/>
    <col min="4" max="4" width="9.8515625" style="0" customWidth="1"/>
    <col min="5" max="5" width="10.57421875" style="0" customWidth="1"/>
    <col min="6" max="6" width="11.57421875" style="0" customWidth="1"/>
    <col min="11" max="11" width="10.00390625" style="0" customWidth="1"/>
    <col min="12" max="12" width="11.8515625" style="0" customWidth="1"/>
  </cols>
  <sheetData>
    <row r="1" spans="1:12" ht="6.75" customHeight="1">
      <c r="A1" s="215"/>
      <c r="B1" s="215"/>
      <c r="C1" s="215"/>
      <c r="D1" s="215"/>
      <c r="E1" s="215"/>
      <c r="F1" s="215"/>
      <c r="G1" s="215"/>
      <c r="H1" s="215"/>
      <c r="I1" s="215"/>
      <c r="J1" s="215"/>
      <c r="K1" s="215"/>
      <c r="L1" s="215"/>
    </row>
    <row r="2" spans="1:12" ht="15.75">
      <c r="A2" s="215"/>
      <c r="B2" s="382" t="s">
        <v>85</v>
      </c>
      <c r="C2" s="382"/>
      <c r="D2" s="382"/>
      <c r="E2" s="382"/>
      <c r="F2" s="382"/>
      <c r="G2" s="307"/>
      <c r="H2" s="382" t="s">
        <v>2</v>
      </c>
      <c r="I2" s="382"/>
      <c r="J2" s="382"/>
      <c r="K2" s="382"/>
      <c r="L2" s="382"/>
    </row>
    <row r="3" spans="1:12" ht="38.25">
      <c r="A3" s="215"/>
      <c r="B3" s="308" t="s">
        <v>109</v>
      </c>
      <c r="C3" s="309" t="s">
        <v>169</v>
      </c>
      <c r="D3" s="309" t="s">
        <v>170</v>
      </c>
      <c r="E3" s="310" t="s">
        <v>171</v>
      </c>
      <c r="F3" s="310" t="s">
        <v>172</v>
      </c>
      <c r="G3" s="311"/>
      <c r="H3" s="309" t="s">
        <v>109</v>
      </c>
      <c r="I3" s="309" t="s">
        <v>169</v>
      </c>
      <c r="J3" s="309" t="s">
        <v>170</v>
      </c>
      <c r="K3" s="310" t="s">
        <v>171</v>
      </c>
      <c r="L3" s="310" t="s">
        <v>172</v>
      </c>
    </row>
    <row r="4" spans="1:12" ht="12.75">
      <c r="A4" s="215"/>
      <c r="B4" s="215">
        <v>2001</v>
      </c>
      <c r="C4" s="312">
        <v>347</v>
      </c>
      <c r="D4" s="312">
        <v>347</v>
      </c>
      <c r="E4" s="318">
        <f aca="true" t="shared" si="0" ref="E4:E18">D4-C4</f>
        <v>0</v>
      </c>
      <c r="F4" s="319">
        <f aca="true" t="shared" si="1" ref="F4:F18">IF(E4&lt;&gt;0,E4/C4,"")</f>
      </c>
      <c r="G4" s="311"/>
      <c r="H4" s="311">
        <v>2001</v>
      </c>
      <c r="I4" s="312">
        <v>3405</v>
      </c>
      <c r="J4" s="312">
        <v>3406</v>
      </c>
      <c r="K4" s="318">
        <f aca="true" t="shared" si="2" ref="K4:K17">J4-I4</f>
        <v>1</v>
      </c>
      <c r="L4" s="319">
        <f aca="true" t="shared" si="3" ref="L4:L17">IF(K4&lt;&gt;0,K4/I4,"")</f>
        <v>0.0002936857562408223</v>
      </c>
    </row>
    <row r="5" spans="1:12" ht="12.75">
      <c r="A5" s="215"/>
      <c r="B5" s="215">
        <v>2002</v>
      </c>
      <c r="C5" s="312">
        <v>304</v>
      </c>
      <c r="D5" s="312">
        <v>305</v>
      </c>
      <c r="E5" s="318"/>
      <c r="F5" s="319"/>
      <c r="G5" s="311"/>
      <c r="H5" s="311">
        <v>2002</v>
      </c>
      <c r="I5" s="312">
        <v>3204</v>
      </c>
      <c r="J5" s="312">
        <v>3213</v>
      </c>
      <c r="K5" s="318"/>
      <c r="L5" s="319"/>
    </row>
    <row r="6" spans="1:12" ht="12.75">
      <c r="A6" s="215"/>
      <c r="B6" s="215">
        <v>2003</v>
      </c>
      <c r="C6" s="312">
        <v>332</v>
      </c>
      <c r="D6" s="312">
        <v>331</v>
      </c>
      <c r="E6" s="318">
        <f t="shared" si="0"/>
        <v>-1</v>
      </c>
      <c r="F6" s="319">
        <f t="shared" si="1"/>
        <v>-0.0030120481927710845</v>
      </c>
      <c r="G6" s="311"/>
      <c r="H6" s="311">
        <v>2003</v>
      </c>
      <c r="I6" s="312">
        <v>2931</v>
      </c>
      <c r="J6" s="312">
        <v>2940</v>
      </c>
      <c r="K6" s="318">
        <f t="shared" si="2"/>
        <v>9</v>
      </c>
      <c r="L6" s="319">
        <f t="shared" si="3"/>
        <v>0.0030706243602865915</v>
      </c>
    </row>
    <row r="7" spans="1:12" ht="12.75">
      <c r="A7" s="215"/>
      <c r="B7" s="215">
        <v>2004</v>
      </c>
      <c r="C7" s="312">
        <v>307</v>
      </c>
      <c r="D7" s="312">
        <v>306</v>
      </c>
      <c r="E7" s="318">
        <f t="shared" si="0"/>
        <v>-1</v>
      </c>
      <c r="F7" s="319">
        <f t="shared" si="1"/>
        <v>-0.003257328990228013</v>
      </c>
      <c r="G7" s="311"/>
      <c r="H7" s="311">
        <v>2004</v>
      </c>
      <c r="I7" s="312">
        <v>2712</v>
      </c>
      <c r="J7" s="312">
        <v>2742</v>
      </c>
      <c r="K7" s="318">
        <f t="shared" si="2"/>
        <v>30</v>
      </c>
      <c r="L7" s="319">
        <f t="shared" si="3"/>
        <v>0.011061946902654867</v>
      </c>
    </row>
    <row r="8" spans="1:12" ht="12.75">
      <c r="A8" s="215"/>
      <c r="B8" s="215">
        <v>2005</v>
      </c>
      <c r="C8" s="312">
        <v>286</v>
      </c>
      <c r="D8" s="312">
        <v>286</v>
      </c>
      <c r="E8" s="318">
        <f t="shared" si="0"/>
        <v>0</v>
      </c>
      <c r="F8" s="319">
        <f t="shared" si="1"/>
      </c>
      <c r="G8" s="311"/>
      <c r="H8" s="311">
        <v>2005</v>
      </c>
      <c r="I8" s="312">
        <v>2594</v>
      </c>
      <c r="J8" s="312">
        <v>2652</v>
      </c>
      <c r="K8" s="318">
        <f t="shared" si="2"/>
        <v>58</v>
      </c>
      <c r="L8" s="319">
        <f t="shared" si="3"/>
        <v>0.02235929067077872</v>
      </c>
    </row>
    <row r="9" spans="1:12" ht="12.75">
      <c r="A9" s="215"/>
      <c r="B9" s="215">
        <v>2006</v>
      </c>
      <c r="C9" s="312">
        <v>314</v>
      </c>
      <c r="D9" s="312">
        <v>314</v>
      </c>
      <c r="E9" s="318">
        <f t="shared" si="0"/>
        <v>0</v>
      </c>
      <c r="F9" s="319">
        <f t="shared" si="1"/>
      </c>
      <c r="G9" s="311"/>
      <c r="H9" s="311">
        <v>2006</v>
      </c>
      <c r="I9" s="312">
        <v>2594</v>
      </c>
      <c r="J9" s="312">
        <v>2625</v>
      </c>
      <c r="K9" s="318">
        <f t="shared" si="2"/>
        <v>31</v>
      </c>
      <c r="L9" s="319">
        <f t="shared" si="3"/>
        <v>0.011950655358519661</v>
      </c>
    </row>
    <row r="10" spans="1:12" ht="12.75">
      <c r="A10" s="215"/>
      <c r="B10" s="215">
        <v>2007</v>
      </c>
      <c r="C10" s="312">
        <v>282</v>
      </c>
      <c r="D10" s="312">
        <v>281</v>
      </c>
      <c r="E10" s="318">
        <f t="shared" si="0"/>
        <v>-1</v>
      </c>
      <c r="F10" s="319">
        <f t="shared" si="1"/>
        <v>-0.0035460992907801418</v>
      </c>
      <c r="G10" s="311"/>
      <c r="H10" s="311">
        <v>2007</v>
      </c>
      <c r="I10" s="312">
        <v>2316</v>
      </c>
      <c r="J10" s="312">
        <v>2382</v>
      </c>
      <c r="K10" s="318">
        <f t="shared" si="2"/>
        <v>66</v>
      </c>
      <c r="L10" s="319">
        <f t="shared" si="3"/>
        <v>0.02849740932642487</v>
      </c>
    </row>
    <row r="11" spans="1:12" ht="12.75">
      <c r="A11" s="215"/>
      <c r="B11" s="215">
        <v>2008</v>
      </c>
      <c r="C11" s="312">
        <v>272</v>
      </c>
      <c r="D11" s="312">
        <v>270</v>
      </c>
      <c r="E11" s="318">
        <f t="shared" si="0"/>
        <v>-2</v>
      </c>
      <c r="F11" s="319">
        <f t="shared" si="1"/>
        <v>-0.007352941176470588</v>
      </c>
      <c r="G11" s="311"/>
      <c r="H11" s="311">
        <v>2008</v>
      </c>
      <c r="I11" s="312">
        <v>2535</v>
      </c>
      <c r="J11" s="312">
        <v>2568</v>
      </c>
      <c r="K11" s="318">
        <f t="shared" si="2"/>
        <v>33</v>
      </c>
      <c r="L11" s="319">
        <f t="shared" si="3"/>
        <v>0.01301775147928994</v>
      </c>
    </row>
    <row r="12" spans="1:12" ht="12.75">
      <c r="A12" s="215"/>
      <c r="B12" s="215">
        <v>2009</v>
      </c>
      <c r="C12" s="312">
        <v>216</v>
      </c>
      <c r="D12" s="312">
        <v>216</v>
      </c>
      <c r="E12" s="318">
        <f t="shared" si="0"/>
        <v>0</v>
      </c>
      <c r="F12" s="319">
        <f t="shared" si="1"/>
      </c>
      <c r="G12" s="311"/>
      <c r="H12" s="311">
        <v>2009</v>
      </c>
      <c r="I12" s="312">
        <v>2269</v>
      </c>
      <c r="J12" s="312">
        <v>2269</v>
      </c>
      <c r="K12" s="318">
        <f t="shared" si="2"/>
        <v>0</v>
      </c>
      <c r="L12" s="319">
        <f t="shared" si="3"/>
      </c>
    </row>
    <row r="13" spans="1:12" ht="12.75">
      <c r="A13" s="215"/>
      <c r="B13" s="215">
        <v>2010</v>
      </c>
      <c r="C13" s="312">
        <v>208</v>
      </c>
      <c r="D13" s="312">
        <v>208</v>
      </c>
      <c r="E13" s="318">
        <f t="shared" si="0"/>
        <v>0</v>
      </c>
      <c r="F13" s="319">
        <f t="shared" si="1"/>
      </c>
      <c r="G13" s="311"/>
      <c r="H13" s="311">
        <v>2010</v>
      </c>
      <c r="I13" s="312">
        <v>1960</v>
      </c>
      <c r="J13" s="312">
        <v>1964</v>
      </c>
      <c r="K13" s="318">
        <f t="shared" si="2"/>
        <v>4</v>
      </c>
      <c r="L13" s="319">
        <f t="shared" si="3"/>
        <v>0.0020408163265306124</v>
      </c>
    </row>
    <row r="14" spans="1:12" ht="12.75">
      <c r="A14" s="215"/>
      <c r="B14" s="215">
        <v>2011</v>
      </c>
      <c r="C14" s="312">
        <v>186</v>
      </c>
      <c r="D14" s="312">
        <v>186</v>
      </c>
      <c r="E14" s="318">
        <f t="shared" si="0"/>
        <v>0</v>
      </c>
      <c r="F14" s="319">
        <f t="shared" si="1"/>
      </c>
      <c r="G14" s="311"/>
      <c r="H14" s="311">
        <v>2011</v>
      </c>
      <c r="I14" s="312">
        <v>1873</v>
      </c>
      <c r="J14" s="312">
        <v>1875</v>
      </c>
      <c r="K14" s="318">
        <f t="shared" si="2"/>
        <v>2</v>
      </c>
      <c r="L14" s="319">
        <f t="shared" si="3"/>
        <v>0.0010678056593699946</v>
      </c>
    </row>
    <row r="15" spans="1:12" ht="12.75">
      <c r="A15" s="215"/>
      <c r="B15" s="215">
        <v>2012</v>
      </c>
      <c r="C15" s="312">
        <v>170</v>
      </c>
      <c r="D15" s="312">
        <v>174</v>
      </c>
      <c r="E15" s="318">
        <f t="shared" si="0"/>
        <v>4</v>
      </c>
      <c r="F15" s="319">
        <f t="shared" si="1"/>
        <v>0.023529411764705882</v>
      </c>
      <c r="G15" s="311"/>
      <c r="H15" s="311">
        <v>2012</v>
      </c>
      <c r="I15" s="312">
        <v>1959</v>
      </c>
      <c r="J15" s="312">
        <v>1974</v>
      </c>
      <c r="K15" s="318">
        <f t="shared" si="2"/>
        <v>15</v>
      </c>
      <c r="L15" s="319">
        <f t="shared" si="3"/>
        <v>0.007656967840735069</v>
      </c>
    </row>
    <row r="16" spans="1:12" ht="12.75">
      <c r="A16" s="215"/>
      <c r="B16" s="215">
        <v>2013</v>
      </c>
      <c r="C16" s="312">
        <v>172</v>
      </c>
      <c r="D16" s="312">
        <v>172</v>
      </c>
      <c r="E16" s="318">
        <f>D16-C16</f>
        <v>0</v>
      </c>
      <c r="F16" s="319">
        <f>IF(E16&lt;&gt;0,E16/C16,"")</f>
      </c>
      <c r="G16" s="311"/>
      <c r="H16" s="311">
        <v>2013</v>
      </c>
      <c r="I16" s="312">
        <v>1667</v>
      </c>
      <c r="J16" s="312">
        <v>1672</v>
      </c>
      <c r="K16" s="318">
        <f>J16-I16</f>
        <v>5</v>
      </c>
      <c r="L16" s="319">
        <f>IF(K16&lt;&gt;0,K16/I16,"")</f>
        <v>0.002999400119976005</v>
      </c>
    </row>
    <row r="17" spans="1:12" ht="12.75">
      <c r="A17" s="215"/>
      <c r="B17" s="215">
        <v>2014</v>
      </c>
      <c r="C17" s="312">
        <v>200</v>
      </c>
      <c r="D17" s="312">
        <v>200</v>
      </c>
      <c r="E17" s="318">
        <f t="shared" si="0"/>
        <v>0</v>
      </c>
      <c r="F17" s="319">
        <f t="shared" si="1"/>
      </c>
      <c r="G17" s="311"/>
      <c r="H17" s="311">
        <v>2014</v>
      </c>
      <c r="I17" s="312">
        <v>1694</v>
      </c>
      <c r="J17" s="312">
        <v>1699</v>
      </c>
      <c r="K17" s="318">
        <f t="shared" si="2"/>
        <v>5</v>
      </c>
      <c r="L17" s="319">
        <f t="shared" si="3"/>
        <v>0.0029515938606847697</v>
      </c>
    </row>
    <row r="18" spans="1:12" ht="12.75">
      <c r="A18" s="215"/>
      <c r="B18" s="215">
        <v>2015</v>
      </c>
      <c r="C18" s="312">
        <v>162</v>
      </c>
      <c r="D18" s="312">
        <v>168</v>
      </c>
      <c r="E18" s="318">
        <f t="shared" si="0"/>
        <v>6</v>
      </c>
      <c r="F18" s="319">
        <f t="shared" si="1"/>
        <v>0.037037037037037035</v>
      </c>
      <c r="G18" s="311"/>
      <c r="H18" s="311">
        <v>2015</v>
      </c>
      <c r="I18" s="312">
        <v>1597</v>
      </c>
      <c r="J18" s="312">
        <v>1596</v>
      </c>
      <c r="K18" s="318">
        <f>J18-I18</f>
        <v>-1</v>
      </c>
      <c r="L18" s="319">
        <f>IF(K18&lt;&gt;0,K18/I18,"")</f>
        <v>-0.0006261740763932373</v>
      </c>
    </row>
    <row r="19" spans="1:12" ht="12.75">
      <c r="A19" s="215"/>
      <c r="B19" s="215"/>
      <c r="C19" s="312"/>
      <c r="D19" s="312"/>
      <c r="E19" s="320"/>
      <c r="F19" s="319"/>
      <c r="G19" s="311"/>
      <c r="H19" s="311"/>
      <c r="I19" s="312"/>
      <c r="J19" s="312"/>
      <c r="K19" s="320"/>
      <c r="L19" s="319"/>
    </row>
    <row r="20" spans="1:12" ht="12.75">
      <c r="A20" s="215"/>
      <c r="B20" s="313" t="s">
        <v>173</v>
      </c>
      <c r="C20" s="323">
        <f>SUM(C8:C18)/10</f>
        <v>246.8</v>
      </c>
      <c r="D20" s="323">
        <f>SUM(D8:D18)/10</f>
        <v>247.5</v>
      </c>
      <c r="E20" s="321">
        <f>SUM(E7:E17)/10</f>
        <v>0</v>
      </c>
      <c r="F20" s="322">
        <f>IF(E20&lt;&gt;0,E20/C20,"")</f>
      </c>
      <c r="G20" s="311"/>
      <c r="H20" s="313" t="s">
        <v>173</v>
      </c>
      <c r="I20" s="323">
        <f>SUM(I8:I18)/10</f>
        <v>2305.8</v>
      </c>
      <c r="J20" s="323">
        <f>SUM(J8:J18)/10</f>
        <v>2327.6</v>
      </c>
      <c r="K20" s="321">
        <f>SUM(K7:K17)/10</f>
        <v>24.9</v>
      </c>
      <c r="L20" s="322">
        <f>IF(K20&lt;&gt;0,K20/I20,"")</f>
        <v>0.010798855061150142</v>
      </c>
    </row>
    <row r="21" spans="1:12" ht="12.75">
      <c r="A21" s="215"/>
      <c r="B21" s="313" t="s">
        <v>174</v>
      </c>
      <c r="C21" s="323">
        <f>SUM(C14:C18)/5</f>
        <v>178</v>
      </c>
      <c r="D21" s="323">
        <f>SUM(D14:D18)/5</f>
        <v>180</v>
      </c>
      <c r="E21" s="321">
        <f>SUM(E13:E17)/5</f>
        <v>0.8</v>
      </c>
      <c r="F21" s="322">
        <f>IF(E21&lt;&gt;0,E21/C21,"")</f>
        <v>0.0044943820224719105</v>
      </c>
      <c r="G21" s="311"/>
      <c r="H21" s="313" t="s">
        <v>174</v>
      </c>
      <c r="I21" s="323">
        <f>SUM(I14:I18)/5</f>
        <v>1758</v>
      </c>
      <c r="J21" s="323">
        <f>SUM(J14:J18)/5</f>
        <v>1763.2</v>
      </c>
      <c r="K21" s="321">
        <f>SUM(K13:K17)/5</f>
        <v>6.2</v>
      </c>
      <c r="L21" s="322">
        <f>IF(K21&lt;&gt;0,K21/I21,"")</f>
        <v>0.003526734926052332</v>
      </c>
    </row>
    <row r="22" spans="1:12" ht="12.75">
      <c r="A22" s="215"/>
      <c r="B22" s="313" t="s">
        <v>175</v>
      </c>
      <c r="C22" s="323">
        <f>SUM(C16:C18)/3</f>
        <v>178</v>
      </c>
      <c r="D22" s="323">
        <f>SUM(D16:D18)/3</f>
        <v>180</v>
      </c>
      <c r="E22" s="321">
        <f>SUM(E15:E17)/3</f>
        <v>1.3333333333333333</v>
      </c>
      <c r="F22" s="322">
        <f>IF(E22&lt;&gt;0,E22/C22,"")</f>
        <v>0.007490636704119849</v>
      </c>
      <c r="G22" s="311"/>
      <c r="H22" s="313" t="s">
        <v>175</v>
      </c>
      <c r="I22" s="323">
        <f>SUM(I16:I18)/3</f>
        <v>1652.6666666666667</v>
      </c>
      <c r="J22" s="323">
        <f>SUM(J16:J18)/3</f>
        <v>1655.6666666666667</v>
      </c>
      <c r="K22" s="321">
        <f>SUM(K15:K17)/3</f>
        <v>8.333333333333334</v>
      </c>
      <c r="L22" s="322">
        <f>IF(K22&lt;&gt;0,K22/I22,"")</f>
        <v>0.005042355788624445</v>
      </c>
    </row>
    <row r="23" spans="1:12" ht="6" customHeight="1">
      <c r="A23" s="215"/>
      <c r="B23" s="314"/>
      <c r="C23" s="314"/>
      <c r="D23" s="314"/>
      <c r="E23" s="314"/>
      <c r="F23" s="314"/>
      <c r="G23" s="215"/>
      <c r="H23" s="314"/>
      <c r="I23" s="314"/>
      <c r="J23" s="314"/>
      <c r="K23" s="314"/>
      <c r="L23" s="314"/>
    </row>
    <row r="24" spans="1:12" ht="6.75" customHeight="1">
      <c r="A24" s="215"/>
      <c r="B24" s="215"/>
      <c r="C24" s="215"/>
      <c r="D24" s="215"/>
      <c r="E24" s="215"/>
      <c r="F24" s="215"/>
      <c r="G24" s="215"/>
      <c r="H24" s="215"/>
      <c r="I24" s="215"/>
      <c r="J24" s="215"/>
      <c r="K24" s="215"/>
      <c r="L24" s="215"/>
    </row>
    <row r="25" spans="1:12" ht="15.75" customHeight="1">
      <c r="A25" s="215"/>
      <c r="B25" s="383" t="s">
        <v>4</v>
      </c>
      <c r="C25" s="383"/>
      <c r="D25" s="383"/>
      <c r="E25" s="383"/>
      <c r="F25" s="383"/>
      <c r="G25" s="315"/>
      <c r="H25" s="383" t="s">
        <v>176</v>
      </c>
      <c r="I25" s="383"/>
      <c r="J25" s="383"/>
      <c r="K25" s="383"/>
      <c r="L25" s="383"/>
    </row>
    <row r="26" spans="1:12" ht="38.25">
      <c r="A26" s="215"/>
      <c r="B26" s="309" t="s">
        <v>109</v>
      </c>
      <c r="C26" s="309" t="s">
        <v>169</v>
      </c>
      <c r="D26" s="309" t="s">
        <v>170</v>
      </c>
      <c r="E26" s="310" t="s">
        <v>171</v>
      </c>
      <c r="F26" s="310" t="s">
        <v>172</v>
      </c>
      <c r="G26" s="311"/>
      <c r="H26" s="309" t="s">
        <v>109</v>
      </c>
      <c r="I26" s="309" t="s">
        <v>169</v>
      </c>
      <c r="J26" s="309" t="s">
        <v>170</v>
      </c>
      <c r="K26" s="310" t="s">
        <v>171</v>
      </c>
      <c r="L26" s="310" t="s">
        <v>172</v>
      </c>
    </row>
    <row r="27" spans="1:12" ht="12.75">
      <c r="A27" s="215"/>
      <c r="B27" s="215">
        <v>2001</v>
      </c>
      <c r="C27" s="312">
        <v>16137</v>
      </c>
      <c r="D27" s="312">
        <v>16141</v>
      </c>
      <c r="E27" s="318">
        <f aca="true" t="shared" si="4" ref="E27:E40">D27-C27</f>
        <v>4</v>
      </c>
      <c r="F27" s="319">
        <f aca="true" t="shared" si="5" ref="F27:F40">IF(E27&lt;&gt;0,E27/C27,"")</f>
        <v>0.0002478775484910454</v>
      </c>
      <c r="G27" s="215"/>
      <c r="H27" s="215">
        <v>2001</v>
      </c>
      <c r="I27" s="316">
        <f aca="true" t="shared" si="6" ref="I27:I37">C4+I4+C27</f>
        <v>19889</v>
      </c>
      <c r="J27" s="316">
        <f aca="true" t="shared" si="7" ref="J27:J37">D4+J4+D27</f>
        <v>19894</v>
      </c>
      <c r="K27" s="318">
        <f aca="true" t="shared" si="8" ref="K27:K38">J27-I27</f>
        <v>5</v>
      </c>
      <c r="L27" s="319">
        <f aca="true" t="shared" si="9" ref="L27:L38">IF(K27&lt;&gt;0,K27/I27,"")</f>
        <v>0.000251395243601991</v>
      </c>
    </row>
    <row r="28" spans="1:12" ht="12.75">
      <c r="A28" s="215"/>
      <c r="B28" s="215">
        <v>2002</v>
      </c>
      <c r="C28" s="312">
        <v>15730</v>
      </c>
      <c r="D28" s="312">
        <v>15730</v>
      </c>
      <c r="E28" s="318"/>
      <c r="F28" s="319"/>
      <c r="G28" s="215"/>
      <c r="H28" s="215">
        <v>2002</v>
      </c>
      <c r="I28" s="316">
        <f t="shared" si="6"/>
        <v>19238</v>
      </c>
      <c r="J28" s="316">
        <f t="shared" si="7"/>
        <v>19248</v>
      </c>
      <c r="K28" s="318"/>
      <c r="L28" s="319"/>
    </row>
    <row r="29" spans="1:12" ht="12.75">
      <c r="A29" s="215"/>
      <c r="B29" s="215">
        <v>2003</v>
      </c>
      <c r="C29" s="312">
        <v>15406</v>
      </c>
      <c r="D29" s="312">
        <v>15435</v>
      </c>
      <c r="E29" s="318">
        <f t="shared" si="4"/>
        <v>29</v>
      </c>
      <c r="F29" s="319">
        <f t="shared" si="5"/>
        <v>0.0018823834869531352</v>
      </c>
      <c r="G29" s="215"/>
      <c r="H29" s="215">
        <v>2003</v>
      </c>
      <c r="I29" s="316">
        <f t="shared" si="6"/>
        <v>18669</v>
      </c>
      <c r="J29" s="316">
        <f t="shared" si="7"/>
        <v>18706</v>
      </c>
      <c r="K29" s="318">
        <f t="shared" si="8"/>
        <v>37</v>
      </c>
      <c r="L29" s="319">
        <f t="shared" si="9"/>
        <v>0.0019818951202528255</v>
      </c>
    </row>
    <row r="30" spans="1:12" ht="12.75">
      <c r="A30" s="215"/>
      <c r="B30" s="215">
        <v>2004</v>
      </c>
      <c r="C30" s="312">
        <v>15227</v>
      </c>
      <c r="D30" s="312">
        <v>15357</v>
      </c>
      <c r="E30" s="318">
        <f t="shared" si="4"/>
        <v>130</v>
      </c>
      <c r="F30" s="319">
        <f t="shared" si="5"/>
        <v>0.008537466342680764</v>
      </c>
      <c r="G30" s="215"/>
      <c r="H30" s="215">
        <v>2004</v>
      </c>
      <c r="I30" s="316">
        <f t="shared" si="6"/>
        <v>18246</v>
      </c>
      <c r="J30" s="316">
        <f t="shared" si="7"/>
        <v>18405</v>
      </c>
      <c r="K30" s="318">
        <f t="shared" si="8"/>
        <v>159</v>
      </c>
      <c r="L30" s="319">
        <f t="shared" si="9"/>
        <v>0.008714238737257482</v>
      </c>
    </row>
    <row r="31" spans="1:12" ht="12.75">
      <c r="A31" s="215"/>
      <c r="B31" s="215">
        <v>2005</v>
      </c>
      <c r="C31" s="312">
        <v>14912</v>
      </c>
      <c r="D31" s="312">
        <v>14883</v>
      </c>
      <c r="E31" s="318">
        <f t="shared" si="4"/>
        <v>-29</v>
      </c>
      <c r="F31" s="319">
        <f t="shared" si="5"/>
        <v>-0.0019447424892703863</v>
      </c>
      <c r="G31" s="215"/>
      <c r="H31" s="215">
        <v>2005</v>
      </c>
      <c r="I31" s="316">
        <f t="shared" si="6"/>
        <v>17792</v>
      </c>
      <c r="J31" s="316">
        <f t="shared" si="7"/>
        <v>17821</v>
      </c>
      <c r="K31" s="318">
        <f t="shared" si="8"/>
        <v>29</v>
      </c>
      <c r="L31" s="319">
        <f t="shared" si="9"/>
        <v>0.0016299460431654677</v>
      </c>
    </row>
    <row r="32" spans="1:12" ht="12.75">
      <c r="A32" s="215"/>
      <c r="B32" s="215">
        <v>2006</v>
      </c>
      <c r="C32" s="312">
        <v>14169</v>
      </c>
      <c r="D32" s="312">
        <v>14328</v>
      </c>
      <c r="E32" s="318">
        <f t="shared" si="4"/>
        <v>159</v>
      </c>
      <c r="F32" s="319">
        <f t="shared" si="5"/>
        <v>0.011221681134871904</v>
      </c>
      <c r="G32" s="215"/>
      <c r="H32" s="215">
        <v>2006</v>
      </c>
      <c r="I32" s="316">
        <f t="shared" si="6"/>
        <v>17077</v>
      </c>
      <c r="J32" s="316">
        <f t="shared" si="7"/>
        <v>17267</v>
      </c>
      <c r="K32" s="318">
        <f t="shared" si="8"/>
        <v>190</v>
      </c>
      <c r="L32" s="319">
        <f t="shared" si="9"/>
        <v>0.011126076008666627</v>
      </c>
    </row>
    <row r="33" spans="1:12" ht="12.75">
      <c r="A33" s="215"/>
      <c r="B33" s="215">
        <v>2007</v>
      </c>
      <c r="C33" s="312">
        <v>13465</v>
      </c>
      <c r="D33" s="312">
        <v>13550</v>
      </c>
      <c r="E33" s="318">
        <f t="shared" si="4"/>
        <v>85</v>
      </c>
      <c r="F33" s="319">
        <f t="shared" si="5"/>
        <v>0.0063126624582250275</v>
      </c>
      <c r="G33" s="215"/>
      <c r="H33" s="215">
        <v>2007</v>
      </c>
      <c r="I33" s="316">
        <f t="shared" si="6"/>
        <v>16063</v>
      </c>
      <c r="J33" s="316">
        <f t="shared" si="7"/>
        <v>16213</v>
      </c>
      <c r="K33" s="318">
        <f t="shared" si="8"/>
        <v>150</v>
      </c>
      <c r="L33" s="319">
        <f t="shared" si="9"/>
        <v>0.009338230716553571</v>
      </c>
    </row>
    <row r="34" spans="1:12" ht="12.75">
      <c r="A34" s="215"/>
      <c r="B34" s="215">
        <v>2008</v>
      </c>
      <c r="C34" s="312">
        <v>12756</v>
      </c>
      <c r="D34" s="312">
        <v>12738</v>
      </c>
      <c r="E34" s="318">
        <f t="shared" si="4"/>
        <v>-18</v>
      </c>
      <c r="F34" s="319">
        <f t="shared" si="5"/>
        <v>-0.0014111006585136407</v>
      </c>
      <c r="G34" s="215"/>
      <c r="H34" s="215">
        <v>2008</v>
      </c>
      <c r="I34" s="316">
        <f t="shared" si="6"/>
        <v>15563</v>
      </c>
      <c r="J34" s="316">
        <f t="shared" si="7"/>
        <v>15576</v>
      </c>
      <c r="K34" s="318">
        <f t="shared" si="8"/>
        <v>13</v>
      </c>
      <c r="L34" s="319">
        <f t="shared" si="9"/>
        <v>0.0008353145280472916</v>
      </c>
    </row>
    <row r="35" spans="1:12" ht="12.75">
      <c r="A35" s="215"/>
      <c r="B35" s="215">
        <v>2009</v>
      </c>
      <c r="C35" s="312">
        <v>12528</v>
      </c>
      <c r="D35" s="312">
        <v>12545</v>
      </c>
      <c r="E35" s="318">
        <f t="shared" si="4"/>
        <v>17</v>
      </c>
      <c r="F35" s="319">
        <f t="shared" si="5"/>
        <v>0.0013569604086845466</v>
      </c>
      <c r="G35" s="215"/>
      <c r="H35" s="215">
        <v>2009</v>
      </c>
      <c r="I35" s="316">
        <f t="shared" si="6"/>
        <v>15013</v>
      </c>
      <c r="J35" s="316">
        <f t="shared" si="7"/>
        <v>15030</v>
      </c>
      <c r="K35" s="318">
        <f t="shared" si="8"/>
        <v>17</v>
      </c>
      <c r="L35" s="319">
        <f t="shared" si="9"/>
        <v>0.001132351961633251</v>
      </c>
    </row>
    <row r="36" spans="1:12" ht="12.75">
      <c r="A36" s="215"/>
      <c r="B36" s="215">
        <v>2010</v>
      </c>
      <c r="C36" s="312">
        <v>11156</v>
      </c>
      <c r="D36" s="312">
        <v>11162</v>
      </c>
      <c r="E36" s="318">
        <f t="shared" si="4"/>
        <v>6</v>
      </c>
      <c r="F36" s="319">
        <f t="shared" si="5"/>
        <v>0.0005378271782000717</v>
      </c>
      <c r="G36" s="215"/>
      <c r="H36" s="215">
        <v>2010</v>
      </c>
      <c r="I36" s="316">
        <f t="shared" si="6"/>
        <v>13324</v>
      </c>
      <c r="J36" s="316">
        <f t="shared" si="7"/>
        <v>13334</v>
      </c>
      <c r="K36" s="318">
        <f t="shared" si="8"/>
        <v>10</v>
      </c>
      <c r="L36" s="319">
        <f t="shared" si="9"/>
        <v>0.0007505253677574302</v>
      </c>
    </row>
    <row r="37" spans="1:12" ht="12.75">
      <c r="A37" s="215"/>
      <c r="B37" s="215">
        <v>2011</v>
      </c>
      <c r="C37" s="312">
        <v>10704</v>
      </c>
      <c r="D37" s="312">
        <v>10709</v>
      </c>
      <c r="E37" s="318">
        <f t="shared" si="4"/>
        <v>5</v>
      </c>
      <c r="F37" s="319">
        <f t="shared" si="5"/>
        <v>0.0004671150971599402</v>
      </c>
      <c r="G37" s="215"/>
      <c r="H37" s="215">
        <v>2011</v>
      </c>
      <c r="I37" s="316">
        <f t="shared" si="6"/>
        <v>12763</v>
      </c>
      <c r="J37" s="316">
        <f t="shared" si="7"/>
        <v>12770</v>
      </c>
      <c r="K37" s="318">
        <f t="shared" si="8"/>
        <v>7</v>
      </c>
      <c r="L37" s="319">
        <f t="shared" si="9"/>
        <v>0.0005484603933244535</v>
      </c>
    </row>
    <row r="38" spans="1:12" ht="12.75">
      <c r="A38" s="215"/>
      <c r="B38" s="215">
        <v>2012</v>
      </c>
      <c r="C38" s="312">
        <v>10446</v>
      </c>
      <c r="D38" s="312">
        <v>10528</v>
      </c>
      <c r="E38" s="318">
        <f t="shared" si="4"/>
        <v>82</v>
      </c>
      <c r="F38" s="319">
        <f t="shared" si="5"/>
        <v>0.007849894696534559</v>
      </c>
      <c r="G38" s="215"/>
      <c r="H38" s="215">
        <v>2012</v>
      </c>
      <c r="I38" s="316">
        <v>12575</v>
      </c>
      <c r="J38" s="316">
        <v>12676</v>
      </c>
      <c r="K38" s="318">
        <f t="shared" si="8"/>
        <v>101</v>
      </c>
      <c r="L38" s="319">
        <f t="shared" si="9"/>
        <v>0.008031809145129225</v>
      </c>
    </row>
    <row r="39" spans="1:12" ht="12.75">
      <c r="A39" s="215"/>
      <c r="B39" s="215">
        <v>2013</v>
      </c>
      <c r="C39" s="312">
        <v>9654</v>
      </c>
      <c r="D39" s="312">
        <v>9654</v>
      </c>
      <c r="E39" s="318">
        <f>D39-C39</f>
        <v>0</v>
      </c>
      <c r="F39" s="319">
        <f>IF(E39&lt;&gt;0,E39/C39,"")</f>
      </c>
      <c r="G39" s="215"/>
      <c r="H39" s="215">
        <v>2013</v>
      </c>
      <c r="I39" s="316">
        <v>11493</v>
      </c>
      <c r="J39" s="316">
        <v>11498</v>
      </c>
      <c r="K39" s="318">
        <f>J39-I39</f>
        <v>5</v>
      </c>
      <c r="L39" s="319">
        <f>IF(K39&lt;&gt;0,K39/I39,"")</f>
        <v>0.0004350474201687984</v>
      </c>
    </row>
    <row r="40" spans="1:12" ht="12.75">
      <c r="A40" s="215"/>
      <c r="B40" s="215">
        <v>2014</v>
      </c>
      <c r="C40" s="312">
        <v>9346</v>
      </c>
      <c r="D40" s="312">
        <v>9369</v>
      </c>
      <c r="E40" s="318">
        <f t="shared" si="4"/>
        <v>23</v>
      </c>
      <c r="F40" s="319">
        <f t="shared" si="5"/>
        <v>0.0024609458591910976</v>
      </c>
      <c r="G40" s="215"/>
      <c r="H40" s="215">
        <v>2014</v>
      </c>
      <c r="I40" s="316">
        <v>11240</v>
      </c>
      <c r="J40" s="316">
        <v>11268</v>
      </c>
      <c r="K40" s="318">
        <f>J40-I40</f>
        <v>28</v>
      </c>
      <c r="L40" s="319">
        <f>IF(K40&lt;&gt;0,K40/I40,"")</f>
        <v>0.002491103202846975</v>
      </c>
    </row>
    <row r="41" spans="1:12" ht="12.75">
      <c r="A41" s="215"/>
      <c r="B41" s="215">
        <v>2015</v>
      </c>
      <c r="C41" s="312">
        <v>9191</v>
      </c>
      <c r="D41" s="312">
        <v>9204</v>
      </c>
      <c r="E41" s="318">
        <f>D41-C41</f>
        <v>13</v>
      </c>
      <c r="F41" s="319">
        <f>IF(E41&lt;&gt;0,E41/C41,"")</f>
        <v>0.0014144271570014145</v>
      </c>
      <c r="G41" s="215"/>
      <c r="H41" s="215">
        <v>2015</v>
      </c>
      <c r="I41" s="316">
        <v>10950</v>
      </c>
      <c r="J41" s="316">
        <v>10968</v>
      </c>
      <c r="K41" s="318">
        <f>J41-I41</f>
        <v>18</v>
      </c>
      <c r="L41" s="319">
        <f>IF(K41&lt;&gt;0,K41/I41,"")</f>
        <v>0.0016438356164383563</v>
      </c>
    </row>
    <row r="42" spans="1:12" ht="12.75">
      <c r="A42" s="215"/>
      <c r="B42" s="215"/>
      <c r="C42" s="312"/>
      <c r="D42" s="312"/>
      <c r="E42" s="320"/>
      <c r="F42" s="319"/>
      <c r="G42" s="215"/>
      <c r="H42" s="215"/>
      <c r="I42" s="317"/>
      <c r="J42" s="317"/>
      <c r="K42" s="320"/>
      <c r="L42" s="319"/>
    </row>
    <row r="43" spans="1:12" ht="12.75">
      <c r="A43" s="215"/>
      <c r="B43" s="313" t="s">
        <v>173</v>
      </c>
      <c r="C43" s="323">
        <f>SUM(C31:C41)/10</f>
        <v>12832.7</v>
      </c>
      <c r="D43" s="323">
        <f>SUM(D31:D41)/10</f>
        <v>12867</v>
      </c>
      <c r="E43" s="321">
        <f>SUM(E30:E40)/10</f>
        <v>46</v>
      </c>
      <c r="F43" s="322">
        <f>IF(E43&lt;&gt;0,E43/C43,"")</f>
        <v>0.0035845924863824445</v>
      </c>
      <c r="G43" s="215"/>
      <c r="H43" s="313" t="s">
        <v>173</v>
      </c>
      <c r="I43" s="323">
        <f>SUM(I31:I41)/10</f>
        <v>15385.3</v>
      </c>
      <c r="J43" s="323">
        <f>SUM(J31:J41)/10</f>
        <v>15442.1</v>
      </c>
      <c r="K43" s="321">
        <f>SUM(K30:K40)/10</f>
        <v>70.9</v>
      </c>
      <c r="L43" s="322">
        <f>IF(K43&lt;&gt;0,K43/I43,"")</f>
        <v>0.004608294930875577</v>
      </c>
    </row>
    <row r="44" spans="1:12" ht="12.75">
      <c r="A44" s="215"/>
      <c r="B44" s="313" t="s">
        <v>174</v>
      </c>
      <c r="C44" s="323">
        <f>SUM(C37:C41)/5</f>
        <v>9868.2</v>
      </c>
      <c r="D44" s="323">
        <f>SUM(D37:D41)/5</f>
        <v>9892.8</v>
      </c>
      <c r="E44" s="321">
        <f>SUM(E36:E40)/5</f>
        <v>23.2</v>
      </c>
      <c r="F44" s="322">
        <f>IF(E44&lt;&gt;0,E44/C44,"")</f>
        <v>0.0023509859954196303</v>
      </c>
      <c r="G44" s="215"/>
      <c r="H44" s="313" t="s">
        <v>174</v>
      </c>
      <c r="I44" s="323">
        <f>SUM(I37:I41)/5</f>
        <v>11804.2</v>
      </c>
      <c r="J44" s="323">
        <f>SUM(J37:J41)/5</f>
        <v>11836</v>
      </c>
      <c r="K44" s="321">
        <f>SUM(K36:K40)/5</f>
        <v>30.2</v>
      </c>
      <c r="L44" s="322">
        <f>IF(K44&lt;&gt;0,K44/I44,"")</f>
        <v>0.002558411412886938</v>
      </c>
    </row>
    <row r="45" spans="1:12" ht="12.75">
      <c r="A45" s="215"/>
      <c r="B45" s="313" t="s">
        <v>175</v>
      </c>
      <c r="C45" s="323">
        <f>SUM(C39:C41)/3</f>
        <v>9397</v>
      </c>
      <c r="D45" s="323">
        <f>SUM(D39:D41)/3</f>
        <v>9409</v>
      </c>
      <c r="E45" s="321">
        <f>SUM(E38:E40)/3</f>
        <v>35</v>
      </c>
      <c r="F45" s="322">
        <f>IF(E45&lt;&gt;0,E45/C45,"")</f>
        <v>0.0037245929551984677</v>
      </c>
      <c r="G45" s="215"/>
      <c r="H45" s="313" t="s">
        <v>175</v>
      </c>
      <c r="I45" s="323">
        <f>SUM(I39:I41)/3</f>
        <v>11227.666666666666</v>
      </c>
      <c r="J45" s="323">
        <f>SUM(J39:J41)/3</f>
        <v>11244.666666666666</v>
      </c>
      <c r="K45" s="321">
        <f>SUM(K38:K40)/3</f>
        <v>44.666666666666664</v>
      </c>
      <c r="L45" s="322">
        <f>IF(K45&lt;&gt;0,K45/I45,"")</f>
        <v>0.003978267969005136</v>
      </c>
    </row>
    <row r="46" spans="1:12" ht="6" customHeight="1">
      <c r="A46" s="215"/>
      <c r="B46" s="314"/>
      <c r="C46" s="314"/>
      <c r="D46" s="314"/>
      <c r="E46" s="314"/>
      <c r="F46" s="314"/>
      <c r="G46" s="215"/>
      <c r="H46" s="314"/>
      <c r="I46" s="314"/>
      <c r="J46" s="314"/>
      <c r="K46" s="314"/>
      <c r="L46" s="314"/>
    </row>
  </sheetData>
  <sheetProtection/>
  <mergeCells count="4">
    <mergeCell ref="B2:F2"/>
    <mergeCell ref="H2:L2"/>
    <mergeCell ref="B25:F25"/>
    <mergeCell ref="H25:L25"/>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B4:L69"/>
  <sheetViews>
    <sheetView zoomScale="75" zoomScaleNormal="75" zoomScalePageLayoutView="0" workbookViewId="0" topLeftCell="A1">
      <selection activeCell="A1" sqref="A1"/>
    </sheetView>
  </sheetViews>
  <sheetFormatPr defaultColWidth="9.140625" defaultRowHeight="12.75"/>
  <cols>
    <col min="1" max="1" width="2.421875" style="0" customWidth="1"/>
  </cols>
  <sheetData>
    <row r="4" spans="4:12" ht="83.25" customHeight="1">
      <c r="D4" s="110" t="s">
        <v>50</v>
      </c>
      <c r="G4" s="110" t="s">
        <v>86</v>
      </c>
      <c r="H4" s="110" t="s">
        <v>51</v>
      </c>
      <c r="I4" s="110"/>
      <c r="K4" s="110" t="s">
        <v>25</v>
      </c>
      <c r="L4" s="110" t="s">
        <v>52</v>
      </c>
    </row>
    <row r="5" spans="3:12" ht="12.75">
      <c r="C5" s="107">
        <v>1950</v>
      </c>
      <c r="D5">
        <v>529</v>
      </c>
      <c r="F5" s="108">
        <f aca="true" t="shared" si="0" ref="F5:F39">C5</f>
        <v>1950</v>
      </c>
      <c r="G5" s="109">
        <f aca="true" t="shared" si="1" ref="G5:G36">D5+H5</f>
        <v>5082</v>
      </c>
      <c r="H5" s="24">
        <v>4553</v>
      </c>
      <c r="I5" s="109"/>
      <c r="J5" s="108">
        <f aca="true" t="shared" si="2" ref="J5:J39">F5</f>
        <v>1950</v>
      </c>
      <c r="K5" s="109">
        <f aca="true" t="shared" si="3" ref="K5:K36">G5+L5</f>
        <v>15856</v>
      </c>
      <c r="L5" s="24">
        <v>10774</v>
      </c>
    </row>
    <row r="6" spans="3:12" ht="12.75">
      <c r="C6" s="77">
        <v>1951</v>
      </c>
      <c r="D6">
        <v>544</v>
      </c>
      <c r="F6" s="108">
        <f t="shared" si="0"/>
        <v>1951</v>
      </c>
      <c r="G6" s="109">
        <f t="shared" si="1"/>
        <v>5089</v>
      </c>
      <c r="H6" s="24">
        <v>4545</v>
      </c>
      <c r="I6" s="109"/>
      <c r="J6" s="108">
        <f t="shared" si="2"/>
        <v>1951</v>
      </c>
      <c r="K6" s="109">
        <f t="shared" si="3"/>
        <v>16895</v>
      </c>
      <c r="L6" s="24">
        <v>11806</v>
      </c>
    </row>
    <row r="7" spans="3:12" ht="12.75">
      <c r="C7" s="77">
        <v>1952</v>
      </c>
      <c r="D7">
        <v>485</v>
      </c>
      <c r="F7" s="108">
        <f t="shared" si="0"/>
        <v>1952</v>
      </c>
      <c r="G7" s="109">
        <f t="shared" si="1"/>
        <v>4909</v>
      </c>
      <c r="H7" s="24">
        <v>4424</v>
      </c>
      <c r="I7" s="109"/>
      <c r="J7" s="108">
        <f t="shared" si="2"/>
        <v>1952</v>
      </c>
      <c r="K7" s="109">
        <f t="shared" si="3"/>
        <v>16547</v>
      </c>
      <c r="L7" s="24">
        <v>11638</v>
      </c>
    </row>
    <row r="8" spans="3:12" ht="12.75">
      <c r="C8" s="77">
        <v>1953</v>
      </c>
      <c r="D8">
        <v>579</v>
      </c>
      <c r="F8" s="108">
        <f t="shared" si="0"/>
        <v>1953</v>
      </c>
      <c r="G8" s="109">
        <f t="shared" si="1"/>
        <v>5749</v>
      </c>
      <c r="H8" s="24">
        <v>5170</v>
      </c>
      <c r="I8" s="109"/>
      <c r="J8" s="108">
        <f t="shared" si="2"/>
        <v>1953</v>
      </c>
      <c r="K8" s="109">
        <f t="shared" si="3"/>
        <v>18343</v>
      </c>
      <c r="L8" s="24">
        <v>12594</v>
      </c>
    </row>
    <row r="9" spans="3:12" ht="12.75">
      <c r="C9" s="77">
        <v>1954</v>
      </c>
      <c r="D9">
        <v>545</v>
      </c>
      <c r="F9" s="108">
        <f t="shared" si="0"/>
        <v>1954</v>
      </c>
      <c r="G9" s="109">
        <f t="shared" si="1"/>
        <v>5420</v>
      </c>
      <c r="H9" s="24">
        <v>4875</v>
      </c>
      <c r="I9" s="109"/>
      <c r="J9" s="108">
        <f t="shared" si="2"/>
        <v>1954</v>
      </c>
      <c r="K9" s="109">
        <f t="shared" si="3"/>
        <v>18901</v>
      </c>
      <c r="L9" s="24">
        <v>13481</v>
      </c>
    </row>
    <row r="10" spans="3:12" ht="12.75">
      <c r="C10" s="107">
        <v>1955</v>
      </c>
      <c r="D10">
        <v>610</v>
      </c>
      <c r="F10" s="108">
        <f t="shared" si="0"/>
        <v>1955</v>
      </c>
      <c r="G10" s="109">
        <f t="shared" si="1"/>
        <v>5706</v>
      </c>
      <c r="H10" s="24">
        <v>5096</v>
      </c>
      <c r="I10" s="109"/>
      <c r="J10" s="108">
        <f t="shared" si="2"/>
        <v>1955</v>
      </c>
      <c r="K10" s="109">
        <f t="shared" si="3"/>
        <v>20899</v>
      </c>
      <c r="L10" s="24">
        <v>15193</v>
      </c>
    </row>
    <row r="11" spans="3:12" ht="12.75">
      <c r="C11" s="77">
        <v>1956</v>
      </c>
      <c r="D11">
        <v>540</v>
      </c>
      <c r="F11" s="108">
        <f t="shared" si="0"/>
        <v>1956</v>
      </c>
      <c r="G11" s="109">
        <f t="shared" si="1"/>
        <v>5589</v>
      </c>
      <c r="H11" s="24">
        <v>5049</v>
      </c>
      <c r="I11" s="109"/>
      <c r="J11" s="108">
        <f t="shared" si="2"/>
        <v>1956</v>
      </c>
      <c r="K11" s="109">
        <f t="shared" si="3"/>
        <v>21459</v>
      </c>
      <c r="L11" s="24">
        <v>15870</v>
      </c>
    </row>
    <row r="12" spans="3:12" ht="12.75">
      <c r="C12" s="77">
        <v>1957</v>
      </c>
      <c r="D12">
        <v>550</v>
      </c>
      <c r="F12" s="108">
        <f t="shared" si="0"/>
        <v>1957</v>
      </c>
      <c r="G12" s="109">
        <f t="shared" si="1"/>
        <v>5556</v>
      </c>
      <c r="H12" s="24">
        <v>5006</v>
      </c>
      <c r="I12" s="109"/>
      <c r="J12" s="108">
        <f t="shared" si="2"/>
        <v>1957</v>
      </c>
      <c r="K12" s="109">
        <f t="shared" si="3"/>
        <v>21417</v>
      </c>
      <c r="L12" s="24">
        <v>15861</v>
      </c>
    </row>
    <row r="13" spans="3:12" ht="12.75">
      <c r="C13" s="77">
        <v>1958</v>
      </c>
      <c r="D13">
        <v>605</v>
      </c>
      <c r="F13" s="108">
        <f t="shared" si="0"/>
        <v>1958</v>
      </c>
      <c r="G13" s="109">
        <f t="shared" si="1"/>
        <v>5907</v>
      </c>
      <c r="H13" s="24">
        <v>5302</v>
      </c>
      <c r="I13" s="109"/>
      <c r="J13" s="108">
        <f t="shared" si="2"/>
        <v>1958</v>
      </c>
      <c r="K13" s="109">
        <f t="shared" si="3"/>
        <v>22830</v>
      </c>
      <c r="L13" s="24">
        <v>16923</v>
      </c>
    </row>
    <row r="14" spans="3:12" ht="12.75">
      <c r="C14" s="77">
        <v>1959</v>
      </c>
      <c r="D14">
        <v>604</v>
      </c>
      <c r="F14" s="108">
        <f t="shared" si="0"/>
        <v>1959</v>
      </c>
      <c r="G14" s="109">
        <f t="shared" si="1"/>
        <v>6940</v>
      </c>
      <c r="H14" s="24">
        <v>6336</v>
      </c>
      <c r="I14" s="109"/>
      <c r="J14" s="108">
        <f t="shared" si="2"/>
        <v>1959</v>
      </c>
      <c r="K14" s="109">
        <f t="shared" si="3"/>
        <v>25011</v>
      </c>
      <c r="L14" s="24">
        <v>18071</v>
      </c>
    </row>
    <row r="15" spans="3:12" ht="12.75">
      <c r="C15" s="107">
        <v>1960</v>
      </c>
      <c r="D15">
        <v>648</v>
      </c>
      <c r="F15" s="108">
        <f t="shared" si="0"/>
        <v>1960</v>
      </c>
      <c r="G15" s="109">
        <f t="shared" si="1"/>
        <v>7280</v>
      </c>
      <c r="H15" s="24">
        <v>6632</v>
      </c>
      <c r="I15" s="109"/>
      <c r="J15" s="108">
        <f t="shared" si="2"/>
        <v>1960</v>
      </c>
      <c r="K15" s="109">
        <f t="shared" si="3"/>
        <v>26315</v>
      </c>
      <c r="L15" s="24">
        <v>19035</v>
      </c>
    </row>
    <row r="16" spans="3:12" ht="12.75">
      <c r="C16" s="77">
        <v>1961</v>
      </c>
      <c r="D16">
        <v>671</v>
      </c>
      <c r="F16" s="108">
        <f t="shared" si="0"/>
        <v>1961</v>
      </c>
      <c r="G16" s="109">
        <f t="shared" si="1"/>
        <v>7899</v>
      </c>
      <c r="H16" s="24">
        <v>7228</v>
      </c>
      <c r="I16" s="109"/>
      <c r="J16" s="108">
        <f t="shared" si="2"/>
        <v>1961</v>
      </c>
      <c r="K16" s="109">
        <f t="shared" si="3"/>
        <v>27362</v>
      </c>
      <c r="L16" s="24">
        <v>19463</v>
      </c>
    </row>
    <row r="17" spans="3:12" ht="12.75">
      <c r="C17" s="77">
        <v>1962</v>
      </c>
      <c r="D17">
        <v>664</v>
      </c>
      <c r="F17" s="108">
        <f t="shared" si="0"/>
        <v>1962</v>
      </c>
      <c r="G17" s="109">
        <f t="shared" si="1"/>
        <v>7716</v>
      </c>
      <c r="H17" s="24">
        <v>7052</v>
      </c>
      <c r="I17" s="109"/>
      <c r="J17" s="108">
        <f t="shared" si="2"/>
        <v>1962</v>
      </c>
      <c r="K17" s="109">
        <f t="shared" si="3"/>
        <v>26703</v>
      </c>
      <c r="L17" s="24">
        <v>18987</v>
      </c>
    </row>
    <row r="18" spans="3:12" ht="12.75">
      <c r="C18" s="77">
        <v>1963</v>
      </c>
      <c r="D18">
        <v>712</v>
      </c>
      <c r="F18" s="108">
        <f t="shared" si="0"/>
        <v>1963</v>
      </c>
      <c r="G18" s="109">
        <f t="shared" si="1"/>
        <v>7939</v>
      </c>
      <c r="H18" s="24">
        <v>7227</v>
      </c>
      <c r="I18" s="109"/>
      <c r="J18" s="108">
        <f t="shared" si="2"/>
        <v>1963</v>
      </c>
      <c r="K18" s="109">
        <f t="shared" si="3"/>
        <v>27728</v>
      </c>
      <c r="L18" s="24">
        <v>19789</v>
      </c>
    </row>
    <row r="19" spans="3:12" ht="12.75">
      <c r="C19" s="77">
        <v>1964</v>
      </c>
      <c r="D19">
        <v>754</v>
      </c>
      <c r="F19" s="108">
        <f t="shared" si="0"/>
        <v>1964</v>
      </c>
      <c r="G19" s="109">
        <f t="shared" si="1"/>
        <v>8890</v>
      </c>
      <c r="H19" s="24">
        <v>8136</v>
      </c>
      <c r="I19" s="109"/>
      <c r="J19" s="108">
        <f t="shared" si="2"/>
        <v>1964</v>
      </c>
      <c r="K19" s="109">
        <f t="shared" si="3"/>
        <v>30527</v>
      </c>
      <c r="L19" s="24">
        <v>21637</v>
      </c>
    </row>
    <row r="20" spans="3:12" ht="12.75">
      <c r="C20" s="107">
        <v>1965</v>
      </c>
      <c r="D20">
        <v>743</v>
      </c>
      <c r="F20" s="108">
        <f t="shared" si="0"/>
        <v>1965</v>
      </c>
      <c r="G20" s="109">
        <f t="shared" si="1"/>
        <v>9487</v>
      </c>
      <c r="H20" s="24">
        <v>8744</v>
      </c>
      <c r="I20" s="109"/>
      <c r="J20" s="108">
        <f t="shared" si="2"/>
        <v>1965</v>
      </c>
      <c r="K20" s="109">
        <f t="shared" si="3"/>
        <v>31827</v>
      </c>
      <c r="L20" s="24">
        <v>22340</v>
      </c>
    </row>
    <row r="21" spans="3:12" ht="12.75">
      <c r="C21" s="77">
        <v>1966</v>
      </c>
      <c r="D21">
        <v>790</v>
      </c>
      <c r="F21" s="108">
        <f t="shared" si="0"/>
        <v>1966</v>
      </c>
      <c r="G21" s="109">
        <f t="shared" si="1"/>
        <v>10043</v>
      </c>
      <c r="H21" s="24">
        <v>9253</v>
      </c>
      <c r="I21" s="109"/>
      <c r="J21" s="108">
        <f t="shared" si="2"/>
        <v>1966</v>
      </c>
      <c r="K21" s="109">
        <f t="shared" si="3"/>
        <v>32280</v>
      </c>
      <c r="L21" s="24">
        <v>22237</v>
      </c>
    </row>
    <row r="22" spans="3:12" ht="12.75">
      <c r="C22" s="77">
        <v>1967</v>
      </c>
      <c r="D22">
        <v>778</v>
      </c>
      <c r="F22" s="108">
        <f t="shared" si="0"/>
        <v>1967</v>
      </c>
      <c r="G22" s="109">
        <f t="shared" si="1"/>
        <v>10036</v>
      </c>
      <c r="H22" s="24">
        <v>9258</v>
      </c>
      <c r="I22" s="109"/>
      <c r="J22" s="108">
        <f t="shared" si="2"/>
        <v>1967</v>
      </c>
      <c r="K22" s="109">
        <f t="shared" si="3"/>
        <v>31760</v>
      </c>
      <c r="L22" s="24">
        <v>21724</v>
      </c>
    </row>
    <row r="23" spans="3:12" ht="12.75">
      <c r="C23" s="77">
        <v>1968</v>
      </c>
      <c r="D23">
        <v>769</v>
      </c>
      <c r="F23" s="108">
        <f t="shared" si="0"/>
        <v>1968</v>
      </c>
      <c r="G23" s="109">
        <f t="shared" si="1"/>
        <v>10262</v>
      </c>
      <c r="H23" s="24">
        <v>9493</v>
      </c>
      <c r="I23" s="109"/>
      <c r="J23" s="108">
        <f t="shared" si="2"/>
        <v>1968</v>
      </c>
      <c r="K23" s="109">
        <f t="shared" si="3"/>
        <v>30649</v>
      </c>
      <c r="L23" s="24">
        <v>20387</v>
      </c>
    </row>
    <row r="24" spans="2:12" ht="12.75">
      <c r="B24" t="s">
        <v>155</v>
      </c>
      <c r="C24" s="77">
        <v>1969</v>
      </c>
      <c r="D24">
        <v>892</v>
      </c>
      <c r="F24" s="108">
        <f t="shared" si="0"/>
        <v>1969</v>
      </c>
      <c r="G24" s="109">
        <f t="shared" si="1"/>
        <v>10723</v>
      </c>
      <c r="H24" s="24">
        <v>9831</v>
      </c>
      <c r="I24" s="109"/>
      <c r="J24" s="108">
        <f t="shared" si="2"/>
        <v>1969</v>
      </c>
      <c r="K24" s="109">
        <f t="shared" si="3"/>
        <v>31056</v>
      </c>
      <c r="L24" s="24">
        <v>20333</v>
      </c>
    </row>
    <row r="25" spans="3:12" ht="12.75">
      <c r="C25" s="107">
        <v>1970</v>
      </c>
      <c r="D25">
        <v>815</v>
      </c>
      <c r="F25" s="108">
        <f t="shared" si="0"/>
        <v>1970</v>
      </c>
      <c r="G25" s="109">
        <f t="shared" si="1"/>
        <v>10842</v>
      </c>
      <c r="H25" s="24">
        <v>10027</v>
      </c>
      <c r="I25" s="109"/>
      <c r="J25" s="108">
        <f t="shared" si="2"/>
        <v>1970</v>
      </c>
      <c r="K25" s="109">
        <f t="shared" si="3"/>
        <v>31240</v>
      </c>
      <c r="L25" s="24">
        <v>20398</v>
      </c>
    </row>
    <row r="26" spans="3:12" ht="12.75">
      <c r="C26" s="77">
        <v>1971</v>
      </c>
      <c r="D26">
        <v>866</v>
      </c>
      <c r="F26" s="108">
        <f t="shared" si="0"/>
        <v>1971</v>
      </c>
      <c r="G26" s="109">
        <f t="shared" si="1"/>
        <v>10813</v>
      </c>
      <c r="H26" s="24">
        <v>9947</v>
      </c>
      <c r="I26" s="109"/>
      <c r="J26" s="108">
        <f t="shared" si="2"/>
        <v>1971</v>
      </c>
      <c r="K26" s="109">
        <f t="shared" si="3"/>
        <v>31194</v>
      </c>
      <c r="L26" s="24">
        <v>20381</v>
      </c>
    </row>
    <row r="27" spans="3:12" ht="12.75">
      <c r="C27" s="77">
        <v>1972</v>
      </c>
      <c r="D27">
        <v>855</v>
      </c>
      <c r="F27" s="108">
        <f t="shared" si="0"/>
        <v>1972</v>
      </c>
      <c r="G27" s="109">
        <f t="shared" si="1"/>
        <v>10855</v>
      </c>
      <c r="H27" s="24">
        <v>10000</v>
      </c>
      <c r="I27" s="109"/>
      <c r="J27" s="108">
        <f t="shared" si="2"/>
        <v>1972</v>
      </c>
      <c r="K27" s="109">
        <f t="shared" si="3"/>
        <v>31762</v>
      </c>
      <c r="L27" s="24">
        <v>20907</v>
      </c>
    </row>
    <row r="28" spans="3:12" ht="12.75">
      <c r="C28" s="77">
        <v>1973</v>
      </c>
      <c r="D28">
        <v>855</v>
      </c>
      <c r="F28" s="108">
        <f t="shared" si="0"/>
        <v>1973</v>
      </c>
      <c r="G28" s="109">
        <f t="shared" si="1"/>
        <v>10949</v>
      </c>
      <c r="H28" s="24">
        <v>10094</v>
      </c>
      <c r="I28" s="109"/>
      <c r="J28" s="108">
        <f t="shared" si="2"/>
        <v>1973</v>
      </c>
      <c r="K28" s="109">
        <f t="shared" si="3"/>
        <v>31404</v>
      </c>
      <c r="L28" s="24">
        <v>20455</v>
      </c>
    </row>
    <row r="29" spans="3:12" ht="12.75">
      <c r="C29" s="77">
        <v>1974</v>
      </c>
      <c r="D29">
        <v>825</v>
      </c>
      <c r="F29" s="108">
        <f t="shared" si="0"/>
        <v>1974</v>
      </c>
      <c r="G29" s="109">
        <f t="shared" si="1"/>
        <v>10347</v>
      </c>
      <c r="H29" s="24">
        <v>9522</v>
      </c>
      <c r="I29" s="109"/>
      <c r="J29" s="108">
        <f t="shared" si="2"/>
        <v>1974</v>
      </c>
      <c r="K29" s="109">
        <f t="shared" si="3"/>
        <v>28783</v>
      </c>
      <c r="L29" s="24">
        <v>18436</v>
      </c>
    </row>
    <row r="30" spans="3:12" ht="12.75">
      <c r="C30" s="107">
        <v>1975</v>
      </c>
      <c r="D30">
        <v>769</v>
      </c>
      <c r="F30" s="108">
        <f t="shared" si="0"/>
        <v>1975</v>
      </c>
      <c r="G30" s="109">
        <f t="shared" si="1"/>
        <v>9548</v>
      </c>
      <c r="H30" s="24">
        <v>8779</v>
      </c>
      <c r="I30" s="109"/>
      <c r="J30" s="108">
        <f t="shared" si="2"/>
        <v>1975</v>
      </c>
      <c r="K30" s="109">
        <f t="shared" si="3"/>
        <v>28621</v>
      </c>
      <c r="L30" s="24">
        <v>19073</v>
      </c>
    </row>
    <row r="31" spans="3:12" ht="12.75">
      <c r="C31" s="77">
        <v>1976</v>
      </c>
      <c r="D31">
        <v>783</v>
      </c>
      <c r="F31" s="108">
        <f t="shared" si="0"/>
        <v>1976</v>
      </c>
      <c r="G31" s="109">
        <f t="shared" si="1"/>
        <v>9503</v>
      </c>
      <c r="H31" s="24">
        <v>8720</v>
      </c>
      <c r="I31" s="109"/>
      <c r="J31" s="108">
        <f t="shared" si="2"/>
        <v>1976</v>
      </c>
      <c r="K31" s="109">
        <f t="shared" si="3"/>
        <v>29933</v>
      </c>
      <c r="L31" s="24">
        <v>20430</v>
      </c>
    </row>
    <row r="32" spans="3:12" ht="12.75">
      <c r="C32" s="77">
        <v>1977</v>
      </c>
      <c r="D32">
        <v>811</v>
      </c>
      <c r="F32" s="108">
        <f t="shared" si="0"/>
        <v>1977</v>
      </c>
      <c r="G32" s="109">
        <f t="shared" si="1"/>
        <v>9661</v>
      </c>
      <c r="H32" s="24">
        <v>8850</v>
      </c>
      <c r="I32" s="109"/>
      <c r="J32" s="108">
        <f t="shared" si="2"/>
        <v>1977</v>
      </c>
      <c r="K32" s="109">
        <f t="shared" si="3"/>
        <v>29783</v>
      </c>
      <c r="L32" s="24">
        <v>20122</v>
      </c>
    </row>
    <row r="33" spans="3:12" ht="12.75">
      <c r="C33" s="77">
        <v>1978</v>
      </c>
      <c r="D33">
        <v>820</v>
      </c>
      <c r="F33" s="108">
        <f t="shared" si="0"/>
        <v>1978</v>
      </c>
      <c r="G33" s="109">
        <f t="shared" si="1"/>
        <v>10169</v>
      </c>
      <c r="H33" s="24">
        <v>9349</v>
      </c>
      <c r="I33" s="109"/>
      <c r="J33" s="108">
        <f t="shared" si="2"/>
        <v>1978</v>
      </c>
      <c r="K33" s="109">
        <f t="shared" si="3"/>
        <v>30506</v>
      </c>
      <c r="L33" s="24">
        <v>20337</v>
      </c>
    </row>
    <row r="34" spans="3:12" ht="12.75">
      <c r="C34" s="77">
        <v>1979</v>
      </c>
      <c r="D34">
        <v>810</v>
      </c>
      <c r="F34" s="108">
        <f t="shared" si="0"/>
        <v>1979</v>
      </c>
      <c r="G34" s="109">
        <f t="shared" si="1"/>
        <v>10051</v>
      </c>
      <c r="H34" s="24">
        <v>9241</v>
      </c>
      <c r="I34" s="109"/>
      <c r="J34" s="108">
        <f t="shared" si="2"/>
        <v>1979</v>
      </c>
      <c r="K34" s="109">
        <f t="shared" si="3"/>
        <v>31387</v>
      </c>
      <c r="L34" s="24">
        <v>21336</v>
      </c>
    </row>
    <row r="35" spans="3:12" ht="12.75">
      <c r="C35" s="107">
        <v>1980</v>
      </c>
      <c r="D35">
        <v>700</v>
      </c>
      <c r="F35" s="108">
        <f t="shared" si="0"/>
        <v>1980</v>
      </c>
      <c r="G35" s="109">
        <f t="shared" si="1"/>
        <v>9539</v>
      </c>
      <c r="H35" s="24">
        <v>8839</v>
      </c>
      <c r="I35" s="109"/>
      <c r="J35" s="108">
        <f t="shared" si="2"/>
        <v>1980</v>
      </c>
      <c r="K35" s="109">
        <f t="shared" si="3"/>
        <v>29286</v>
      </c>
      <c r="L35" s="24">
        <v>19747</v>
      </c>
    </row>
    <row r="36" spans="3:12" ht="12.75">
      <c r="C36" s="77">
        <v>1981</v>
      </c>
      <c r="D36">
        <v>677</v>
      </c>
      <c r="F36" s="108">
        <f t="shared" si="0"/>
        <v>1981</v>
      </c>
      <c r="G36" s="109">
        <f t="shared" si="1"/>
        <v>9517</v>
      </c>
      <c r="H36" s="24">
        <v>8840</v>
      </c>
      <c r="I36" s="109"/>
      <c r="J36" s="108">
        <f t="shared" si="2"/>
        <v>1981</v>
      </c>
      <c r="K36" s="109">
        <f t="shared" si="3"/>
        <v>28766</v>
      </c>
      <c r="L36" s="24">
        <v>19249</v>
      </c>
    </row>
    <row r="37" spans="3:12" ht="12.75">
      <c r="C37" s="77">
        <v>1982</v>
      </c>
      <c r="D37">
        <v>701</v>
      </c>
      <c r="F37" s="108">
        <f t="shared" si="0"/>
        <v>1982</v>
      </c>
      <c r="G37" s="109">
        <f aca="true" t="shared" si="4" ref="G37:G57">D37+H37</f>
        <v>9961</v>
      </c>
      <c r="H37" s="24">
        <v>9260</v>
      </c>
      <c r="I37" s="109"/>
      <c r="J37" s="108">
        <f t="shared" si="2"/>
        <v>1982</v>
      </c>
      <c r="K37" s="109">
        <f aca="true" t="shared" si="5" ref="K37:K57">G37+L37</f>
        <v>28273</v>
      </c>
      <c r="L37" s="24">
        <v>18312</v>
      </c>
    </row>
    <row r="38" spans="3:12" ht="12.75">
      <c r="C38" s="77">
        <v>1983</v>
      </c>
      <c r="D38">
        <v>624</v>
      </c>
      <c r="F38" s="108">
        <f t="shared" si="0"/>
        <v>1983</v>
      </c>
      <c r="G38" s="109">
        <f t="shared" si="4"/>
        <v>8257</v>
      </c>
      <c r="H38" s="24">
        <v>7633</v>
      </c>
      <c r="I38" s="109"/>
      <c r="J38" s="108">
        <f t="shared" si="2"/>
        <v>1983</v>
      </c>
      <c r="K38" s="109">
        <f t="shared" si="5"/>
        <v>25224</v>
      </c>
      <c r="L38" s="24">
        <v>16967</v>
      </c>
    </row>
    <row r="39" spans="3:12" ht="12.75">
      <c r="C39" s="77">
        <v>1984</v>
      </c>
      <c r="D39">
        <v>599</v>
      </c>
      <c r="F39" s="108">
        <f t="shared" si="0"/>
        <v>1984</v>
      </c>
      <c r="G39" s="109">
        <f t="shared" si="4"/>
        <v>8326</v>
      </c>
      <c r="H39" s="24">
        <v>7727</v>
      </c>
      <c r="I39" s="109"/>
      <c r="J39" s="108">
        <f t="shared" si="2"/>
        <v>1984</v>
      </c>
      <c r="K39" s="109">
        <f t="shared" si="5"/>
        <v>26158</v>
      </c>
      <c r="L39" s="24">
        <v>17832</v>
      </c>
    </row>
    <row r="40" spans="2:12" ht="12.75">
      <c r="B40" t="s">
        <v>48</v>
      </c>
      <c r="C40" s="108">
        <f>'Tables 1 and 2'!G62</f>
        <v>1985</v>
      </c>
      <c r="D40" s="109">
        <f>'Tables 1 and 2'!I62</f>
        <v>602</v>
      </c>
      <c r="F40" s="108">
        <f>C40</f>
        <v>1985</v>
      </c>
      <c r="G40" s="109">
        <f t="shared" si="4"/>
        <v>8388</v>
      </c>
      <c r="H40" s="109">
        <f>'Tables 1 and 2'!J62</f>
        <v>7786</v>
      </c>
      <c r="I40" s="109"/>
      <c r="J40" s="108">
        <f>F40</f>
        <v>1985</v>
      </c>
      <c r="K40" s="109">
        <f t="shared" si="5"/>
        <v>27287</v>
      </c>
      <c r="L40" s="109">
        <f>'Tables 1 and 2'!N62</f>
        <v>18899</v>
      </c>
    </row>
    <row r="41" spans="2:12" ht="12.75">
      <c r="B41" t="s">
        <v>49</v>
      </c>
      <c r="C41" s="108">
        <f>'Tables 1 and 2'!G63</f>
        <v>1986</v>
      </c>
      <c r="D41" s="109">
        <f>'Tables 1 and 2'!I63</f>
        <v>601</v>
      </c>
      <c r="F41" s="108">
        <f aca="true" t="shared" si="6" ref="F41:F57">C41</f>
        <v>1986</v>
      </c>
      <c r="G41" s="109">
        <f t="shared" si="4"/>
        <v>8023</v>
      </c>
      <c r="H41" s="109">
        <f>'Tables 1 and 2'!J63</f>
        <v>7422</v>
      </c>
      <c r="I41" s="109"/>
      <c r="J41" s="108">
        <f aca="true" t="shared" si="7" ref="J41:J57">F41</f>
        <v>1986</v>
      </c>
      <c r="K41" s="109">
        <f t="shared" si="5"/>
        <v>26117</v>
      </c>
      <c r="L41" s="109">
        <f>'Tables 1 and 2'!N63</f>
        <v>18094</v>
      </c>
    </row>
    <row r="42" spans="2:12" ht="12.75">
      <c r="B42" t="s">
        <v>7</v>
      </c>
      <c r="C42" s="108">
        <f>'Tables 1 and 2'!G64</f>
        <v>1987</v>
      </c>
      <c r="D42" s="109">
        <f>'Tables 1 and 2'!I64</f>
        <v>556</v>
      </c>
      <c r="F42" s="108">
        <f t="shared" si="6"/>
        <v>1987</v>
      </c>
      <c r="G42" s="109">
        <f t="shared" si="4"/>
        <v>7263</v>
      </c>
      <c r="H42" s="109">
        <f>'Tables 1 and 2'!J64</f>
        <v>6707</v>
      </c>
      <c r="I42" s="109"/>
      <c r="J42" s="108">
        <f t="shared" si="7"/>
        <v>1987</v>
      </c>
      <c r="K42" s="109">
        <f t="shared" si="5"/>
        <v>24748</v>
      </c>
      <c r="L42" s="109">
        <f>'Tables 1 and 2'!N64</f>
        <v>17485</v>
      </c>
    </row>
    <row r="43" spans="3:12" ht="12.75">
      <c r="C43" s="108">
        <f>'Tables 1 and 2'!G65</f>
        <v>1988</v>
      </c>
      <c r="D43" s="109">
        <f>'Tables 1 and 2'!I65</f>
        <v>554</v>
      </c>
      <c r="F43" s="108">
        <f t="shared" si="6"/>
        <v>1988</v>
      </c>
      <c r="G43" s="109">
        <f t="shared" si="4"/>
        <v>7286</v>
      </c>
      <c r="H43" s="109">
        <f>'Tables 1 and 2'!J65</f>
        <v>6732</v>
      </c>
      <c r="I43" s="109"/>
      <c r="J43" s="108">
        <f t="shared" si="7"/>
        <v>1988</v>
      </c>
      <c r="K43" s="109">
        <f t="shared" si="5"/>
        <v>25425</v>
      </c>
      <c r="L43" s="109">
        <f>'Tables 1 and 2'!N65</f>
        <v>18139</v>
      </c>
    </row>
    <row r="44" spans="3:12" ht="12.75">
      <c r="C44" s="108">
        <f>'Tables 1 and 2'!G66</f>
        <v>1989</v>
      </c>
      <c r="D44" s="109">
        <f>'Tables 1 and 2'!I66</f>
        <v>553</v>
      </c>
      <c r="F44" s="108">
        <f t="shared" si="6"/>
        <v>1989</v>
      </c>
      <c r="G44" s="109">
        <f t="shared" si="4"/>
        <v>7551</v>
      </c>
      <c r="H44" s="109">
        <f>'Tables 1 and 2'!J66</f>
        <v>6998</v>
      </c>
      <c r="I44" s="109"/>
      <c r="J44" s="108">
        <f t="shared" si="7"/>
        <v>1989</v>
      </c>
      <c r="K44" s="109">
        <f t="shared" si="5"/>
        <v>27532</v>
      </c>
      <c r="L44" s="109">
        <f>'Tables 1 and 2'!N66</f>
        <v>19981</v>
      </c>
    </row>
    <row r="45" spans="3:12" ht="12.75">
      <c r="C45" s="108">
        <f>'Tables 1 and 2'!G67</f>
        <v>1990</v>
      </c>
      <c r="D45" s="109">
        <f>'Tables 1 and 2'!I67</f>
        <v>546</v>
      </c>
      <c r="F45" s="108">
        <f t="shared" si="6"/>
        <v>1990</v>
      </c>
      <c r="G45" s="109">
        <f t="shared" si="4"/>
        <v>6798</v>
      </c>
      <c r="H45" s="109">
        <f>'Tables 1 and 2'!J67</f>
        <v>6252</v>
      </c>
      <c r="I45" s="109"/>
      <c r="J45" s="108">
        <f t="shared" si="7"/>
        <v>1990</v>
      </c>
      <c r="K45" s="109">
        <f t="shared" si="5"/>
        <v>27228</v>
      </c>
      <c r="L45" s="109">
        <f>'Tables 1 and 2'!N67</f>
        <v>20430</v>
      </c>
    </row>
    <row r="46" spans="3:12" ht="12.75">
      <c r="C46" s="108">
        <f>'Tables 1 and 2'!G68</f>
        <v>1991</v>
      </c>
      <c r="D46" s="109">
        <f>'Tables 1 and 2'!I68</f>
        <v>491</v>
      </c>
      <c r="F46" s="108">
        <f t="shared" si="6"/>
        <v>1991</v>
      </c>
      <c r="G46" s="109">
        <f t="shared" si="4"/>
        <v>6129</v>
      </c>
      <c r="H46" s="109">
        <f>'Tables 1 and 2'!J68</f>
        <v>5638</v>
      </c>
      <c r="I46" s="109"/>
      <c r="J46" s="108">
        <f t="shared" si="7"/>
        <v>1991</v>
      </c>
      <c r="K46" s="109">
        <f t="shared" si="5"/>
        <v>25346</v>
      </c>
      <c r="L46" s="109">
        <f>'Tables 1 and 2'!N68</f>
        <v>19217</v>
      </c>
    </row>
    <row r="47" spans="3:12" ht="12.75">
      <c r="C47" s="108">
        <f>'Tables 1 and 2'!G69</f>
        <v>1992</v>
      </c>
      <c r="D47" s="109">
        <f>'Tables 1 and 2'!I69</f>
        <v>463</v>
      </c>
      <c r="F47" s="108">
        <f t="shared" si="6"/>
        <v>1992</v>
      </c>
      <c r="G47" s="109">
        <f t="shared" si="4"/>
        <v>5639</v>
      </c>
      <c r="H47" s="109">
        <f>'Tables 1 and 2'!J69</f>
        <v>5176</v>
      </c>
      <c r="I47" s="109"/>
      <c r="J47" s="108">
        <f t="shared" si="7"/>
        <v>1992</v>
      </c>
      <c r="K47" s="109">
        <f t="shared" si="5"/>
        <v>24173</v>
      </c>
      <c r="L47" s="109">
        <f>'Tables 1 and 2'!N69</f>
        <v>18534</v>
      </c>
    </row>
    <row r="48" spans="3:12" ht="12.75">
      <c r="C48" s="108">
        <f>'Tables 1 and 2'!G70</f>
        <v>1993</v>
      </c>
      <c r="D48" s="109">
        <f>'Tables 1 and 2'!I70</f>
        <v>399</v>
      </c>
      <c r="F48" s="108">
        <f t="shared" si="6"/>
        <v>1993</v>
      </c>
      <c r="G48" s="109">
        <f t="shared" si="4"/>
        <v>4853</v>
      </c>
      <c r="H48" s="109">
        <f>'Tables 1 and 2'!J70</f>
        <v>4454</v>
      </c>
      <c r="I48" s="109"/>
      <c r="J48" s="108">
        <f t="shared" si="7"/>
        <v>1993</v>
      </c>
      <c r="K48" s="109">
        <f t="shared" si="5"/>
        <v>22414</v>
      </c>
      <c r="L48" s="109">
        <f>'Tables 1 and 2'!N70</f>
        <v>17561</v>
      </c>
    </row>
    <row r="49" spans="3:12" ht="12.75">
      <c r="C49" s="108">
        <f>'Tables 1 and 2'!G71</f>
        <v>1994</v>
      </c>
      <c r="D49" s="109">
        <f>'Tables 1 and 2'!I71</f>
        <v>363</v>
      </c>
      <c r="F49" s="108">
        <f t="shared" si="6"/>
        <v>1994</v>
      </c>
      <c r="G49" s="109">
        <f t="shared" si="4"/>
        <v>5571</v>
      </c>
      <c r="H49" s="109">
        <f>'Tables 1 and 2'!J71</f>
        <v>5208</v>
      </c>
      <c r="I49" s="109"/>
      <c r="J49" s="108">
        <f t="shared" si="7"/>
        <v>1994</v>
      </c>
      <c r="K49" s="109">
        <f t="shared" si="5"/>
        <v>22573</v>
      </c>
      <c r="L49" s="109">
        <f>'Tables 1 and 2'!N71</f>
        <v>17002</v>
      </c>
    </row>
    <row r="50" spans="3:12" ht="12.75">
      <c r="C50" s="108">
        <f>'Tables 1 and 2'!G72</f>
        <v>1995</v>
      </c>
      <c r="D50" s="109">
        <f>'Tables 1 and 2'!I72</f>
        <v>409</v>
      </c>
      <c r="F50" s="108">
        <f t="shared" si="6"/>
        <v>1995</v>
      </c>
      <c r="G50" s="109">
        <f t="shared" si="4"/>
        <v>5339</v>
      </c>
      <c r="H50" s="109">
        <f>'Tables 1 and 2'!J72</f>
        <v>4930</v>
      </c>
      <c r="I50" s="109"/>
      <c r="J50" s="108">
        <f t="shared" si="7"/>
        <v>1995</v>
      </c>
      <c r="K50" s="109">
        <f t="shared" si="5"/>
        <v>22194</v>
      </c>
      <c r="L50" s="109">
        <f>'Tables 1 and 2'!N72</f>
        <v>16855</v>
      </c>
    </row>
    <row r="51" spans="3:12" ht="12.75">
      <c r="C51" s="108">
        <f>'Tables 1 and 2'!G73</f>
        <v>1996</v>
      </c>
      <c r="D51" s="109">
        <f>'Tables 1 and 2'!I73</f>
        <v>357</v>
      </c>
      <c r="F51" s="108">
        <f t="shared" si="6"/>
        <v>1996</v>
      </c>
      <c r="G51" s="109">
        <f t="shared" si="4"/>
        <v>4398</v>
      </c>
      <c r="H51" s="109">
        <f>'Tables 1 and 2'!J73</f>
        <v>4041</v>
      </c>
      <c r="I51" s="109"/>
      <c r="J51" s="108">
        <f t="shared" si="7"/>
        <v>1996</v>
      </c>
      <c r="K51" s="109">
        <f t="shared" si="5"/>
        <v>21716</v>
      </c>
      <c r="L51" s="109">
        <f>'Tables 1 and 2'!N73</f>
        <v>17318</v>
      </c>
    </row>
    <row r="52" spans="3:12" ht="12.75">
      <c r="C52" s="108">
        <f>'Tables 1 and 2'!G74</f>
        <v>1997</v>
      </c>
      <c r="D52" s="109">
        <f>'Tables 1 and 2'!I74</f>
        <v>377</v>
      </c>
      <c r="F52" s="108">
        <f t="shared" si="6"/>
        <v>1997</v>
      </c>
      <c r="G52" s="109">
        <f t="shared" si="4"/>
        <v>4424</v>
      </c>
      <c r="H52" s="109">
        <f>'Tables 1 and 2'!J74</f>
        <v>4047</v>
      </c>
      <c r="I52" s="109"/>
      <c r="J52" s="108">
        <f t="shared" si="7"/>
        <v>1997</v>
      </c>
      <c r="K52" s="109">
        <f t="shared" si="5"/>
        <v>22629</v>
      </c>
      <c r="L52" s="109">
        <f>'Tables 1 and 2'!N74</f>
        <v>18205</v>
      </c>
    </row>
    <row r="53" spans="3:12" ht="12.75">
      <c r="C53" s="108">
        <f>'Tables 1 and 2'!G75</f>
        <v>1998</v>
      </c>
      <c r="D53" s="109">
        <f>'Tables 1 and 2'!I75</f>
        <v>385</v>
      </c>
      <c r="F53" s="108">
        <f t="shared" si="6"/>
        <v>1998</v>
      </c>
      <c r="G53" s="109">
        <f t="shared" si="4"/>
        <v>4457</v>
      </c>
      <c r="H53" s="109">
        <f>'Tables 1 and 2'!J75</f>
        <v>4072</v>
      </c>
      <c r="I53" s="109"/>
      <c r="J53" s="108">
        <f t="shared" si="7"/>
        <v>1998</v>
      </c>
      <c r="K53" s="109">
        <f t="shared" si="5"/>
        <v>22467</v>
      </c>
      <c r="L53" s="109">
        <f>'Tables 1 and 2'!N75</f>
        <v>18010</v>
      </c>
    </row>
    <row r="54" spans="3:12" ht="12.75">
      <c r="C54" s="108">
        <f>'Tables 1 and 2'!G76</f>
        <v>1999</v>
      </c>
      <c r="D54" s="109">
        <f>'Tables 1 and 2'!I76</f>
        <v>310</v>
      </c>
      <c r="F54" s="108">
        <f t="shared" si="6"/>
        <v>1999</v>
      </c>
      <c r="G54" s="109">
        <f t="shared" si="4"/>
        <v>4075</v>
      </c>
      <c r="H54" s="109">
        <f>'Tables 1 and 2'!J76</f>
        <v>3765</v>
      </c>
      <c r="I54" s="109"/>
      <c r="J54" s="108">
        <f t="shared" si="7"/>
        <v>1999</v>
      </c>
      <c r="K54" s="109">
        <f t="shared" si="5"/>
        <v>21002</v>
      </c>
      <c r="L54" s="109">
        <f>'Tables 1 and 2'!N76</f>
        <v>16927</v>
      </c>
    </row>
    <row r="55" spans="3:12" ht="12.75">
      <c r="C55" s="108">
        <f>'Tables 1 and 2'!G77</f>
        <v>2000</v>
      </c>
      <c r="D55" s="109">
        <f>'Tables 1 and 2'!I77</f>
        <v>326</v>
      </c>
      <c r="F55" s="108">
        <f t="shared" si="6"/>
        <v>2000</v>
      </c>
      <c r="G55" s="109">
        <f t="shared" si="4"/>
        <v>3894</v>
      </c>
      <c r="H55" s="109">
        <f>'Tables 1 and 2'!J77</f>
        <v>3568</v>
      </c>
      <c r="I55" s="109"/>
      <c r="J55" s="108">
        <f t="shared" si="7"/>
        <v>2000</v>
      </c>
      <c r="K55" s="109">
        <f t="shared" si="5"/>
        <v>20518</v>
      </c>
      <c r="L55" s="109">
        <f>'Tables 1 and 2'!N77</f>
        <v>16624</v>
      </c>
    </row>
    <row r="56" spans="3:12" ht="12.75">
      <c r="C56" s="108">
        <f>'Tables 1 and 2'!G78</f>
        <v>2001</v>
      </c>
      <c r="D56" s="109">
        <f>'Tables 1 and 2'!I78</f>
        <v>348</v>
      </c>
      <c r="F56" s="108">
        <f>C56</f>
        <v>2001</v>
      </c>
      <c r="G56" s="109">
        <f>D56+H56</f>
        <v>3758</v>
      </c>
      <c r="H56" s="109">
        <f>'Tables 1 and 2'!J78</f>
        <v>3410</v>
      </c>
      <c r="I56" s="109"/>
      <c r="J56" s="108">
        <f>F56</f>
        <v>2001</v>
      </c>
      <c r="K56" s="109">
        <f>G56+L56</f>
        <v>19911</v>
      </c>
      <c r="L56" s="109">
        <f>'Tables 1 and 2'!N78</f>
        <v>16153</v>
      </c>
    </row>
    <row r="57" spans="3:12" ht="12.75">
      <c r="C57" s="108">
        <f>'Tables 1 and 2'!G79</f>
        <v>2002</v>
      </c>
      <c r="D57" s="109">
        <f>'Tables 1 and 2'!I79</f>
        <v>304</v>
      </c>
      <c r="F57" s="108">
        <f t="shared" si="6"/>
        <v>2002</v>
      </c>
      <c r="G57" s="109">
        <f t="shared" si="4"/>
        <v>3533</v>
      </c>
      <c r="H57" s="109">
        <f>'Tables 1 and 2'!J79</f>
        <v>3229</v>
      </c>
      <c r="I57" s="109"/>
      <c r="J57" s="108">
        <f t="shared" si="7"/>
        <v>2002</v>
      </c>
      <c r="K57" s="109">
        <f t="shared" si="5"/>
        <v>19275</v>
      </c>
      <c r="L57" s="109">
        <f>'Tables 1 and 2'!N79</f>
        <v>15742</v>
      </c>
    </row>
    <row r="58" spans="3:12" ht="12.75">
      <c r="C58" s="108">
        <f>'Tables 1 and 2'!G80</f>
        <v>2003</v>
      </c>
      <c r="D58" s="109">
        <f>'Tables 1 and 2'!I80</f>
        <v>336</v>
      </c>
      <c r="F58" s="108">
        <f aca="true" t="shared" si="8" ref="F58:F63">C58</f>
        <v>2003</v>
      </c>
      <c r="G58" s="109">
        <f aca="true" t="shared" si="9" ref="G58:G63">D58+H58</f>
        <v>3293</v>
      </c>
      <c r="H58" s="109">
        <f>'Tables 1 and 2'!J80</f>
        <v>2957</v>
      </c>
      <c r="I58" s="109"/>
      <c r="J58" s="108">
        <f aca="true" t="shared" si="10" ref="J58:J63">F58</f>
        <v>2003</v>
      </c>
      <c r="K58" s="109">
        <f aca="true" t="shared" si="11" ref="K58:K63">G58+L58</f>
        <v>18756</v>
      </c>
      <c r="L58" s="109">
        <f>'Tables 1 and 2'!N80</f>
        <v>15463</v>
      </c>
    </row>
    <row r="59" spans="3:12" ht="12.75">
      <c r="C59" s="108">
        <f>'Tables 1 and 2'!G81</f>
        <v>2004</v>
      </c>
      <c r="D59" s="109">
        <f>'Tables 1 and 2'!I81</f>
        <v>308</v>
      </c>
      <c r="E59" s="106"/>
      <c r="F59" s="108">
        <f t="shared" si="8"/>
        <v>2004</v>
      </c>
      <c r="G59" s="109">
        <f t="shared" si="9"/>
        <v>3074</v>
      </c>
      <c r="H59" s="109">
        <f>'Tables 1 and 2'!J81</f>
        <v>2766</v>
      </c>
      <c r="J59" s="108">
        <f t="shared" si="10"/>
        <v>2004</v>
      </c>
      <c r="K59" s="109">
        <f t="shared" si="11"/>
        <v>18502</v>
      </c>
      <c r="L59" s="109">
        <f>'Tables 1 and 2'!N81</f>
        <v>15428</v>
      </c>
    </row>
    <row r="60" spans="3:12" ht="12.75">
      <c r="C60" s="108">
        <f>'Tables 1 and 2'!G82</f>
        <v>2005</v>
      </c>
      <c r="D60" s="109">
        <f>'Tables 1 and 2'!I82</f>
        <v>286</v>
      </c>
      <c r="E60" s="106"/>
      <c r="F60" s="108">
        <f t="shared" si="8"/>
        <v>2005</v>
      </c>
      <c r="G60" s="109">
        <f t="shared" si="9"/>
        <v>2952</v>
      </c>
      <c r="H60" s="109">
        <f>'Tables 1 and 2'!J82</f>
        <v>2666</v>
      </c>
      <c r="I60" s="109"/>
      <c r="J60" s="108">
        <f t="shared" si="10"/>
        <v>2005</v>
      </c>
      <c r="K60" s="109">
        <f t="shared" si="11"/>
        <v>17885</v>
      </c>
      <c r="L60" s="109">
        <f>'Tables 1 and 2'!N82</f>
        <v>14933</v>
      </c>
    </row>
    <row r="61" spans="3:12" ht="12.75">
      <c r="C61" s="108">
        <f>'Tables 1 and 2'!G83</f>
        <v>2006</v>
      </c>
      <c r="D61" s="109">
        <f>'Tables 1 and 2'!I83</f>
        <v>314</v>
      </c>
      <c r="E61" s="106"/>
      <c r="F61" s="108">
        <f t="shared" si="8"/>
        <v>2006</v>
      </c>
      <c r="G61" s="109">
        <f t="shared" si="9"/>
        <v>2949</v>
      </c>
      <c r="H61" s="109">
        <f>'Tables 1 and 2'!J83</f>
        <v>2635</v>
      </c>
      <c r="J61" s="108">
        <f t="shared" si="10"/>
        <v>2006</v>
      </c>
      <c r="K61" s="109">
        <f t="shared" si="11"/>
        <v>17269</v>
      </c>
      <c r="L61" s="109">
        <f>'Tables 1 and 2'!N83</f>
        <v>14320</v>
      </c>
    </row>
    <row r="62" spans="3:12" ht="12.75">
      <c r="C62" s="108">
        <f>'Tables 1 and 2'!G84</f>
        <v>2007</v>
      </c>
      <c r="D62" s="109">
        <f>'Tables 1 and 2'!I84</f>
        <v>281</v>
      </c>
      <c r="E62" s="106"/>
      <c r="F62" s="108">
        <f t="shared" si="8"/>
        <v>2007</v>
      </c>
      <c r="G62" s="109">
        <f t="shared" si="9"/>
        <v>2666</v>
      </c>
      <c r="H62" s="109">
        <f>'Tables 1 and 2'!J84</f>
        <v>2385</v>
      </c>
      <c r="J62" s="108">
        <f t="shared" si="10"/>
        <v>2007</v>
      </c>
      <c r="K62" s="109">
        <f t="shared" si="11"/>
        <v>16239</v>
      </c>
      <c r="L62" s="109">
        <f>'Tables 1 and 2'!N84</f>
        <v>13573</v>
      </c>
    </row>
    <row r="63" spans="3:12" ht="12.75">
      <c r="C63" s="108">
        <f>'Tables 1 and 2'!G85</f>
        <v>2008</v>
      </c>
      <c r="D63" s="109">
        <f>'Tables 1 and 2'!I85</f>
        <v>270</v>
      </c>
      <c r="E63" s="106"/>
      <c r="F63" s="108">
        <f t="shared" si="8"/>
        <v>2008</v>
      </c>
      <c r="G63" s="109">
        <f t="shared" si="9"/>
        <v>2845</v>
      </c>
      <c r="H63" s="109">
        <f>'Tables 1 and 2'!J85</f>
        <v>2575</v>
      </c>
      <c r="J63" s="108">
        <f t="shared" si="10"/>
        <v>2008</v>
      </c>
      <c r="K63" s="109">
        <f t="shared" si="11"/>
        <v>15592</v>
      </c>
      <c r="L63" s="109">
        <f>'Tables 1 and 2'!N85</f>
        <v>12747</v>
      </c>
    </row>
    <row r="64" spans="3:12" ht="12.75">
      <c r="C64" s="108">
        <f>'Tables 1 and 2'!G86</f>
        <v>2009</v>
      </c>
      <c r="D64" s="109">
        <f>'Tables 1 and 2'!I86</f>
        <v>216</v>
      </c>
      <c r="E64" s="106"/>
      <c r="F64" s="108">
        <f aca="true" t="shared" si="12" ref="F64:F69">C64</f>
        <v>2009</v>
      </c>
      <c r="G64" s="109">
        <f aca="true" t="shared" si="13" ref="G64:G69">D64+H64</f>
        <v>2503</v>
      </c>
      <c r="H64" s="109">
        <f>'Tables 1 and 2'!J86</f>
        <v>2287</v>
      </c>
      <c r="J64" s="108">
        <f aca="true" t="shared" si="14" ref="J64:J69">F64</f>
        <v>2009</v>
      </c>
      <c r="K64" s="109">
        <f aca="true" t="shared" si="15" ref="K64:K69">G64+L64</f>
        <v>15043</v>
      </c>
      <c r="L64" s="109">
        <f>'Tables 1 and 2'!N86</f>
        <v>12540</v>
      </c>
    </row>
    <row r="65" spans="3:12" ht="12.75">
      <c r="C65" s="108">
        <f>'Tables 1 and 2'!G87</f>
        <v>2010</v>
      </c>
      <c r="D65" s="109">
        <f>'Tables 1 and 2'!I87</f>
        <v>208</v>
      </c>
      <c r="E65" s="106"/>
      <c r="F65" s="108">
        <f t="shared" si="12"/>
        <v>2010</v>
      </c>
      <c r="G65" s="109">
        <f t="shared" si="13"/>
        <v>2177</v>
      </c>
      <c r="H65" s="109">
        <f>'Tables 1 and 2'!J87</f>
        <v>1969</v>
      </c>
      <c r="J65" s="108">
        <f t="shared" si="14"/>
        <v>2010</v>
      </c>
      <c r="K65" s="109">
        <f t="shared" si="15"/>
        <v>13338</v>
      </c>
      <c r="L65" s="109">
        <f>'Tables 1 and 2'!N87</f>
        <v>11161</v>
      </c>
    </row>
    <row r="66" spans="3:12" ht="12.75">
      <c r="C66" s="108">
        <f>'Tables 1 and 2'!G88</f>
        <v>2011</v>
      </c>
      <c r="D66" s="109">
        <f>'Tables 1 and 2'!I88</f>
        <v>185</v>
      </c>
      <c r="E66" s="106"/>
      <c r="F66" s="108">
        <f t="shared" si="12"/>
        <v>2011</v>
      </c>
      <c r="G66" s="109">
        <f t="shared" si="13"/>
        <v>2065</v>
      </c>
      <c r="H66" s="109">
        <f>'Tables 1 and 2'!J88</f>
        <v>1880</v>
      </c>
      <c r="J66" s="108">
        <f t="shared" si="14"/>
        <v>2011</v>
      </c>
      <c r="K66" s="109">
        <f t="shared" si="15"/>
        <v>12786</v>
      </c>
      <c r="L66" s="109">
        <f>'Tables 1 and 2'!N88</f>
        <v>10721</v>
      </c>
    </row>
    <row r="67" spans="3:12" ht="12.75">
      <c r="C67" s="108">
        <f>'Tables 1 and 2'!G89</f>
        <v>2012</v>
      </c>
      <c r="D67" s="109">
        <f>'Tables 1 and 2'!I89</f>
        <v>176</v>
      </c>
      <c r="E67" s="106"/>
      <c r="F67" s="108">
        <f t="shared" si="12"/>
        <v>2012</v>
      </c>
      <c r="G67" s="109">
        <f t="shared" si="13"/>
        <v>2157</v>
      </c>
      <c r="H67" s="109">
        <f>'Tables 1 and 2'!J89</f>
        <v>1981</v>
      </c>
      <c r="J67" s="108">
        <f t="shared" si="14"/>
        <v>2012</v>
      </c>
      <c r="K67" s="109">
        <f t="shared" si="15"/>
        <v>12712</v>
      </c>
      <c r="L67" s="109">
        <f>'Tables 1 and 2'!N89</f>
        <v>10555</v>
      </c>
    </row>
    <row r="68" spans="3:12" ht="12.75">
      <c r="C68" s="108">
        <f>'Tables 1 and 2'!G90</f>
        <v>2013</v>
      </c>
      <c r="D68" s="109">
        <f>'Tables 1 and 2'!I90</f>
        <v>172</v>
      </c>
      <c r="E68" s="106"/>
      <c r="F68" s="108">
        <f t="shared" si="12"/>
        <v>2013</v>
      </c>
      <c r="G68" s="109">
        <f t="shared" si="13"/>
        <v>1843</v>
      </c>
      <c r="H68" s="109">
        <f>'Tables 1 and 2'!J90</f>
        <v>1671</v>
      </c>
      <c r="J68" s="108">
        <f t="shared" si="14"/>
        <v>2013</v>
      </c>
      <c r="K68" s="109">
        <f t="shared" si="15"/>
        <v>11502</v>
      </c>
      <c r="L68" s="109">
        <f>'Tables 1 and 2'!N90</f>
        <v>9659</v>
      </c>
    </row>
    <row r="69" spans="3:12" ht="12.75">
      <c r="C69" s="108">
        <f>'Tables 1 and 2'!G93</f>
        <v>2016</v>
      </c>
      <c r="D69" s="109">
        <f>'Tables 1 and 2'!I93</f>
        <v>191</v>
      </c>
      <c r="E69" s="106"/>
      <c r="F69" s="108">
        <f t="shared" si="12"/>
        <v>2016</v>
      </c>
      <c r="G69" s="109">
        <f t="shared" si="13"/>
        <v>1884</v>
      </c>
      <c r="H69" s="109">
        <f>'Tables 1 and 2'!J93</f>
        <v>1693</v>
      </c>
      <c r="J69" s="108">
        <f t="shared" si="14"/>
        <v>2016</v>
      </c>
      <c r="K69" s="109">
        <f t="shared" si="15"/>
        <v>10881</v>
      </c>
      <c r="L69" s="109">
        <f>'Tables 1 and 2'!N93</f>
        <v>8997</v>
      </c>
    </row>
  </sheetData>
  <sheetProtection/>
  <printOptions/>
  <pageMargins left="0.75" right="0.75" top="1" bottom="1" header="0.5" footer="0.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A1" sqref="A1"/>
    </sheetView>
  </sheetViews>
  <sheetFormatPr defaultColWidth="9.140625" defaultRowHeight="12.75"/>
  <cols>
    <col min="1" max="1" width="2.7109375" style="0" customWidth="1"/>
  </cols>
  <sheetData/>
  <sheetProtection/>
  <printOptions/>
  <pageMargins left="0.75" right="0.75" top="1" bottom="1" header="0.5" footer="0.5"/>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A1" sqref="A1"/>
    </sheetView>
  </sheetViews>
  <sheetFormatPr defaultColWidth="9.140625" defaultRowHeight="12.75"/>
  <cols>
    <col min="1" max="1" width="2.8515625" style="0" customWidth="1"/>
  </cols>
  <sheetData/>
  <sheetProtection/>
  <printOptions/>
  <pageMargins left="0.75" right="0.75" top="1" bottom="1" header="0.5" footer="0.5"/>
  <pageSetup fitToHeight="1" fitToWidth="1" horizontalDpi="600" verticalDpi="600" orientation="portrait" paperSize="9" scale="72"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J180"/>
  <sheetViews>
    <sheetView zoomScale="75" zoomScaleNormal="75" zoomScalePageLayoutView="0" workbookViewId="0" topLeftCell="A1">
      <selection activeCell="A1" sqref="A1"/>
    </sheetView>
  </sheetViews>
  <sheetFormatPr defaultColWidth="9.140625" defaultRowHeight="12.75"/>
  <cols>
    <col min="1" max="4" width="9.421875" style="0" bestFit="1" customWidth="1"/>
    <col min="5" max="5" width="10.00390625" style="0" bestFit="1" customWidth="1"/>
    <col min="6" max="7" width="9.421875" style="0" bestFit="1" customWidth="1"/>
    <col min="8" max="8" width="11.140625" style="0" customWidth="1"/>
    <col min="9" max="11" width="9.421875" style="0" bestFit="1" customWidth="1"/>
    <col min="12" max="12" width="9.8515625" style="0" bestFit="1" customWidth="1"/>
    <col min="13" max="13" width="8.8515625" style="0" customWidth="1"/>
    <col min="14" max="14" width="10.57421875" style="0" customWidth="1"/>
    <col min="15" max="17" width="9.421875" style="0" bestFit="1" customWidth="1"/>
    <col min="18" max="18" width="10.57421875" style="0" bestFit="1" customWidth="1"/>
    <col min="19" max="19" width="9.8515625" style="0" bestFit="1" customWidth="1"/>
    <col min="20" max="20" width="9.421875" style="0" bestFit="1" customWidth="1"/>
    <col min="21" max="21" width="9.8515625" style="0" customWidth="1"/>
    <col min="22" max="25" width="9.28125" style="0" bestFit="1" customWidth="1"/>
  </cols>
  <sheetData>
    <row r="1" spans="1:9" ht="12.75">
      <c r="A1" t="s">
        <v>94</v>
      </c>
      <c r="I1" s="7"/>
    </row>
    <row r="2" ht="12.75">
      <c r="I2" s="7"/>
    </row>
    <row r="3" spans="2:30" ht="12.75">
      <c r="B3" t="s">
        <v>142</v>
      </c>
      <c r="I3" s="7" t="s">
        <v>2</v>
      </c>
      <c r="P3" s="7" t="s">
        <v>143</v>
      </c>
      <c r="W3" s="7" t="s">
        <v>144</v>
      </c>
      <c r="AD3" s="7" t="s">
        <v>101</v>
      </c>
    </row>
    <row r="4" spans="9:30" ht="12.75">
      <c r="I4" s="7"/>
      <c r="P4" s="7"/>
      <c r="W4" s="7"/>
      <c r="AD4" s="7"/>
    </row>
    <row r="5" spans="2:32" ht="12.75">
      <c r="B5" t="s">
        <v>145</v>
      </c>
      <c r="D5" s="131">
        <v>0.3</v>
      </c>
      <c r="I5" s="7" t="s">
        <v>145</v>
      </c>
      <c r="K5" s="131">
        <v>0.43</v>
      </c>
      <c r="P5" s="7" t="s">
        <v>145</v>
      </c>
      <c r="R5" s="131">
        <v>0.35</v>
      </c>
      <c r="W5" s="7" t="s">
        <v>145</v>
      </c>
      <c r="Y5" s="131">
        <v>0.5</v>
      </c>
      <c r="AD5" s="7" t="s">
        <v>145</v>
      </c>
      <c r="AF5" s="131">
        <v>0.05</v>
      </c>
    </row>
    <row r="6" spans="4:30" ht="12.75">
      <c r="D6" s="132"/>
      <c r="I6" s="7"/>
      <c r="P6" s="7"/>
      <c r="W6" s="7"/>
      <c r="AD6" s="7"/>
    </row>
    <row r="7" spans="2:34" ht="12.75">
      <c r="B7" t="s">
        <v>95</v>
      </c>
      <c r="D7" s="132"/>
      <c r="F7" s="196">
        <f>1-D5</f>
        <v>0.7</v>
      </c>
      <c r="I7" s="7" t="s">
        <v>95</v>
      </c>
      <c r="M7" s="197">
        <f>1-K5</f>
        <v>0.5700000000000001</v>
      </c>
      <c r="P7" s="7" t="s">
        <v>95</v>
      </c>
      <c r="T7" s="197">
        <f>1-R5</f>
        <v>0.65</v>
      </c>
      <c r="W7" s="7" t="s">
        <v>95</v>
      </c>
      <c r="AA7" s="197">
        <f>1-Y5</f>
        <v>0.5</v>
      </c>
      <c r="AD7" s="7" t="s">
        <v>95</v>
      </c>
      <c r="AH7" s="197">
        <f>1-AF5</f>
        <v>0.95</v>
      </c>
    </row>
    <row r="8" spans="9:30" ht="12.75">
      <c r="I8" s="7"/>
      <c r="P8" s="7"/>
      <c r="W8" s="7"/>
      <c r="AD8" s="7"/>
    </row>
    <row r="9" spans="2:36" ht="12.75">
      <c r="B9" s="384"/>
      <c r="C9" s="384"/>
      <c r="D9" s="134" t="s">
        <v>96</v>
      </c>
      <c r="E9" s="134" t="s">
        <v>97</v>
      </c>
      <c r="F9" s="134" t="s">
        <v>98</v>
      </c>
      <c r="G9" s="134" t="s">
        <v>99</v>
      </c>
      <c r="H9" s="134" t="s">
        <v>100</v>
      </c>
      <c r="I9" s="7"/>
      <c r="J9" s="134"/>
      <c r="K9" s="134" t="s">
        <v>96</v>
      </c>
      <c r="L9" s="134" t="s">
        <v>97</v>
      </c>
      <c r="M9" s="134" t="s">
        <v>98</v>
      </c>
      <c r="N9" s="134" t="s">
        <v>99</v>
      </c>
      <c r="O9" s="134" t="s">
        <v>100</v>
      </c>
      <c r="P9" s="138" t="s">
        <v>107</v>
      </c>
      <c r="Q9" s="134"/>
      <c r="R9" s="134" t="s">
        <v>96</v>
      </c>
      <c r="S9" s="134" t="s">
        <v>97</v>
      </c>
      <c r="T9" s="134" t="s">
        <v>98</v>
      </c>
      <c r="U9" s="134" t="s">
        <v>99</v>
      </c>
      <c r="V9" s="134" t="s">
        <v>100</v>
      </c>
      <c r="W9" s="138" t="s">
        <v>107</v>
      </c>
      <c r="X9" s="134"/>
      <c r="Y9" s="134" t="s">
        <v>96</v>
      </c>
      <c r="Z9" s="134" t="s">
        <v>97</v>
      </c>
      <c r="AA9" s="134" t="s">
        <v>98</v>
      </c>
      <c r="AB9" s="134" t="s">
        <v>99</v>
      </c>
      <c r="AC9" s="134" t="s">
        <v>100</v>
      </c>
      <c r="AD9" s="136" t="s">
        <v>101</v>
      </c>
      <c r="AE9" s="134"/>
      <c r="AF9" s="134" t="s">
        <v>96</v>
      </c>
      <c r="AG9" s="134" t="s">
        <v>97</v>
      </c>
      <c r="AH9" s="134" t="s">
        <v>98</v>
      </c>
      <c r="AI9" s="134" t="s">
        <v>99</v>
      </c>
      <c r="AJ9" s="134" t="s">
        <v>100</v>
      </c>
    </row>
    <row r="10" spans="2:36" ht="12.75">
      <c r="B10" s="138" t="s">
        <v>85</v>
      </c>
      <c r="C10" s="134"/>
      <c r="D10" t="s">
        <v>103</v>
      </c>
      <c r="E10" t="s">
        <v>104</v>
      </c>
      <c r="F10" t="s">
        <v>105</v>
      </c>
      <c r="G10" t="s">
        <v>34</v>
      </c>
      <c r="H10" t="s">
        <v>106</v>
      </c>
      <c r="I10" s="136" t="s">
        <v>2</v>
      </c>
      <c r="J10" s="16"/>
      <c r="K10" t="s">
        <v>103</v>
      </c>
      <c r="L10" t="s">
        <v>104</v>
      </c>
      <c r="M10" t="s">
        <v>105</v>
      </c>
      <c r="N10" t="s">
        <v>34</v>
      </c>
      <c r="O10" t="s">
        <v>106</v>
      </c>
      <c r="P10" s="138" t="s">
        <v>146</v>
      </c>
      <c r="Q10" s="16"/>
      <c r="R10" t="s">
        <v>103</v>
      </c>
      <c r="S10" t="s">
        <v>104</v>
      </c>
      <c r="T10" t="s">
        <v>105</v>
      </c>
      <c r="U10" t="s">
        <v>34</v>
      </c>
      <c r="V10" t="s">
        <v>106</v>
      </c>
      <c r="W10" s="138" t="s">
        <v>147</v>
      </c>
      <c r="X10" s="16"/>
      <c r="Y10" t="s">
        <v>103</v>
      </c>
      <c r="Z10" t="s">
        <v>104</v>
      </c>
      <c r="AA10" t="s">
        <v>105</v>
      </c>
      <c r="AB10" t="s">
        <v>34</v>
      </c>
      <c r="AC10" t="s">
        <v>106</v>
      </c>
      <c r="AD10" s="136" t="s">
        <v>102</v>
      </c>
      <c r="AE10" s="16"/>
      <c r="AF10" t="s">
        <v>103</v>
      </c>
      <c r="AG10" t="s">
        <v>104</v>
      </c>
      <c r="AH10" t="s">
        <v>105</v>
      </c>
      <c r="AI10" t="s">
        <v>108</v>
      </c>
      <c r="AJ10" t="s">
        <v>106</v>
      </c>
    </row>
    <row r="11" spans="1:36" ht="13.5" thickBot="1">
      <c r="A11" s="139" t="s">
        <v>109</v>
      </c>
      <c r="B11" s="139"/>
      <c r="C11" s="140" t="s">
        <v>110</v>
      </c>
      <c r="D11" s="140" t="s">
        <v>111</v>
      </c>
      <c r="E11" s="140" t="s">
        <v>112</v>
      </c>
      <c r="F11" s="140" t="s">
        <v>113</v>
      </c>
      <c r="G11" s="140" t="s">
        <v>114</v>
      </c>
      <c r="H11" s="140" t="s">
        <v>115</v>
      </c>
      <c r="I11" s="141"/>
      <c r="J11" s="139" t="s">
        <v>110</v>
      </c>
      <c r="K11" s="140" t="s">
        <v>111</v>
      </c>
      <c r="L11" s="140" t="s">
        <v>112</v>
      </c>
      <c r="M11" s="140" t="s">
        <v>113</v>
      </c>
      <c r="N11" s="140" t="s">
        <v>114</v>
      </c>
      <c r="O11" s="140" t="s">
        <v>115</v>
      </c>
      <c r="P11" s="141"/>
      <c r="Q11" s="139" t="s">
        <v>110</v>
      </c>
      <c r="R11" s="140" t="s">
        <v>111</v>
      </c>
      <c r="S11" s="140" t="s">
        <v>112</v>
      </c>
      <c r="T11" s="140" t="s">
        <v>113</v>
      </c>
      <c r="U11" s="140" t="s">
        <v>114</v>
      </c>
      <c r="V11" s="140" t="s">
        <v>115</v>
      </c>
      <c r="W11" s="141"/>
      <c r="X11" s="139" t="s">
        <v>110</v>
      </c>
      <c r="Y11" s="140" t="s">
        <v>111</v>
      </c>
      <c r="Z11" s="140" t="s">
        <v>112</v>
      </c>
      <c r="AA11" s="140" t="s">
        <v>113</v>
      </c>
      <c r="AB11" s="140" t="s">
        <v>114</v>
      </c>
      <c r="AC11" s="140" t="s">
        <v>115</v>
      </c>
      <c r="AD11" s="142" t="s">
        <v>116</v>
      </c>
      <c r="AE11" s="139"/>
      <c r="AF11" s="140" t="s">
        <v>111</v>
      </c>
      <c r="AG11" s="140" t="s">
        <v>112</v>
      </c>
      <c r="AH11" s="140" t="s">
        <v>113</v>
      </c>
      <c r="AI11" s="140" t="s">
        <v>114</v>
      </c>
      <c r="AJ11" s="140" t="s">
        <v>115</v>
      </c>
    </row>
    <row r="12" spans="1:36" ht="12.75">
      <c r="A12" t="s">
        <v>148</v>
      </c>
      <c r="B12" s="198">
        <v>292</v>
      </c>
      <c r="C12" s="199">
        <f>B12</f>
        <v>292</v>
      </c>
      <c r="D12" s="143"/>
      <c r="E12" s="143"/>
      <c r="F12" s="143"/>
      <c r="G12" s="143"/>
      <c r="H12" s="143"/>
      <c r="I12" s="198">
        <v>2604</v>
      </c>
      <c r="J12" s="199">
        <f>I12</f>
        <v>2604</v>
      </c>
      <c r="K12" s="143"/>
      <c r="L12" s="143"/>
      <c r="M12" s="143"/>
      <c r="N12" s="143"/>
      <c r="O12" s="143"/>
      <c r="P12" s="198">
        <v>15</v>
      </c>
      <c r="Q12" s="199">
        <f>P12</f>
        <v>15</v>
      </c>
      <c r="R12" s="143"/>
      <c r="S12" s="143"/>
      <c r="T12" s="143"/>
      <c r="U12" s="143"/>
      <c r="V12" s="143"/>
      <c r="W12" s="198">
        <v>325</v>
      </c>
      <c r="X12" s="199">
        <f>W12</f>
        <v>325</v>
      </c>
      <c r="Y12" s="143"/>
      <c r="Z12" s="143"/>
      <c r="AA12" s="143"/>
      <c r="AB12" s="143"/>
      <c r="AC12" s="143"/>
      <c r="AD12" s="249">
        <f>AVERAGE(AD13:AD17)</f>
        <v>32.518734024726605</v>
      </c>
      <c r="AE12" s="199">
        <f>AD12</f>
        <v>32.518734024726605</v>
      </c>
      <c r="AF12" s="143"/>
      <c r="AG12" s="143"/>
      <c r="AH12" s="143"/>
      <c r="AI12" s="143"/>
      <c r="AJ12" s="143"/>
    </row>
    <row r="13" spans="1:36" ht="12.75">
      <c r="A13">
        <v>2004</v>
      </c>
      <c r="B13">
        <v>308</v>
      </c>
      <c r="C13" s="199">
        <f aca="true" t="shared" si="0" ref="C13:C24">C12</f>
        <v>292</v>
      </c>
      <c r="D13" s="143"/>
      <c r="E13" s="143"/>
      <c r="F13" s="143"/>
      <c r="G13" s="143"/>
      <c r="H13" s="143"/>
      <c r="I13" s="24">
        <v>2766</v>
      </c>
      <c r="J13" s="199">
        <f aca="true" t="shared" si="1" ref="J13:J24">J12</f>
        <v>2604</v>
      </c>
      <c r="K13" s="143"/>
      <c r="L13" s="143"/>
      <c r="M13" s="143"/>
      <c r="N13" s="143"/>
      <c r="O13" s="143"/>
      <c r="P13" s="200">
        <v>12</v>
      </c>
      <c r="Q13" s="199">
        <f aca="true" t="shared" si="2" ref="Q13:Q24">Q12</f>
        <v>15</v>
      </c>
      <c r="R13" s="143"/>
      <c r="S13" s="143"/>
      <c r="T13" s="143"/>
      <c r="U13" s="143"/>
      <c r="V13" s="143"/>
      <c r="W13" s="200">
        <v>372</v>
      </c>
      <c r="X13" s="199">
        <f aca="true" t="shared" si="3" ref="X13:X24">X12</f>
        <v>325</v>
      </c>
      <c r="Y13" s="143"/>
      <c r="Z13" s="143"/>
      <c r="AA13" s="143"/>
      <c r="AB13" s="143"/>
      <c r="AC13" s="143"/>
      <c r="AD13" s="144">
        <f>'Tables 5 to 9'!L189</f>
        <v>36.12667358665278</v>
      </c>
      <c r="AE13" s="199">
        <f aca="true" t="shared" si="4" ref="AE13:AE24">AE12</f>
        <v>32.518734024726605</v>
      </c>
      <c r="AF13" s="143"/>
      <c r="AG13" s="143"/>
      <c r="AH13" s="143"/>
      <c r="AI13" s="143"/>
      <c r="AJ13" s="143"/>
    </row>
    <row r="14" spans="1:36" ht="12.75">
      <c r="A14">
        <v>2005</v>
      </c>
      <c r="B14">
        <v>286</v>
      </c>
      <c r="C14" s="199">
        <f t="shared" si="0"/>
        <v>292</v>
      </c>
      <c r="D14" s="143"/>
      <c r="E14" s="143"/>
      <c r="F14" s="143"/>
      <c r="G14" s="143"/>
      <c r="H14" s="143"/>
      <c r="I14" s="24">
        <v>2666</v>
      </c>
      <c r="J14" s="199">
        <f t="shared" si="1"/>
        <v>2604</v>
      </c>
      <c r="K14" s="143"/>
      <c r="L14" s="143"/>
      <c r="M14" s="143"/>
      <c r="N14" s="143"/>
      <c r="O14" s="143"/>
      <c r="P14" s="200">
        <v>11</v>
      </c>
      <c r="Q14" s="199">
        <f t="shared" si="2"/>
        <v>15</v>
      </c>
      <c r="R14" s="143"/>
      <c r="S14" s="143"/>
      <c r="T14" s="143"/>
      <c r="U14" s="143"/>
      <c r="V14" s="143"/>
      <c r="W14" s="200">
        <v>356</v>
      </c>
      <c r="X14" s="199">
        <f t="shared" si="3"/>
        <v>325</v>
      </c>
      <c r="Y14" s="143"/>
      <c r="Z14" s="143"/>
      <c r="AA14" s="143"/>
      <c r="AB14" s="143"/>
      <c r="AC14" s="143"/>
      <c r="AD14" s="144">
        <f>'Tables 5 to 9'!L190</f>
        <v>34.95729021142969</v>
      </c>
      <c r="AE14" s="199">
        <f t="shared" si="4"/>
        <v>32.518734024726605</v>
      </c>
      <c r="AF14" s="143"/>
      <c r="AG14" s="143"/>
      <c r="AH14" s="143"/>
      <c r="AI14" s="143"/>
      <c r="AJ14" s="143"/>
    </row>
    <row r="15" spans="1:36" s="145" customFormat="1" ht="12.75">
      <c r="A15" s="145">
        <v>2006</v>
      </c>
      <c r="B15">
        <v>314</v>
      </c>
      <c r="C15" s="199">
        <f t="shared" si="0"/>
        <v>292</v>
      </c>
      <c r="D15" s="199">
        <f>C15</f>
        <v>292</v>
      </c>
      <c r="E15" s="146">
        <v>1</v>
      </c>
      <c r="F15" s="147">
        <f>1</f>
        <v>1</v>
      </c>
      <c r="G15" s="28">
        <f>D15</f>
        <v>292</v>
      </c>
      <c r="H15"/>
      <c r="I15" s="24">
        <v>2635</v>
      </c>
      <c r="J15" s="199">
        <f t="shared" si="1"/>
        <v>2604</v>
      </c>
      <c r="K15" s="199">
        <f>J15</f>
        <v>2604</v>
      </c>
      <c r="L15" s="146">
        <v>1</v>
      </c>
      <c r="M15" s="147">
        <f>1</f>
        <v>1</v>
      </c>
      <c r="N15" s="28">
        <f>K15</f>
        <v>2604</v>
      </c>
      <c r="O15"/>
      <c r="P15" s="200">
        <v>25</v>
      </c>
      <c r="Q15" s="199">
        <f t="shared" si="2"/>
        <v>15</v>
      </c>
      <c r="R15" s="199">
        <f>Q15</f>
        <v>15</v>
      </c>
      <c r="S15" s="146">
        <v>1</v>
      </c>
      <c r="T15" s="147">
        <f>1</f>
        <v>1</v>
      </c>
      <c r="U15" s="28">
        <f>R15</f>
        <v>15</v>
      </c>
      <c r="V15"/>
      <c r="W15" s="200">
        <v>350</v>
      </c>
      <c r="X15" s="199">
        <f t="shared" si="3"/>
        <v>325</v>
      </c>
      <c r="Y15" s="199">
        <f>X15</f>
        <v>325</v>
      </c>
      <c r="Z15" s="146">
        <v>1</v>
      </c>
      <c r="AA15" s="147">
        <f>1</f>
        <v>1</v>
      </c>
      <c r="AB15" s="28">
        <f>Y15</f>
        <v>325</v>
      </c>
      <c r="AC15"/>
      <c r="AD15" s="144">
        <f>'Tables 5 to 9'!L191</f>
        <v>32.45767129808019</v>
      </c>
      <c r="AE15" s="199">
        <f t="shared" si="4"/>
        <v>32.518734024726605</v>
      </c>
      <c r="AF15" s="199">
        <f>AE15</f>
        <v>32.518734024726605</v>
      </c>
      <c r="AG15" s="146">
        <v>1</v>
      </c>
      <c r="AH15" s="147">
        <f>1</f>
        <v>1</v>
      </c>
      <c r="AI15" s="28">
        <f>AF15</f>
        <v>32.518734024726605</v>
      </c>
      <c r="AJ15"/>
    </row>
    <row r="16" spans="1:36" ht="12.75">
      <c r="A16">
        <v>2007</v>
      </c>
      <c r="B16">
        <v>281</v>
      </c>
      <c r="C16" s="199">
        <f t="shared" si="0"/>
        <v>292</v>
      </c>
      <c r="D16" s="145"/>
      <c r="E16" s="145"/>
      <c r="F16" s="197">
        <f aca="true" t="shared" si="5" ref="F16:F24">F15*E$27</f>
        <v>0.9611444690366615</v>
      </c>
      <c r="G16" s="28">
        <f aca="true" t="shared" si="6" ref="G16:G24">G15*E$27</f>
        <v>280.6541849587052</v>
      </c>
      <c r="H16" s="201">
        <f aca="true" t="shared" si="7" ref="H16:H24">(G16-G15)/G15</f>
        <v>-0.03885553096333845</v>
      </c>
      <c r="I16" s="24">
        <v>2385</v>
      </c>
      <c r="J16" s="199">
        <f t="shared" si="1"/>
        <v>2604</v>
      </c>
      <c r="K16" s="145"/>
      <c r="L16" s="145"/>
      <c r="M16" s="197">
        <f aca="true" t="shared" si="8" ref="M16:M24">M15*L$27</f>
        <v>0.9394528406850118</v>
      </c>
      <c r="N16" s="28">
        <f aca="true" t="shared" si="9" ref="N16:N24">N15*L$27</f>
        <v>2446.3351971437705</v>
      </c>
      <c r="O16" s="201">
        <f aca="true" t="shared" si="10" ref="O16:O24">(N16-N15)/N15</f>
        <v>-0.060547159314988275</v>
      </c>
      <c r="P16" s="200">
        <v>9</v>
      </c>
      <c r="Q16" s="199">
        <f t="shared" si="2"/>
        <v>15</v>
      </c>
      <c r="R16" s="145"/>
      <c r="S16" s="145"/>
      <c r="T16" s="197">
        <f aca="true" t="shared" si="11" ref="T16:T24">T15*S$27</f>
        <v>0.9532626895480363</v>
      </c>
      <c r="U16" s="28">
        <f aca="true" t="shared" si="12" ref="U16:U24">U15*S$27</f>
        <v>14.298940343220544</v>
      </c>
      <c r="V16" s="201">
        <f aca="true" t="shared" si="13" ref="V16:V24">(U16-U15)/U15</f>
        <v>-0.04673731045196376</v>
      </c>
      <c r="W16" s="200">
        <v>269</v>
      </c>
      <c r="X16" s="199">
        <f t="shared" si="3"/>
        <v>325</v>
      </c>
      <c r="Y16" s="145"/>
      <c r="Z16" s="145"/>
      <c r="AA16" s="197">
        <f aca="true" t="shared" si="14" ref="AA16:AA24">AA15*Z$27</f>
        <v>0.9258747122872905</v>
      </c>
      <c r="AB16" s="28">
        <f aca="true" t="shared" si="15" ref="AB16:AB24">AB15*Z$27</f>
        <v>300.9092814933694</v>
      </c>
      <c r="AC16" s="201">
        <f aca="true" t="shared" si="16" ref="AC16:AC24">(AB16-AB15)/AB15</f>
        <v>-0.07412528771270951</v>
      </c>
      <c r="AD16" s="144">
        <f>'Tables 5 to 9'!L192</f>
        <v>30.38776698159674</v>
      </c>
      <c r="AE16" s="199">
        <f t="shared" si="4"/>
        <v>32.518734024726605</v>
      </c>
      <c r="AF16" s="145"/>
      <c r="AG16" s="145"/>
      <c r="AH16" s="197">
        <f aca="true" t="shared" si="17" ref="AH16:AH24">AH15*AG$27</f>
        <v>0.9943169550119519</v>
      </c>
      <c r="AI16" s="28">
        <f aca="true" t="shared" si="18" ref="AI16:AI24">AI15*AG$27</f>
        <v>32.33392859630971</v>
      </c>
      <c r="AJ16" s="201">
        <f aca="true" t="shared" si="19" ref="AJ16:AJ24">(AI16-AI15)/AI15</f>
        <v>-0.005683044988048164</v>
      </c>
    </row>
    <row r="17" spans="1:36" ht="12.75">
      <c r="A17">
        <v>2008</v>
      </c>
      <c r="B17">
        <v>270</v>
      </c>
      <c r="C17" s="199">
        <f t="shared" si="0"/>
        <v>292</v>
      </c>
      <c r="D17" s="145"/>
      <c r="E17" s="145"/>
      <c r="F17" s="197">
        <f t="shared" si="5"/>
        <v>0.923798690359766</v>
      </c>
      <c r="G17" s="28">
        <f t="shared" si="6"/>
        <v>269.74921758505167</v>
      </c>
      <c r="H17" s="201">
        <f t="shared" si="7"/>
        <v>-0.03885553096333852</v>
      </c>
      <c r="I17" s="24">
        <v>2575</v>
      </c>
      <c r="J17" s="199">
        <f t="shared" si="1"/>
        <v>2604</v>
      </c>
      <c r="K17" s="145"/>
      <c r="L17" s="145"/>
      <c r="M17" s="197">
        <f t="shared" si="8"/>
        <v>0.8825716398711382</v>
      </c>
      <c r="N17" s="28">
        <f t="shared" si="9"/>
        <v>2298.2165502244434</v>
      </c>
      <c r="O17" s="201">
        <f t="shared" si="10"/>
        <v>-0.06054715931498828</v>
      </c>
      <c r="P17" s="200">
        <v>20</v>
      </c>
      <c r="Q17" s="199">
        <f t="shared" si="2"/>
        <v>15</v>
      </c>
      <c r="R17" s="145"/>
      <c r="S17" s="145"/>
      <c r="T17" s="197">
        <f t="shared" si="11"/>
        <v>0.9087097552843558</v>
      </c>
      <c r="U17" s="28">
        <f t="shared" si="12"/>
        <v>13.630646329265335</v>
      </c>
      <c r="V17" s="201">
        <f t="shared" si="13"/>
        <v>-0.046737310451963776</v>
      </c>
      <c r="W17" s="200">
        <v>279</v>
      </c>
      <c r="X17" s="199">
        <f t="shared" si="3"/>
        <v>325</v>
      </c>
      <c r="Y17" s="145"/>
      <c r="Z17" s="145"/>
      <c r="AA17" s="197">
        <f t="shared" si="14"/>
        <v>0.8572439828530729</v>
      </c>
      <c r="AB17" s="28">
        <f t="shared" si="15"/>
        <v>278.6042944272487</v>
      </c>
      <c r="AC17" s="201">
        <f t="shared" si="16"/>
        <v>-0.07412528771270951</v>
      </c>
      <c r="AD17" s="144">
        <f>'Tables 5 to 9'!L193</f>
        <v>28.664268045873623</v>
      </c>
      <c r="AE17" s="199">
        <f t="shared" si="4"/>
        <v>32.518734024726605</v>
      </c>
      <c r="AF17" s="145"/>
      <c r="AG17" s="145"/>
      <c r="AH17" s="197">
        <f t="shared" si="17"/>
        <v>0.98866620702424</v>
      </c>
      <c r="AI17" s="28">
        <f t="shared" si="18"/>
        <v>32.15017342545655</v>
      </c>
      <c r="AJ17" s="201">
        <f t="shared" si="19"/>
        <v>-0.005683044988048025</v>
      </c>
    </row>
    <row r="18" spans="1:36" ht="12.75">
      <c r="A18">
        <v>2009</v>
      </c>
      <c r="B18">
        <v>216</v>
      </c>
      <c r="C18" s="199">
        <f t="shared" si="0"/>
        <v>292</v>
      </c>
      <c r="D18" s="199"/>
      <c r="E18" s="146"/>
      <c r="F18" s="197">
        <f t="shared" si="5"/>
        <v>0.8879040017426006</v>
      </c>
      <c r="G18" s="28">
        <f t="shared" si="6"/>
        <v>259.2679685088394</v>
      </c>
      <c r="H18" s="201">
        <f t="shared" si="7"/>
        <v>-0.03885553096333844</v>
      </c>
      <c r="I18" s="24">
        <v>2287</v>
      </c>
      <c r="J18" s="199">
        <f t="shared" si="1"/>
        <v>2604</v>
      </c>
      <c r="K18" s="199"/>
      <c r="L18" s="146"/>
      <c r="M18" s="197">
        <f t="shared" si="8"/>
        <v>0.82913443418497</v>
      </c>
      <c r="N18" s="28">
        <f t="shared" si="9"/>
        <v>2159.0660666176614</v>
      </c>
      <c r="O18" s="201">
        <f t="shared" si="10"/>
        <v>-0.060547159314988226</v>
      </c>
      <c r="P18" s="24">
        <v>5</v>
      </c>
      <c r="Q18" s="199">
        <f t="shared" si="2"/>
        <v>15</v>
      </c>
      <c r="R18" s="199"/>
      <c r="S18" s="146"/>
      <c r="T18" s="197">
        <f t="shared" si="11"/>
        <v>0.8662391053409029</v>
      </c>
      <c r="U18" s="28">
        <f t="shared" si="12"/>
        <v>12.993586580113542</v>
      </c>
      <c r="V18" s="201">
        <f t="shared" si="13"/>
        <v>-0.04673731045196373</v>
      </c>
      <c r="W18" s="24">
        <v>253</v>
      </c>
      <c r="X18" s="199">
        <f t="shared" si="3"/>
        <v>325</v>
      </c>
      <c r="Y18" s="199"/>
      <c r="Z18" s="146"/>
      <c r="AA18" s="197">
        <f t="shared" si="14"/>
        <v>0.7937005259840998</v>
      </c>
      <c r="AB18" s="28">
        <f t="shared" si="15"/>
        <v>257.95267094483245</v>
      </c>
      <c r="AC18" s="201">
        <f t="shared" si="16"/>
        <v>-0.07412528771270956</v>
      </c>
      <c r="AD18" s="144">
        <f>'Tables 5 to 9'!L194</f>
        <v>28.35885026798435</v>
      </c>
      <c r="AE18" s="199">
        <f t="shared" si="4"/>
        <v>32.518734024726605</v>
      </c>
      <c r="AF18" s="199"/>
      <c r="AG18" s="146"/>
      <c r="AH18" s="197">
        <f t="shared" si="17"/>
        <v>0.9830475724915584</v>
      </c>
      <c r="AI18" s="28">
        <f t="shared" si="18"/>
        <v>31.967462543506134</v>
      </c>
      <c r="AJ18" s="201">
        <f t="shared" si="19"/>
        <v>-0.005683044988048063</v>
      </c>
    </row>
    <row r="19" spans="1:36" ht="12.75">
      <c r="A19">
        <v>2010</v>
      </c>
      <c r="B19">
        <v>208</v>
      </c>
      <c r="C19" s="199">
        <f t="shared" si="0"/>
        <v>292</v>
      </c>
      <c r="F19" s="197">
        <f t="shared" si="5"/>
        <v>0.8534040203104188</v>
      </c>
      <c r="G19" s="28">
        <f t="shared" si="6"/>
        <v>249.1939739306423</v>
      </c>
      <c r="H19" s="201">
        <f t="shared" si="7"/>
        <v>-0.03885553096333848</v>
      </c>
      <c r="I19" s="24">
        <v>1969</v>
      </c>
      <c r="J19" s="199">
        <f t="shared" si="1"/>
        <v>2604</v>
      </c>
      <c r="M19" s="197">
        <f t="shared" si="8"/>
        <v>0.77893269950483</v>
      </c>
      <c r="N19" s="28">
        <f t="shared" si="9"/>
        <v>2028.3407495105769</v>
      </c>
      <c r="O19" s="201">
        <f t="shared" si="10"/>
        <v>-0.06054715931498821</v>
      </c>
      <c r="P19" s="24">
        <v>4</v>
      </c>
      <c r="Q19" s="199">
        <f t="shared" si="2"/>
        <v>15</v>
      </c>
      <c r="T19" s="197">
        <f t="shared" si="11"/>
        <v>0.8257534193489537</v>
      </c>
      <c r="U19" s="28">
        <f t="shared" si="12"/>
        <v>12.386301290234305</v>
      </c>
      <c r="V19" s="201">
        <f t="shared" si="13"/>
        <v>-0.04673731045196373</v>
      </c>
      <c r="W19" s="24">
        <v>223</v>
      </c>
      <c r="X19" s="199">
        <f t="shared" si="3"/>
        <v>325</v>
      </c>
      <c r="AA19" s="197">
        <f t="shared" si="14"/>
        <v>0.7348672461377995</v>
      </c>
      <c r="AB19" s="28">
        <f t="shared" si="15"/>
        <v>238.83185499478486</v>
      </c>
      <c r="AC19" s="201">
        <f t="shared" si="16"/>
        <v>-0.0741252877127095</v>
      </c>
      <c r="AD19" s="144">
        <f>'Tables 5 to 9'!L195</f>
        <v>25.664551140544518</v>
      </c>
      <c r="AE19" s="199">
        <f t="shared" si="4"/>
        <v>32.518734024726605</v>
      </c>
      <c r="AH19" s="197">
        <f t="shared" si="17"/>
        <v>0.9774608689116975</v>
      </c>
      <c r="AI19" s="28">
        <f t="shared" si="18"/>
        <v>31.785790015717648</v>
      </c>
      <c r="AJ19" s="201">
        <f t="shared" si="19"/>
        <v>-0.00568304498804803</v>
      </c>
    </row>
    <row r="20" spans="1:36" ht="12.75">
      <c r="A20">
        <v>2011</v>
      </c>
      <c r="B20">
        <v>185</v>
      </c>
      <c r="C20" s="199">
        <f t="shared" si="0"/>
        <v>292</v>
      </c>
      <c r="F20" s="197">
        <f t="shared" si="5"/>
        <v>0.8202445539750098</v>
      </c>
      <c r="G20" s="28">
        <f t="shared" si="6"/>
        <v>239.51140976070286</v>
      </c>
      <c r="H20" s="201">
        <f t="shared" si="7"/>
        <v>-0.038855530963338505</v>
      </c>
      <c r="I20" s="24">
        <v>1880</v>
      </c>
      <c r="J20" s="199">
        <f t="shared" si="1"/>
        <v>2604</v>
      </c>
      <c r="M20" s="197">
        <f t="shared" si="8"/>
        <v>0.7317705372522573</v>
      </c>
      <c r="N20" s="28">
        <f t="shared" si="9"/>
        <v>1905.5304790048774</v>
      </c>
      <c r="O20" s="201">
        <f t="shared" si="10"/>
        <v>-0.0605471593149882</v>
      </c>
      <c r="P20" s="24">
        <v>7</v>
      </c>
      <c r="Q20" s="199">
        <f t="shared" si="2"/>
        <v>15</v>
      </c>
      <c r="T20" s="197">
        <f t="shared" si="11"/>
        <v>0.7871599254320711</v>
      </c>
      <c r="U20" s="28">
        <f t="shared" si="12"/>
        <v>11.807398881481065</v>
      </c>
      <c r="V20" s="201">
        <f t="shared" si="13"/>
        <v>-0.04673731045196379</v>
      </c>
      <c r="W20" s="24">
        <v>203</v>
      </c>
      <c r="X20" s="199">
        <f t="shared" si="3"/>
        <v>325</v>
      </c>
      <c r="AA20" s="197">
        <f t="shared" si="14"/>
        <v>0.6803950000871886</v>
      </c>
      <c r="AB20" s="28">
        <f t="shared" si="15"/>
        <v>221.1283750283363</v>
      </c>
      <c r="AC20" s="201">
        <f t="shared" si="16"/>
        <v>-0.07412528771270954</v>
      </c>
      <c r="AD20" s="144">
        <f>'Tables 5 to 9'!L196</f>
        <v>24.708458170085272</v>
      </c>
      <c r="AE20" s="199">
        <f t="shared" si="4"/>
        <v>32.518734024726605</v>
      </c>
      <c r="AH20" s="197">
        <f t="shared" si="17"/>
        <v>0.9719059148196157</v>
      </c>
      <c r="AI20" s="28">
        <f t="shared" si="18"/>
        <v>31.605149941077677</v>
      </c>
      <c r="AJ20" s="201">
        <f t="shared" si="19"/>
        <v>-0.005683044988048021</v>
      </c>
    </row>
    <row r="21" spans="1:36" ht="12.75">
      <c r="A21">
        <v>2012</v>
      </c>
      <c r="B21" s="202">
        <v>176</v>
      </c>
      <c r="C21" s="199">
        <f t="shared" si="0"/>
        <v>292</v>
      </c>
      <c r="F21" s="197">
        <f t="shared" si="5"/>
        <v>0.7883735163105241</v>
      </c>
      <c r="G21" s="28">
        <f t="shared" si="6"/>
        <v>230.20506676267303</v>
      </c>
      <c r="H21" s="201">
        <f t="shared" si="7"/>
        <v>-0.03885553096333845</v>
      </c>
      <c r="I21" s="202">
        <v>1981</v>
      </c>
      <c r="J21" s="199">
        <f t="shared" si="1"/>
        <v>2604</v>
      </c>
      <c r="M21" s="197">
        <f t="shared" si="8"/>
        <v>0.6874639099512303</v>
      </c>
      <c r="N21" s="28">
        <f t="shared" si="9"/>
        <v>1790.1560215130032</v>
      </c>
      <c r="O21" s="201">
        <f t="shared" si="10"/>
        <v>-0.06054715931498825</v>
      </c>
      <c r="P21" s="202">
        <v>2</v>
      </c>
      <c r="Q21" s="199">
        <f t="shared" si="2"/>
        <v>15</v>
      </c>
      <c r="T21" s="197">
        <f t="shared" si="11"/>
        <v>0.7503701876218078</v>
      </c>
      <c r="U21" s="28">
        <f t="shared" si="12"/>
        <v>11.255552814327116</v>
      </c>
      <c r="V21" s="201">
        <f t="shared" si="13"/>
        <v>-0.046737310451963686</v>
      </c>
      <c r="W21" s="202">
        <v>194</v>
      </c>
      <c r="X21" s="199">
        <f t="shared" si="3"/>
        <v>325</v>
      </c>
      <c r="AA21" s="197">
        <f t="shared" si="14"/>
        <v>0.6299605249474367</v>
      </c>
      <c r="AB21" s="28">
        <f t="shared" si="15"/>
        <v>204.73717060791694</v>
      </c>
      <c r="AC21" s="201">
        <f t="shared" si="16"/>
        <v>-0.07412528771270957</v>
      </c>
      <c r="AD21" s="144">
        <f>'Tables 5 to 9'!L197</f>
        <v>24.23706629314106</v>
      </c>
      <c r="AE21" s="199">
        <f t="shared" si="4"/>
        <v>32.518734024726605</v>
      </c>
      <c r="AH21" s="197">
        <f t="shared" si="17"/>
        <v>0.9663825297815458</v>
      </c>
      <c r="AI21" s="28">
        <f t="shared" si="18"/>
        <v>31.425536452108528</v>
      </c>
      <c r="AJ21" s="201">
        <f t="shared" si="19"/>
        <v>-0.005683044988048076</v>
      </c>
    </row>
    <row r="22" spans="1:36" ht="12.75">
      <c r="A22">
        <v>2013</v>
      </c>
      <c r="B22" s="202">
        <v>172</v>
      </c>
      <c r="C22" s="199">
        <f t="shared" si="0"/>
        <v>292</v>
      </c>
      <c r="F22" s="197">
        <f t="shared" si="5"/>
        <v>0.7577408447368444</v>
      </c>
      <c r="G22" s="28">
        <f t="shared" si="6"/>
        <v>221.2603266631586</v>
      </c>
      <c r="H22" s="201">
        <f t="shared" si="7"/>
        <v>-0.038855530963338436</v>
      </c>
      <c r="I22" s="202">
        <v>1671</v>
      </c>
      <c r="J22" s="199">
        <f t="shared" si="1"/>
        <v>2604</v>
      </c>
      <c r="M22" s="197">
        <f t="shared" si="8"/>
        <v>0.6458399230721085</v>
      </c>
      <c r="N22" s="28">
        <f t="shared" si="9"/>
        <v>1681.76715967977</v>
      </c>
      <c r="O22" s="201">
        <f t="shared" si="10"/>
        <v>-0.0605471593149882</v>
      </c>
      <c r="P22" s="202">
        <v>9</v>
      </c>
      <c r="Q22" s="199">
        <f t="shared" si="2"/>
        <v>15</v>
      </c>
      <c r="T22" s="197">
        <f t="shared" si="11"/>
        <v>0.7152999032090291</v>
      </c>
      <c r="U22" s="28">
        <f t="shared" si="12"/>
        <v>10.729498548135435</v>
      </c>
      <c r="V22" s="201">
        <f t="shared" si="13"/>
        <v>-0.046737310451963734</v>
      </c>
      <c r="W22" s="202">
        <v>143</v>
      </c>
      <c r="X22" s="199">
        <f t="shared" si="3"/>
        <v>325</v>
      </c>
      <c r="AA22" s="197">
        <f t="shared" si="14"/>
        <v>0.5832645197880584</v>
      </c>
      <c r="AB22" s="28">
        <f t="shared" si="15"/>
        <v>189.560968931119</v>
      </c>
      <c r="AC22" s="201">
        <f t="shared" si="16"/>
        <v>-0.07412528771270956</v>
      </c>
      <c r="AD22" s="144">
        <f>'Tables 5 to 9'!L198</f>
        <v>22.032390510948904</v>
      </c>
      <c r="AE22" s="199">
        <f t="shared" si="4"/>
        <v>32.518734024726605</v>
      </c>
      <c r="AH22" s="197">
        <f t="shared" si="17"/>
        <v>0.9608905343891336</v>
      </c>
      <c r="AI22" s="28">
        <f t="shared" si="18"/>
        <v>31.246943714677652</v>
      </c>
      <c r="AJ22" s="201">
        <f t="shared" si="19"/>
        <v>-0.005683044988048015</v>
      </c>
    </row>
    <row r="23" spans="1:36" ht="12.75">
      <c r="A23">
        <v>2014</v>
      </c>
      <c r="B23" s="274">
        <v>203</v>
      </c>
      <c r="C23" s="199">
        <f t="shared" si="0"/>
        <v>292</v>
      </c>
      <c r="F23" s="197">
        <f t="shared" si="5"/>
        <v>0.7282984218819857</v>
      </c>
      <c r="G23" s="28">
        <f t="shared" si="6"/>
        <v>212.66313918953983</v>
      </c>
      <c r="H23" s="201">
        <f t="shared" si="7"/>
        <v>-0.03885553096333855</v>
      </c>
      <c r="I23" s="202">
        <v>1703</v>
      </c>
      <c r="J23" s="199">
        <f t="shared" si="1"/>
        <v>2604</v>
      </c>
      <c r="M23" s="197">
        <f t="shared" si="8"/>
        <v>0.6067361503578818</v>
      </c>
      <c r="N23" s="28">
        <f t="shared" si="9"/>
        <v>1579.9409355319237</v>
      </c>
      <c r="O23" s="201">
        <f t="shared" si="10"/>
        <v>-0.0605471593149882</v>
      </c>
      <c r="P23" s="202">
        <v>7</v>
      </c>
      <c r="Q23" s="199">
        <f t="shared" si="2"/>
        <v>15</v>
      </c>
      <c r="T23" s="197">
        <f t="shared" si="11"/>
        <v>0.6818687095664892</v>
      </c>
      <c r="U23" s="28">
        <f t="shared" si="12"/>
        <v>10.228030643497336</v>
      </c>
      <c r="V23" s="201">
        <f t="shared" si="13"/>
        <v>-0.04673731045196368</v>
      </c>
      <c r="W23" s="202">
        <v>171</v>
      </c>
      <c r="X23" s="199">
        <f t="shared" si="3"/>
        <v>325</v>
      </c>
      <c r="AA23" s="197">
        <f t="shared" si="14"/>
        <v>0.5400298694461532</v>
      </c>
      <c r="AB23" s="28">
        <f t="shared" si="15"/>
        <v>175.5097075699998</v>
      </c>
      <c r="AC23" s="201">
        <f t="shared" si="16"/>
        <v>-0.07412528771270961</v>
      </c>
      <c r="AD23" s="144">
        <f>'Tables 5 to 9'!L199</f>
        <v>20.96835344231584</v>
      </c>
      <c r="AE23" s="199">
        <f t="shared" si="4"/>
        <v>32.518734024726605</v>
      </c>
      <c r="AH23" s="197">
        <f t="shared" si="17"/>
        <v>0.9554297502536107</v>
      </c>
      <c r="AI23" s="28">
        <f t="shared" si="18"/>
        <v>31.069365927808132</v>
      </c>
      <c r="AJ23" s="201">
        <f t="shared" si="19"/>
        <v>-0.005683044988048105</v>
      </c>
    </row>
    <row r="24" spans="1:36" ht="12.75">
      <c r="A24">
        <v>2015</v>
      </c>
      <c r="B24" s="24">
        <v>168</v>
      </c>
      <c r="C24" s="199">
        <f t="shared" si="0"/>
        <v>292</v>
      </c>
      <c r="D24" s="199">
        <f>B12*F7</f>
        <v>204.39999999999998</v>
      </c>
      <c r="E24" s="203">
        <f>F7</f>
        <v>0.7</v>
      </c>
      <c r="F24" s="197">
        <f t="shared" si="5"/>
        <v>0.6999999999999996</v>
      </c>
      <c r="G24" s="28">
        <f t="shared" si="6"/>
        <v>204.3999999999999</v>
      </c>
      <c r="H24" s="201">
        <f t="shared" si="7"/>
        <v>-0.038855530963338554</v>
      </c>
      <c r="I24" s="24">
        <v>1600</v>
      </c>
      <c r="J24" s="199">
        <f t="shared" si="1"/>
        <v>2604</v>
      </c>
      <c r="K24" s="199">
        <f>I12*M7</f>
        <v>1484.2800000000002</v>
      </c>
      <c r="L24" s="203">
        <f>M7</f>
        <v>0.5700000000000001</v>
      </c>
      <c r="M24" s="197">
        <f t="shared" si="8"/>
        <v>0.5700000000000004</v>
      </c>
      <c r="N24" s="28">
        <f t="shared" si="9"/>
        <v>1484.2800000000009</v>
      </c>
      <c r="O24" s="201">
        <f t="shared" si="10"/>
        <v>-0.060547159314988185</v>
      </c>
      <c r="P24" s="24">
        <v>4</v>
      </c>
      <c r="Q24" s="199">
        <f t="shared" si="2"/>
        <v>15</v>
      </c>
      <c r="R24" s="199">
        <f>P12*T7</f>
        <v>9.75</v>
      </c>
      <c r="S24" s="203">
        <f>T7</f>
        <v>0.65</v>
      </c>
      <c r="T24" s="197">
        <f t="shared" si="11"/>
        <v>0.6500000000000002</v>
      </c>
      <c r="U24" s="28">
        <f t="shared" si="12"/>
        <v>9.750000000000002</v>
      </c>
      <c r="V24" s="201">
        <f t="shared" si="13"/>
        <v>-0.0467373104519638</v>
      </c>
      <c r="W24" s="24">
        <v>139</v>
      </c>
      <c r="X24" s="199">
        <f t="shared" si="3"/>
        <v>325</v>
      </c>
      <c r="Y24" s="199">
        <f>W12*AA7</f>
        <v>162.5</v>
      </c>
      <c r="Z24" s="203">
        <f>AA7</f>
        <v>0.5</v>
      </c>
      <c r="AA24" s="197">
        <f t="shared" si="14"/>
        <v>0.5000000000000001</v>
      </c>
      <c r="AB24" s="28">
        <f t="shared" si="15"/>
        <v>162.50000000000003</v>
      </c>
      <c r="AC24" s="201">
        <f t="shared" si="16"/>
        <v>-0.07412528771270961</v>
      </c>
      <c r="AD24" s="144">
        <f>'Tables 5 to 9'!L200</f>
        <v>20.289152378013842</v>
      </c>
      <c r="AE24" s="199">
        <f t="shared" si="4"/>
        <v>32.518734024726605</v>
      </c>
      <c r="AF24" s="199">
        <f>AD12*AH7</f>
        <v>30.892797323490274</v>
      </c>
      <c r="AG24" s="203">
        <f>AH7</f>
        <v>0.95</v>
      </c>
      <c r="AH24" s="197">
        <f t="shared" si="17"/>
        <v>0.9499999999999998</v>
      </c>
      <c r="AI24" s="28">
        <f t="shared" si="18"/>
        <v>30.89279732349027</v>
      </c>
      <c r="AJ24" s="201">
        <f t="shared" si="19"/>
        <v>-0.005683044988048059</v>
      </c>
    </row>
    <row r="25" spans="4:33" ht="12.75">
      <c r="D25" s="148" t="s">
        <v>117</v>
      </c>
      <c r="E25" s="31">
        <v>9</v>
      </c>
      <c r="H25" s="149"/>
      <c r="K25" s="148" t="s">
        <v>117</v>
      </c>
      <c r="L25" s="31">
        <v>9</v>
      </c>
      <c r="R25" s="148" t="s">
        <v>117</v>
      </c>
      <c r="S25" s="31">
        <v>9</v>
      </c>
      <c r="Y25" s="148" t="s">
        <v>117</v>
      </c>
      <c r="Z25" s="31">
        <v>9</v>
      </c>
      <c r="AF25" s="148" t="s">
        <v>117</v>
      </c>
      <c r="AG25" s="31">
        <v>9</v>
      </c>
    </row>
    <row r="26" spans="4:33" ht="12.75">
      <c r="D26" s="148" t="s">
        <v>118</v>
      </c>
      <c r="E26" s="108">
        <f>1/E25</f>
        <v>0.1111111111111111</v>
      </c>
      <c r="K26" s="148" t="s">
        <v>118</v>
      </c>
      <c r="L26" s="108">
        <f>1/L25</f>
        <v>0.1111111111111111</v>
      </c>
      <c r="R26" s="148" t="s">
        <v>118</v>
      </c>
      <c r="S26" s="108">
        <f>1/S25</f>
        <v>0.1111111111111111</v>
      </c>
      <c r="Y26" s="148" t="s">
        <v>118</v>
      </c>
      <c r="Z26" s="108">
        <f>1/Z25</f>
        <v>0.1111111111111111</v>
      </c>
      <c r="AF26" s="148" t="s">
        <v>118</v>
      </c>
      <c r="AG26" s="108">
        <f>1/AG25</f>
        <v>0.1111111111111111</v>
      </c>
    </row>
    <row r="27" spans="4:33" ht="12.75">
      <c r="D27" s="148" t="s">
        <v>119</v>
      </c>
      <c r="E27" s="108">
        <f>POWER(E24,E26)</f>
        <v>0.9611444690366615</v>
      </c>
      <c r="K27" s="148" t="s">
        <v>119</v>
      </c>
      <c r="L27" s="108">
        <f>POWER(L24,L26)</f>
        <v>0.9394528406850118</v>
      </c>
      <c r="R27" s="148" t="s">
        <v>119</v>
      </c>
      <c r="S27" s="108">
        <f>POWER(S24,S26)</f>
        <v>0.9532626895480363</v>
      </c>
      <c r="Y27" s="148" t="s">
        <v>119</v>
      </c>
      <c r="Z27" s="108">
        <f>POWER(Z24,Z26)</f>
        <v>0.9258747122872905</v>
      </c>
      <c r="AF27" s="148" t="s">
        <v>119</v>
      </c>
      <c r="AG27" s="108">
        <f>POWER(AG24,AG26)</f>
        <v>0.9943169550119519</v>
      </c>
    </row>
    <row r="28" spans="4:33" ht="12.75">
      <c r="D28" s="148" t="s">
        <v>120</v>
      </c>
      <c r="E28" s="204">
        <f>1-E27</f>
        <v>0.03885553096333849</v>
      </c>
      <c r="F28" s="150"/>
      <c r="K28" s="148" t="s">
        <v>120</v>
      </c>
      <c r="L28" s="204">
        <f>1-L27</f>
        <v>0.06054715931498822</v>
      </c>
      <c r="R28" s="148" t="s">
        <v>120</v>
      </c>
      <c r="S28" s="204">
        <f>1-S27</f>
        <v>0.04673731045196372</v>
      </c>
      <c r="Y28" s="148" t="s">
        <v>120</v>
      </c>
      <c r="Z28" s="204">
        <f>1-Z27</f>
        <v>0.07412528771270954</v>
      </c>
      <c r="AF28" s="148" t="s">
        <v>120</v>
      </c>
      <c r="AG28" s="204">
        <f>1-AG27</f>
        <v>0.005683044988048058</v>
      </c>
    </row>
    <row r="29" spans="4:33" ht="12.75">
      <c r="D29" s="148"/>
      <c r="E29" s="204"/>
      <c r="F29" s="150"/>
      <c r="K29" s="148"/>
      <c r="L29" s="204"/>
      <c r="R29" s="148"/>
      <c r="S29" s="204"/>
      <c r="Y29" s="148"/>
      <c r="Z29" s="204"/>
      <c r="AF29" s="148"/>
      <c r="AG29" s="204"/>
    </row>
    <row r="30" spans="4:33" ht="12.75">
      <c r="D30" s="148"/>
      <c r="E30" s="204"/>
      <c r="F30" s="150"/>
      <c r="K30" s="148"/>
      <c r="L30" s="204"/>
      <c r="R30" s="148"/>
      <c r="S30" s="204"/>
      <c r="Y30" s="148"/>
      <c r="Z30" s="204"/>
      <c r="AF30" s="148"/>
      <c r="AG30" s="204"/>
    </row>
    <row r="31" spans="4:33" ht="12.75">
      <c r="D31" s="148"/>
      <c r="E31" s="204"/>
      <c r="F31" s="150"/>
      <c r="K31" s="148"/>
      <c r="L31" s="204"/>
      <c r="R31" s="148"/>
      <c r="S31" s="204"/>
      <c r="Y31" s="148"/>
      <c r="Z31" s="204"/>
      <c r="AF31" s="148"/>
      <c r="AG31" s="204"/>
    </row>
    <row r="32" spans="2:30" ht="12.75">
      <c r="B32" t="s">
        <v>149</v>
      </c>
      <c r="I32" s="7" t="s">
        <v>150</v>
      </c>
      <c r="P32" s="7" t="s">
        <v>143</v>
      </c>
      <c r="W32" s="7" t="s">
        <v>144</v>
      </c>
      <c r="AD32" s="7" t="s">
        <v>101</v>
      </c>
    </row>
    <row r="33" spans="9:30" ht="12.75">
      <c r="I33" s="7"/>
      <c r="P33" s="7"/>
      <c r="W33" s="7"/>
      <c r="AD33" s="7"/>
    </row>
    <row r="34" spans="2:32" ht="12.75">
      <c r="B34" t="s">
        <v>151</v>
      </c>
      <c r="D34" s="131">
        <v>0.142</v>
      </c>
      <c r="I34" s="7" t="s">
        <v>151</v>
      </c>
      <c r="K34" s="131">
        <v>0.21</v>
      </c>
      <c r="P34" s="7" t="s">
        <v>151</v>
      </c>
      <c r="R34" s="131">
        <v>0.2</v>
      </c>
      <c r="W34" s="7" t="s">
        <v>151</v>
      </c>
      <c r="Y34" s="131">
        <v>0.301</v>
      </c>
      <c r="AD34" s="7" t="s">
        <v>151</v>
      </c>
      <c r="AF34" s="131">
        <v>0.0534</v>
      </c>
    </row>
    <row r="35" spans="4:30" ht="12.75">
      <c r="D35" s="132"/>
      <c r="I35" s="7"/>
      <c r="P35" s="7"/>
      <c r="W35" s="7"/>
      <c r="AD35" s="7"/>
    </row>
    <row r="36" spans="2:34" ht="12.75">
      <c r="B36" t="s">
        <v>152</v>
      </c>
      <c r="D36" s="132"/>
      <c r="F36" s="196">
        <f>1-D34</f>
        <v>0.858</v>
      </c>
      <c r="I36" s="7" t="s">
        <v>152</v>
      </c>
      <c r="M36" s="197">
        <f>1-K34</f>
        <v>0.79</v>
      </c>
      <c r="P36" s="7" t="s">
        <v>152</v>
      </c>
      <c r="T36" s="197">
        <f>1-R34</f>
        <v>0.8</v>
      </c>
      <c r="W36" s="7" t="s">
        <v>152</v>
      </c>
      <c r="AA36" s="197">
        <f>1-Y34</f>
        <v>0.6990000000000001</v>
      </c>
      <c r="AD36" s="7" t="s">
        <v>152</v>
      </c>
      <c r="AH36" s="197">
        <f>1-AF34</f>
        <v>0.9466</v>
      </c>
    </row>
    <row r="37" spans="9:30" ht="12.75">
      <c r="I37" s="7"/>
      <c r="P37" s="7"/>
      <c r="W37" s="7"/>
      <c r="AD37" s="7"/>
    </row>
    <row r="38" spans="2:36" ht="12.75">
      <c r="B38" s="384"/>
      <c r="C38" s="384"/>
      <c r="D38" s="134" t="s">
        <v>96</v>
      </c>
      <c r="E38" s="134" t="s">
        <v>97</v>
      </c>
      <c r="F38" s="134" t="s">
        <v>98</v>
      </c>
      <c r="G38" s="134" t="s">
        <v>99</v>
      </c>
      <c r="H38" s="134" t="s">
        <v>100</v>
      </c>
      <c r="I38" s="135"/>
      <c r="J38" s="134"/>
      <c r="K38" s="134" t="s">
        <v>96</v>
      </c>
      <c r="L38" s="134" t="s">
        <v>97</v>
      </c>
      <c r="M38" s="134" t="s">
        <v>98</v>
      </c>
      <c r="N38" s="134" t="s">
        <v>99</v>
      </c>
      <c r="O38" s="134" t="s">
        <v>100</v>
      </c>
      <c r="P38" s="138" t="s">
        <v>107</v>
      </c>
      <c r="Q38" s="134"/>
      <c r="R38" s="134" t="s">
        <v>96</v>
      </c>
      <c r="S38" s="134" t="s">
        <v>97</v>
      </c>
      <c r="T38" s="134" t="s">
        <v>98</v>
      </c>
      <c r="U38" s="134" t="s">
        <v>99</v>
      </c>
      <c r="V38" s="134" t="s">
        <v>100</v>
      </c>
      <c r="W38" s="138" t="s">
        <v>107</v>
      </c>
      <c r="X38" s="134"/>
      <c r="Y38" s="134" t="s">
        <v>96</v>
      </c>
      <c r="Z38" s="134" t="s">
        <v>97</v>
      </c>
      <c r="AA38" s="134" t="s">
        <v>98</v>
      </c>
      <c r="AB38" s="134" t="s">
        <v>99</v>
      </c>
      <c r="AC38" s="134" t="s">
        <v>100</v>
      </c>
      <c r="AD38" s="371" t="s">
        <v>101</v>
      </c>
      <c r="AE38" s="134"/>
      <c r="AF38" s="134" t="s">
        <v>96</v>
      </c>
      <c r="AG38" s="134" t="s">
        <v>97</v>
      </c>
      <c r="AH38" s="134" t="s">
        <v>98</v>
      </c>
      <c r="AI38" s="134" t="s">
        <v>99</v>
      </c>
      <c r="AJ38" s="134" t="s">
        <v>100</v>
      </c>
    </row>
    <row r="39" spans="2:36" ht="12.75">
      <c r="B39" s="137" t="s">
        <v>85</v>
      </c>
      <c r="C39" s="134"/>
      <c r="D39" t="s">
        <v>103</v>
      </c>
      <c r="E39" t="s">
        <v>104</v>
      </c>
      <c r="F39" t="s">
        <v>105</v>
      </c>
      <c r="G39" t="s">
        <v>34</v>
      </c>
      <c r="H39" t="s">
        <v>106</v>
      </c>
      <c r="I39" s="138" t="s">
        <v>2</v>
      </c>
      <c r="J39" s="16"/>
      <c r="K39" t="s">
        <v>103</v>
      </c>
      <c r="L39" t="s">
        <v>104</v>
      </c>
      <c r="M39" t="s">
        <v>105</v>
      </c>
      <c r="N39" t="s">
        <v>34</v>
      </c>
      <c r="O39" t="s">
        <v>106</v>
      </c>
      <c r="P39" s="138" t="s">
        <v>146</v>
      </c>
      <c r="Q39" s="16"/>
      <c r="R39" t="s">
        <v>103</v>
      </c>
      <c r="S39" t="s">
        <v>104</v>
      </c>
      <c r="T39" t="s">
        <v>105</v>
      </c>
      <c r="U39" t="s">
        <v>34</v>
      </c>
      <c r="V39" t="s">
        <v>106</v>
      </c>
      <c r="W39" s="138" t="s">
        <v>147</v>
      </c>
      <c r="X39" s="16"/>
      <c r="Y39" t="s">
        <v>103</v>
      </c>
      <c r="Z39" t="s">
        <v>104</v>
      </c>
      <c r="AA39" t="s">
        <v>105</v>
      </c>
      <c r="AB39" t="s">
        <v>34</v>
      </c>
      <c r="AC39" t="s">
        <v>106</v>
      </c>
      <c r="AD39" s="138" t="s">
        <v>102</v>
      </c>
      <c r="AE39" s="16"/>
      <c r="AF39" t="s">
        <v>103</v>
      </c>
      <c r="AG39" t="s">
        <v>104</v>
      </c>
      <c r="AH39" t="s">
        <v>105</v>
      </c>
      <c r="AI39" t="s">
        <v>34</v>
      </c>
      <c r="AJ39" t="s">
        <v>106</v>
      </c>
    </row>
    <row r="40" spans="1:36" ht="13.5" thickBot="1">
      <c r="A40" s="139" t="s">
        <v>109</v>
      </c>
      <c r="B40" s="139"/>
      <c r="C40" s="140" t="s">
        <v>110</v>
      </c>
      <c r="D40" s="140" t="s">
        <v>111</v>
      </c>
      <c r="E40" s="140" t="s">
        <v>112</v>
      </c>
      <c r="F40" s="140" t="s">
        <v>113</v>
      </c>
      <c r="G40" s="140" t="s">
        <v>114</v>
      </c>
      <c r="H40" s="140" t="s">
        <v>115</v>
      </c>
      <c r="I40" s="141"/>
      <c r="J40" s="139" t="s">
        <v>110</v>
      </c>
      <c r="K40" s="140" t="s">
        <v>111</v>
      </c>
      <c r="L40" s="140" t="s">
        <v>112</v>
      </c>
      <c r="M40" s="140" t="s">
        <v>113</v>
      </c>
      <c r="N40" s="140" t="s">
        <v>114</v>
      </c>
      <c r="O40" s="140" t="s">
        <v>115</v>
      </c>
      <c r="P40" s="141"/>
      <c r="Q40" s="139" t="s">
        <v>110</v>
      </c>
      <c r="R40" s="140" t="s">
        <v>111</v>
      </c>
      <c r="S40" s="140" t="s">
        <v>112</v>
      </c>
      <c r="T40" s="140" t="s">
        <v>113</v>
      </c>
      <c r="U40" s="140" t="s">
        <v>114</v>
      </c>
      <c r="V40" s="140" t="s">
        <v>115</v>
      </c>
      <c r="W40" s="141"/>
      <c r="X40" s="139" t="s">
        <v>110</v>
      </c>
      <c r="Y40" s="140" t="s">
        <v>111</v>
      </c>
      <c r="Z40" s="140" t="s">
        <v>112</v>
      </c>
      <c r="AA40" s="140" t="s">
        <v>113</v>
      </c>
      <c r="AB40" s="140" t="s">
        <v>114</v>
      </c>
      <c r="AC40" s="140" t="s">
        <v>115</v>
      </c>
      <c r="AD40" s="141" t="s">
        <v>116</v>
      </c>
      <c r="AE40" s="139"/>
      <c r="AF40" s="140" t="s">
        <v>111</v>
      </c>
      <c r="AG40" s="140" t="s">
        <v>112</v>
      </c>
      <c r="AH40" s="140" t="s">
        <v>113</v>
      </c>
      <c r="AI40" s="140" t="s">
        <v>114</v>
      </c>
      <c r="AJ40" s="140" t="s">
        <v>115</v>
      </c>
    </row>
    <row r="41" spans="1:36" ht="12.75">
      <c r="A41">
        <v>2015</v>
      </c>
      <c r="B41" s="368">
        <f>B24</f>
        <v>168</v>
      </c>
      <c r="C41" s="199">
        <f>D24</f>
        <v>204.39999999999998</v>
      </c>
      <c r="D41" s="199">
        <f>C45</f>
        <v>204.39999999999998</v>
      </c>
      <c r="E41" s="146">
        <v>1</v>
      </c>
      <c r="F41" s="147">
        <f>1</f>
        <v>1</v>
      </c>
      <c r="G41" s="28">
        <f>D41</f>
        <v>204.39999999999998</v>
      </c>
      <c r="H41" s="145"/>
      <c r="I41" s="370">
        <f>I24</f>
        <v>1600</v>
      </c>
      <c r="J41" s="199">
        <f>K24</f>
        <v>1484.2800000000002</v>
      </c>
      <c r="K41" s="199">
        <f>J45</f>
        <v>1484.2800000000002</v>
      </c>
      <c r="L41" s="146">
        <v>1</v>
      </c>
      <c r="M41" s="147">
        <f>1</f>
        <v>1</v>
      </c>
      <c r="N41" s="28">
        <f>K41</f>
        <v>1484.2800000000002</v>
      </c>
      <c r="O41" s="145"/>
      <c r="P41" s="370">
        <f>P24</f>
        <v>4</v>
      </c>
      <c r="Q41" s="199">
        <f>R24</f>
        <v>9.75</v>
      </c>
      <c r="R41" s="199">
        <f>Q45</f>
        <v>9.75</v>
      </c>
      <c r="S41" s="146">
        <v>1</v>
      </c>
      <c r="T41" s="147">
        <f>1</f>
        <v>1</v>
      </c>
      <c r="U41" s="28">
        <f>R41</f>
        <v>9.75</v>
      </c>
      <c r="V41" s="145"/>
      <c r="W41" s="370">
        <f>W24</f>
        <v>139</v>
      </c>
      <c r="X41" s="199">
        <f>Y24</f>
        <v>162.5</v>
      </c>
      <c r="Y41" s="199">
        <f>X45</f>
        <v>162.5</v>
      </c>
      <c r="Z41" s="146">
        <v>1</v>
      </c>
      <c r="AA41" s="147">
        <f>1</f>
        <v>1</v>
      </c>
      <c r="AB41" s="28">
        <f>Y41</f>
        <v>162.5</v>
      </c>
      <c r="AC41" s="145"/>
      <c r="AD41" s="369">
        <f>AD24</f>
        <v>20.289152378013842</v>
      </c>
      <c r="AE41" s="199">
        <f>AF24</f>
        <v>30.892797323490274</v>
      </c>
      <c r="AF41" s="199">
        <f>AE45</f>
        <v>30.892797323490274</v>
      </c>
      <c r="AG41" s="146">
        <v>1</v>
      </c>
      <c r="AH41" s="147">
        <f>1</f>
        <v>1</v>
      </c>
      <c r="AI41" s="28">
        <f>AF41</f>
        <v>30.892797323490274</v>
      </c>
      <c r="AJ41" s="145"/>
    </row>
    <row r="42" spans="1:36" ht="12.75">
      <c r="A42">
        <v>2016</v>
      </c>
      <c r="B42" s="24">
        <v>191</v>
      </c>
      <c r="C42" s="199">
        <f>C41</f>
        <v>204.39999999999998</v>
      </c>
      <c r="D42" s="199"/>
      <c r="E42" s="146"/>
      <c r="F42" s="133">
        <f>F41*E$49</f>
        <v>0.9698341166240871</v>
      </c>
      <c r="G42" s="28">
        <f>G41*E$49</f>
        <v>198.2340934379634</v>
      </c>
      <c r="H42" s="201">
        <f>(G42-G41)/G41</f>
        <v>-0.030165883375912833</v>
      </c>
      <c r="I42" s="200">
        <v>1693</v>
      </c>
      <c r="J42" s="199">
        <f>J41</f>
        <v>1484.2800000000002</v>
      </c>
      <c r="K42" s="199"/>
      <c r="L42" s="146"/>
      <c r="M42" s="133">
        <f>M41*L$49</f>
        <v>0.9539495736842316</v>
      </c>
      <c r="N42" s="28">
        <f>N41*L$49</f>
        <v>1415.9282732280315</v>
      </c>
      <c r="O42" s="201">
        <f>(N42-N41)/N41</f>
        <v>-0.04605042631576841</v>
      </c>
      <c r="P42" s="200">
        <v>12</v>
      </c>
      <c r="Q42" s="199">
        <f>Q41</f>
        <v>9.75</v>
      </c>
      <c r="R42" s="199"/>
      <c r="S42" s="146"/>
      <c r="T42" s="133">
        <f>T41*S$49</f>
        <v>0.956352499790037</v>
      </c>
      <c r="U42" s="28">
        <f>U41*S$49</f>
        <v>9.32443687295286</v>
      </c>
      <c r="V42" s="201">
        <f>(U42-U41)/U41</f>
        <v>-0.04364750020996301</v>
      </c>
      <c r="W42" s="200">
        <v>167</v>
      </c>
      <c r="X42" s="199">
        <f>X41</f>
        <v>162.5</v>
      </c>
      <c r="Y42" s="199"/>
      <c r="Z42" s="146"/>
      <c r="AA42" s="133">
        <f>AA41*Z$49</f>
        <v>0.9308837201070403</v>
      </c>
      <c r="AB42" s="28">
        <f>AB41*Z$49</f>
        <v>151.26860451739407</v>
      </c>
      <c r="AC42" s="201">
        <f>(AB42-AB41)/AB41</f>
        <v>-0.06911627989295958</v>
      </c>
      <c r="AD42" s="144">
        <f>'Tables 5 to 9'!L201</f>
        <v>19.37463660443181</v>
      </c>
      <c r="AE42" s="199">
        <f>AE41</f>
        <v>30.892797323490274</v>
      </c>
      <c r="AF42" s="199"/>
      <c r="AG42" s="146"/>
      <c r="AH42" s="133">
        <f>AH41*AG$49</f>
        <v>0.9890842812827615</v>
      </c>
      <c r="AI42" s="28">
        <f>AI41*AG$49</f>
        <v>30.555580237518395</v>
      </c>
      <c r="AJ42" s="201">
        <f>(AI42-AI41)/AI41</f>
        <v>-0.010915718717238534</v>
      </c>
    </row>
    <row r="43" spans="1:36" ht="12.75">
      <c r="A43">
        <v>2017</v>
      </c>
      <c r="B43" s="24"/>
      <c r="C43" s="199">
        <f>C42</f>
        <v>204.39999999999998</v>
      </c>
      <c r="D43" s="145"/>
      <c r="E43" s="145"/>
      <c r="F43" s="133">
        <f>F42*E$49</f>
        <v>0.9405782137680234</v>
      </c>
      <c r="G43" s="28">
        <f>G42*E$49</f>
        <v>192.254186894184</v>
      </c>
      <c r="H43" s="201">
        <f>(G43-G42)/G42</f>
        <v>-0.030165883375912812</v>
      </c>
      <c r="I43" s="200"/>
      <c r="J43" s="199">
        <f>J42</f>
        <v>1484.2800000000002</v>
      </c>
      <c r="K43" s="145"/>
      <c r="L43" s="145"/>
      <c r="M43" s="133">
        <f>M42*L$49</f>
        <v>0.9100197891323273</v>
      </c>
      <c r="N43" s="28">
        <f>N42*L$49</f>
        <v>1350.724172613331</v>
      </c>
      <c r="O43" s="201">
        <f>(N43-N42)/N42</f>
        <v>-0.04605042631576834</v>
      </c>
      <c r="P43" s="200"/>
      <c r="Q43" s="199">
        <f>Q42</f>
        <v>9.75</v>
      </c>
      <c r="R43" s="145"/>
      <c r="S43" s="145"/>
      <c r="T43" s="133">
        <f>T42*S$49</f>
        <v>0.9146101038546527</v>
      </c>
      <c r="U43" s="28">
        <f>U42*S$49</f>
        <v>8.917448512582864</v>
      </c>
      <c r="V43" s="201">
        <f>(U43-U42)/U42</f>
        <v>-0.04364750020996304</v>
      </c>
      <c r="W43" s="200"/>
      <c r="X43" s="199">
        <f>X42</f>
        <v>162.5</v>
      </c>
      <c r="Y43" s="145"/>
      <c r="Z43" s="145"/>
      <c r="AA43" s="133">
        <f>AA42*Z$49</f>
        <v>0.8665445003603226</v>
      </c>
      <c r="AB43" s="28">
        <f>AB42*Z$49</f>
        <v>140.81348130855244</v>
      </c>
      <c r="AC43" s="201">
        <f>(AB43-AB42)/AB42</f>
        <v>-0.06911627989295964</v>
      </c>
      <c r="AD43" s="200"/>
      <c r="AE43" s="199">
        <f>AE42</f>
        <v>30.892797323490274</v>
      </c>
      <c r="AF43" s="145"/>
      <c r="AG43" s="145"/>
      <c r="AH43" s="133">
        <f>AH42*AG$49</f>
        <v>0.9782877154806369</v>
      </c>
      <c r="AI43" s="28">
        <f>AI42*AG$49</f>
        <v>30.222044118403634</v>
      </c>
      <c r="AJ43" s="201">
        <f>(AI43-AI42)/AI42</f>
        <v>-0.010915718717238463</v>
      </c>
    </row>
    <row r="44" spans="1:36" ht="12.75">
      <c r="A44">
        <v>2018</v>
      </c>
      <c r="B44" s="24"/>
      <c r="C44" s="199">
        <f>C43</f>
        <v>204.39999999999998</v>
      </c>
      <c r="D44" s="145"/>
      <c r="E44" s="145"/>
      <c r="F44" s="133">
        <f>F43*E$49</f>
        <v>0.9122048410655728</v>
      </c>
      <c r="G44" s="28">
        <f>G43*E$49</f>
        <v>186.45466951380308</v>
      </c>
      <c r="H44" s="201">
        <f>(G44-G43)/G43</f>
        <v>-0.03016588337591284</v>
      </c>
      <c r="I44" s="200"/>
      <c r="J44" s="199">
        <f>J43</f>
        <v>1484.2800000000002</v>
      </c>
      <c r="K44" s="145"/>
      <c r="L44" s="145"/>
      <c r="M44" s="133">
        <f>M43*L$49</f>
        <v>0.8681129898869979</v>
      </c>
      <c r="N44" s="28">
        <f>N43*L$49</f>
        <v>1288.5227486294734</v>
      </c>
      <c r="O44" s="201">
        <f>(N44-N43)/N43</f>
        <v>-0.046050426315768424</v>
      </c>
      <c r="P44" s="200"/>
      <c r="Q44" s="199">
        <f>Q43</f>
        <v>9.75</v>
      </c>
      <c r="R44" s="145"/>
      <c r="S44" s="145"/>
      <c r="T44" s="133">
        <f>T43*S$49</f>
        <v>0.8746896591546225</v>
      </c>
      <c r="U44" s="28">
        <f>U43*S$49</f>
        <v>8.528224176757568</v>
      </c>
      <c r="V44" s="201">
        <f>(U44-U43)/U43</f>
        <v>-0.04364750020996304</v>
      </c>
      <c r="W44" s="200"/>
      <c r="X44" s="199">
        <f>X43</f>
        <v>162.5</v>
      </c>
      <c r="Y44" s="145"/>
      <c r="Z44" s="145"/>
      <c r="AA44" s="133">
        <f>AA43*Z$49</f>
        <v>0.8066521681337137</v>
      </c>
      <c r="AB44" s="28">
        <f>AB43*Z$49</f>
        <v>131.08097732172848</v>
      </c>
      <c r="AC44" s="201">
        <f>(AB44-AB43)/AB43</f>
        <v>-0.06911627989295968</v>
      </c>
      <c r="AD44" s="200"/>
      <c r="AE44" s="199">
        <f>AE43</f>
        <v>30.892797323490274</v>
      </c>
      <c r="AF44" s="145"/>
      <c r="AG44" s="145"/>
      <c r="AH44" s="133">
        <f>AH43*AG$49</f>
        <v>0.9676090019539204</v>
      </c>
      <c r="AI44" s="28">
        <f>AI43*AG$49</f>
        <v>29.892148785747167</v>
      </c>
      <c r="AJ44" s="201">
        <f>(AI44-AI43)/AI43</f>
        <v>-0.010915718717238504</v>
      </c>
    </row>
    <row r="45" spans="1:36" ht="12.75">
      <c r="A45">
        <v>2019</v>
      </c>
      <c r="B45" s="24"/>
      <c r="C45" s="199">
        <f>C44</f>
        <v>204.39999999999998</v>
      </c>
      <c r="F45" s="133">
        <f>F44*E$49</f>
        <v>0.8846873762150456</v>
      </c>
      <c r="G45" s="28">
        <f>G44*E$49</f>
        <v>180.83009969835533</v>
      </c>
      <c r="H45" s="201">
        <f>(G45-G44)/G44</f>
        <v>-0.030165883375912847</v>
      </c>
      <c r="I45" s="24"/>
      <c r="J45" s="199">
        <f>J44</f>
        <v>1484.2800000000002</v>
      </c>
      <c r="M45" s="133">
        <f>M44*L$49</f>
        <v>0.8281360166124453</v>
      </c>
      <c r="N45" s="28">
        <f>N44*L$49</f>
        <v>1229.1857267375206</v>
      </c>
      <c r="O45" s="201">
        <f>(N45-N44)/N44</f>
        <v>-0.046050426315768354</v>
      </c>
      <c r="P45" s="24"/>
      <c r="Q45" s="199">
        <f>Q44</f>
        <v>9.75</v>
      </c>
      <c r="T45" s="133">
        <f>T44*S$49</f>
        <v>0.8365116420730186</v>
      </c>
      <c r="U45" s="28">
        <f>U44*S$49</f>
        <v>8.15598851021193</v>
      </c>
      <c r="V45" s="201">
        <f>(U45-U44)/U44</f>
        <v>-0.043647500209963074</v>
      </c>
      <c r="W45" s="24"/>
      <c r="X45" s="199">
        <f>X44</f>
        <v>162.5</v>
      </c>
      <c r="AA45" s="133">
        <f>AA44*Z$49</f>
        <v>0.7508993711047212</v>
      </c>
      <c r="AB45" s="28">
        <f>AB44*Z$49</f>
        <v>122.0211478045172</v>
      </c>
      <c r="AC45" s="201">
        <f>(AB45-AB44)/AB44</f>
        <v>-0.06911627989295967</v>
      </c>
      <c r="AD45" s="24"/>
      <c r="AE45" s="199">
        <f>AE44</f>
        <v>30.892797323490274</v>
      </c>
      <c r="AH45" s="133">
        <f>AH44*AG$49</f>
        <v>0.9570468542603235</v>
      </c>
      <c r="AI45" s="28">
        <f>AI44*AG$49</f>
        <v>29.56585449774811</v>
      </c>
      <c r="AJ45" s="201">
        <f>(AI45-AI44)/AI44</f>
        <v>-0.010915718717238492</v>
      </c>
    </row>
    <row r="46" spans="1:36" ht="12.75">
      <c r="A46">
        <v>2020</v>
      </c>
      <c r="B46" s="24"/>
      <c r="C46" s="199">
        <f>C45</f>
        <v>204.39999999999998</v>
      </c>
      <c r="D46" s="199">
        <f>C41*F36</f>
        <v>175.37519999999998</v>
      </c>
      <c r="E46" s="203">
        <f>F36</f>
        <v>0.858</v>
      </c>
      <c r="F46" s="133">
        <f>F45*E$49</f>
        <v>0.8580000000000002</v>
      </c>
      <c r="G46" s="28">
        <f>G45*E$49</f>
        <v>175.37520000000004</v>
      </c>
      <c r="H46" s="201">
        <f>(G46-G45)/G45</f>
        <v>-0.03016588337591291</v>
      </c>
      <c r="I46" s="24"/>
      <c r="J46" s="199">
        <f>J45</f>
        <v>1484.2800000000002</v>
      </c>
      <c r="K46" s="199">
        <f>J41*M36</f>
        <v>1172.5812000000003</v>
      </c>
      <c r="L46" s="203">
        <f>M36</f>
        <v>0.79</v>
      </c>
      <c r="M46" s="133">
        <f>M45*L$49</f>
        <v>0.7899999999999999</v>
      </c>
      <c r="N46" s="28">
        <f>N45*L$49</f>
        <v>1172.5812</v>
      </c>
      <c r="O46" s="201">
        <f>(N46-N45)/N45</f>
        <v>-0.046050426315768445</v>
      </c>
      <c r="P46" s="24"/>
      <c r="Q46" s="199">
        <f>Q45</f>
        <v>9.75</v>
      </c>
      <c r="R46" s="250">
        <f>Q41*T36</f>
        <v>7.800000000000001</v>
      </c>
      <c r="S46" s="203">
        <f>T36</f>
        <v>0.8</v>
      </c>
      <c r="T46" s="133">
        <f>T45*S$49</f>
        <v>0.8</v>
      </c>
      <c r="U46" s="28">
        <f>U45*S$49</f>
        <v>7.799999999999999</v>
      </c>
      <c r="V46" s="201">
        <f>(U46-U45)/U45</f>
        <v>-0.04364750020996304</v>
      </c>
      <c r="W46" s="24"/>
      <c r="X46" s="199">
        <f>X45</f>
        <v>162.5</v>
      </c>
      <c r="Y46" s="199">
        <f>X41*AA36</f>
        <v>113.5875</v>
      </c>
      <c r="Z46" s="203">
        <f>AA36</f>
        <v>0.6990000000000001</v>
      </c>
      <c r="AA46" s="133">
        <f>AA45*Z$49</f>
        <v>0.6989999999999998</v>
      </c>
      <c r="AB46" s="28">
        <f>AB45*Z$49</f>
        <v>113.58749999999999</v>
      </c>
      <c r="AC46" s="201">
        <f>(AB46-AB45)/AB45</f>
        <v>-0.06911627989295963</v>
      </c>
      <c r="AD46" s="24"/>
      <c r="AE46" s="199">
        <f>AE45</f>
        <v>30.892797323490274</v>
      </c>
      <c r="AF46" s="199">
        <f>AE41*AH36</f>
        <v>29.243121946415894</v>
      </c>
      <c r="AG46" s="203">
        <f>AH36</f>
        <v>0.9466</v>
      </c>
      <c r="AH46" s="133">
        <f>AH45*AG$49</f>
        <v>0.9465999999999999</v>
      </c>
      <c r="AI46" s="28">
        <f>AI45*AG$49</f>
        <v>29.24312194641589</v>
      </c>
      <c r="AJ46" s="201">
        <f>(AI46-AI45)/AI45</f>
        <v>-0.010915718717238504</v>
      </c>
    </row>
    <row r="47" spans="4:33" ht="12.75">
      <c r="D47" s="148" t="s">
        <v>117</v>
      </c>
      <c r="E47" s="31">
        <v>5</v>
      </c>
      <c r="H47" s="149"/>
      <c r="K47" s="148" t="s">
        <v>117</v>
      </c>
      <c r="L47" s="31">
        <v>5</v>
      </c>
      <c r="R47" s="148" t="s">
        <v>117</v>
      </c>
      <c r="S47" s="31">
        <v>5</v>
      </c>
      <c r="Y47" s="148" t="s">
        <v>117</v>
      </c>
      <c r="Z47" s="31">
        <v>5</v>
      </c>
      <c r="AF47" s="148" t="s">
        <v>117</v>
      </c>
      <c r="AG47" s="31">
        <v>5</v>
      </c>
    </row>
    <row r="48" spans="4:33" ht="12.75">
      <c r="D48" s="148" t="s">
        <v>118</v>
      </c>
      <c r="E48" s="108">
        <f>1/E47</f>
        <v>0.2</v>
      </c>
      <c r="K48" s="148" t="s">
        <v>118</v>
      </c>
      <c r="L48" s="108">
        <f>1/L47</f>
        <v>0.2</v>
      </c>
      <c r="R48" s="148" t="s">
        <v>118</v>
      </c>
      <c r="S48" s="108">
        <f>1/S47</f>
        <v>0.2</v>
      </c>
      <c r="Y48" s="148" t="s">
        <v>118</v>
      </c>
      <c r="Z48" s="108">
        <f>1/Z47</f>
        <v>0.2</v>
      </c>
      <c r="AF48" s="148" t="s">
        <v>118</v>
      </c>
      <c r="AG48" s="108">
        <f>1/AG47</f>
        <v>0.2</v>
      </c>
    </row>
    <row r="49" spans="4:33" ht="12.75">
      <c r="D49" s="148" t="s">
        <v>119</v>
      </c>
      <c r="E49" s="108">
        <f>POWER(E46,E48)</f>
        <v>0.9698341166240871</v>
      </c>
      <c r="K49" s="148" t="s">
        <v>119</v>
      </c>
      <c r="L49" s="108">
        <f>POWER(L46,L48)</f>
        <v>0.9539495736842316</v>
      </c>
      <c r="R49" s="148" t="s">
        <v>119</v>
      </c>
      <c r="S49" s="108">
        <f>POWER(S46,S48)</f>
        <v>0.956352499790037</v>
      </c>
      <c r="Y49" s="148" t="s">
        <v>119</v>
      </c>
      <c r="Z49" s="108">
        <f>POWER(Z46,Z48)</f>
        <v>0.9308837201070403</v>
      </c>
      <c r="AF49" s="148" t="s">
        <v>119</v>
      </c>
      <c r="AG49" s="108">
        <f>POWER(AG46,AG48)</f>
        <v>0.9890842812827615</v>
      </c>
    </row>
    <row r="50" spans="4:33" ht="12.75">
      <c r="D50" s="148" t="s">
        <v>120</v>
      </c>
      <c r="E50" s="204">
        <f>1-E49</f>
        <v>0.03016588337591286</v>
      </c>
      <c r="F50" s="150"/>
      <c r="K50" s="148" t="s">
        <v>120</v>
      </c>
      <c r="L50" s="204">
        <f>1-L49</f>
        <v>0.04605042631576839</v>
      </c>
      <c r="R50" s="148" t="s">
        <v>120</v>
      </c>
      <c r="S50" s="204">
        <f>1-S49</f>
        <v>0.043647500209963</v>
      </c>
      <c r="Y50" s="148" t="s">
        <v>120</v>
      </c>
      <c r="Z50" s="204">
        <f>1-Z49</f>
        <v>0.06911627989295965</v>
      </c>
      <c r="AF50" s="148" t="s">
        <v>120</v>
      </c>
      <c r="AG50" s="204">
        <f>1-AG49</f>
        <v>0.01091571871723851</v>
      </c>
    </row>
    <row r="51" spans="4:26" ht="12.75">
      <c r="D51" s="148"/>
      <c r="E51" s="204"/>
      <c r="F51" s="150"/>
      <c r="K51" s="148"/>
      <c r="L51" s="204"/>
      <c r="R51" s="148"/>
      <c r="S51" s="204"/>
      <c r="Y51" s="148"/>
      <c r="Z51" s="204"/>
    </row>
    <row r="52" spans="2:22" ht="12.75">
      <c r="B52" s="202"/>
      <c r="C52" s="199"/>
      <c r="F52" s="197"/>
      <c r="G52" s="28"/>
      <c r="H52" s="205"/>
      <c r="I52" s="8"/>
      <c r="J52" s="206"/>
      <c r="K52" s="8"/>
      <c r="L52" s="8"/>
      <c r="M52" s="207"/>
      <c r="N52" s="208"/>
      <c r="O52" s="209"/>
      <c r="P52" s="210"/>
      <c r="Q52" s="211"/>
      <c r="R52" s="147"/>
      <c r="T52" s="197"/>
      <c r="U52" s="212"/>
      <c r="V52" s="213"/>
    </row>
    <row r="55" spans="2:12" ht="26.25">
      <c r="B55" s="214" t="s">
        <v>166</v>
      </c>
      <c r="D55" s="148"/>
      <c r="E55" s="150"/>
      <c r="F55" s="150"/>
      <c r="K55" s="148"/>
      <c r="L55" s="151"/>
    </row>
    <row r="58" spans="18:21" ht="12.75">
      <c r="R58">
        <f aca="true" t="shared" si="20" ref="R58:R67">A15</f>
        <v>2006</v>
      </c>
      <c r="S58" s="251">
        <f aca="true" t="shared" si="21" ref="S58:S67">G15</f>
        <v>292</v>
      </c>
      <c r="U58" s="249">
        <f aca="true" t="shared" si="22" ref="U58:U69">C13</f>
        <v>292</v>
      </c>
    </row>
    <row r="59" spans="18:21" ht="12.75">
      <c r="R59">
        <f t="shared" si="20"/>
        <v>2007</v>
      </c>
      <c r="S59" s="251">
        <f t="shared" si="21"/>
        <v>280.6541849587052</v>
      </c>
      <c r="U59" s="249">
        <f t="shared" si="22"/>
        <v>292</v>
      </c>
    </row>
    <row r="60" spans="18:21" ht="12.75">
      <c r="R60">
        <f t="shared" si="20"/>
        <v>2008</v>
      </c>
      <c r="S60" s="251">
        <f t="shared" si="21"/>
        <v>269.74921758505167</v>
      </c>
      <c r="U60" s="249">
        <f t="shared" si="22"/>
        <v>292</v>
      </c>
    </row>
    <row r="61" spans="18:21" ht="12.75">
      <c r="R61">
        <f t="shared" si="20"/>
        <v>2009</v>
      </c>
      <c r="S61" s="251">
        <f t="shared" si="21"/>
        <v>259.2679685088394</v>
      </c>
      <c r="U61" s="249">
        <f t="shared" si="22"/>
        <v>292</v>
      </c>
    </row>
    <row r="62" spans="18:21" ht="12.75">
      <c r="R62">
        <f t="shared" si="20"/>
        <v>2010</v>
      </c>
      <c r="S62" s="251">
        <f t="shared" si="21"/>
        <v>249.1939739306423</v>
      </c>
      <c r="U62" s="249">
        <f t="shared" si="22"/>
        <v>292</v>
      </c>
    </row>
    <row r="63" spans="18:21" ht="12.75">
      <c r="R63">
        <f t="shared" si="20"/>
        <v>2011</v>
      </c>
      <c r="S63" s="251">
        <f t="shared" si="21"/>
        <v>239.51140976070286</v>
      </c>
      <c r="U63" s="249">
        <f t="shared" si="22"/>
        <v>292</v>
      </c>
    </row>
    <row r="64" spans="18:21" ht="12.75">
      <c r="R64">
        <f t="shared" si="20"/>
        <v>2012</v>
      </c>
      <c r="S64" s="251">
        <f t="shared" si="21"/>
        <v>230.20506676267303</v>
      </c>
      <c r="U64" s="249">
        <f t="shared" si="22"/>
        <v>292</v>
      </c>
    </row>
    <row r="65" spans="18:21" ht="12.75">
      <c r="R65">
        <f t="shared" si="20"/>
        <v>2013</v>
      </c>
      <c r="S65" s="251">
        <f t="shared" si="21"/>
        <v>221.2603266631586</v>
      </c>
      <c r="U65" s="249">
        <f t="shared" si="22"/>
        <v>292</v>
      </c>
    </row>
    <row r="66" spans="18:21" ht="12.75">
      <c r="R66">
        <f t="shared" si="20"/>
        <v>2014</v>
      </c>
      <c r="S66" s="251">
        <f t="shared" si="21"/>
        <v>212.66313918953983</v>
      </c>
      <c r="U66" s="249">
        <f t="shared" si="22"/>
        <v>292</v>
      </c>
    </row>
    <row r="67" spans="18:22" ht="12.75">
      <c r="R67" s="8">
        <f t="shared" si="20"/>
        <v>2015</v>
      </c>
      <c r="S67" s="252">
        <f t="shared" si="21"/>
        <v>204.3999999999999</v>
      </c>
      <c r="T67" s="251">
        <f>S67</f>
        <v>204.3999999999999</v>
      </c>
      <c r="U67" s="249">
        <f t="shared" si="22"/>
        <v>292</v>
      </c>
      <c r="V67" s="368">
        <f aca="true" t="shared" si="23" ref="V67:V72">B41</f>
        <v>168</v>
      </c>
    </row>
    <row r="68" spans="18:22" ht="12.75">
      <c r="R68" s="215">
        <f>A42</f>
        <v>2016</v>
      </c>
      <c r="T68" s="251">
        <f>G42</f>
        <v>198.2340934379634</v>
      </c>
      <c r="U68" s="249">
        <f t="shared" si="22"/>
        <v>292</v>
      </c>
      <c r="V68" s="368">
        <f t="shared" si="23"/>
        <v>191</v>
      </c>
    </row>
    <row r="69" spans="18:22" ht="12.75">
      <c r="R69" s="215">
        <f>A43</f>
        <v>2017</v>
      </c>
      <c r="T69" s="251">
        <f>G43</f>
        <v>192.254186894184</v>
      </c>
      <c r="U69" s="249">
        <f t="shared" si="22"/>
        <v>292</v>
      </c>
      <c r="V69" s="368">
        <f t="shared" si="23"/>
        <v>0</v>
      </c>
    </row>
    <row r="70" spans="18:22" ht="12.75">
      <c r="R70" s="215">
        <f>A44</f>
        <v>2018</v>
      </c>
      <c r="T70" s="251">
        <f>G44</f>
        <v>186.45466951380308</v>
      </c>
      <c r="U70" s="249">
        <f>U69</f>
        <v>292</v>
      </c>
      <c r="V70" s="368">
        <f t="shared" si="23"/>
        <v>0</v>
      </c>
    </row>
    <row r="71" spans="18:22" ht="12.75">
      <c r="R71" s="215">
        <f>A45</f>
        <v>2019</v>
      </c>
      <c r="T71" s="251">
        <f>G45</f>
        <v>180.83009969835533</v>
      </c>
      <c r="U71" s="249">
        <f>U70</f>
        <v>292</v>
      </c>
      <c r="V71" s="368">
        <f t="shared" si="23"/>
        <v>0</v>
      </c>
    </row>
    <row r="72" spans="18:22" ht="12.75">
      <c r="R72" s="215">
        <f>A46</f>
        <v>2020</v>
      </c>
      <c r="T72" s="251">
        <f>G46</f>
        <v>175.37520000000004</v>
      </c>
      <c r="U72" s="249">
        <f>U71</f>
        <v>292</v>
      </c>
      <c r="V72" s="368">
        <f t="shared" si="23"/>
        <v>0</v>
      </c>
    </row>
    <row r="95" spans="18:21" ht="12.75">
      <c r="R95">
        <f aca="true" t="shared" si="24" ref="R95:R109">R58</f>
        <v>2006</v>
      </c>
      <c r="S95" s="251">
        <f aca="true" t="shared" si="25" ref="S95:S104">N15</f>
        <v>2604</v>
      </c>
      <c r="U95" s="249">
        <f aca="true" t="shared" si="26" ref="U95:U104">J13</f>
        <v>2604</v>
      </c>
    </row>
    <row r="96" spans="18:21" ht="12.75">
      <c r="R96">
        <f t="shared" si="24"/>
        <v>2007</v>
      </c>
      <c r="S96" s="251">
        <f t="shared" si="25"/>
        <v>2446.3351971437705</v>
      </c>
      <c r="U96" s="249">
        <f t="shared" si="26"/>
        <v>2604</v>
      </c>
    </row>
    <row r="97" spans="18:21" ht="12.75">
      <c r="R97">
        <f t="shared" si="24"/>
        <v>2008</v>
      </c>
      <c r="S97" s="251">
        <f t="shared" si="25"/>
        <v>2298.2165502244434</v>
      </c>
      <c r="U97" s="249">
        <f t="shared" si="26"/>
        <v>2604</v>
      </c>
    </row>
    <row r="98" spans="18:21" ht="12.75">
      <c r="R98">
        <f t="shared" si="24"/>
        <v>2009</v>
      </c>
      <c r="S98" s="251">
        <f t="shared" si="25"/>
        <v>2159.0660666176614</v>
      </c>
      <c r="U98" s="249">
        <f t="shared" si="26"/>
        <v>2604</v>
      </c>
    </row>
    <row r="99" spans="18:21" ht="12.75">
      <c r="R99">
        <f t="shared" si="24"/>
        <v>2010</v>
      </c>
      <c r="S99" s="251">
        <f t="shared" si="25"/>
        <v>2028.3407495105769</v>
      </c>
      <c r="U99" s="249">
        <f t="shared" si="26"/>
        <v>2604</v>
      </c>
    </row>
    <row r="100" spans="18:21" ht="12.75">
      <c r="R100">
        <f t="shared" si="24"/>
        <v>2011</v>
      </c>
      <c r="S100" s="251">
        <f t="shared" si="25"/>
        <v>1905.5304790048774</v>
      </c>
      <c r="U100" s="249">
        <f t="shared" si="26"/>
        <v>2604</v>
      </c>
    </row>
    <row r="101" spans="18:21" ht="12.75">
      <c r="R101">
        <f t="shared" si="24"/>
        <v>2012</v>
      </c>
      <c r="S101" s="251">
        <f t="shared" si="25"/>
        <v>1790.1560215130032</v>
      </c>
      <c r="U101" s="249">
        <f t="shared" si="26"/>
        <v>2604</v>
      </c>
    </row>
    <row r="102" spans="18:21" ht="12.75">
      <c r="R102">
        <f t="shared" si="24"/>
        <v>2013</v>
      </c>
      <c r="S102" s="251">
        <f t="shared" si="25"/>
        <v>1681.76715967977</v>
      </c>
      <c r="U102" s="249">
        <f t="shared" si="26"/>
        <v>2604</v>
      </c>
    </row>
    <row r="103" spans="18:21" ht="12.75">
      <c r="R103">
        <f t="shared" si="24"/>
        <v>2014</v>
      </c>
      <c r="S103" s="251">
        <f t="shared" si="25"/>
        <v>1579.9409355319237</v>
      </c>
      <c r="U103" s="249">
        <f t="shared" si="26"/>
        <v>2604</v>
      </c>
    </row>
    <row r="104" spans="18:22" ht="12.75">
      <c r="R104">
        <f t="shared" si="24"/>
        <v>2015</v>
      </c>
      <c r="S104" s="251">
        <f t="shared" si="25"/>
        <v>1484.2800000000009</v>
      </c>
      <c r="T104" s="251">
        <f>S104</f>
        <v>1484.2800000000009</v>
      </c>
      <c r="U104" s="249">
        <f t="shared" si="26"/>
        <v>2604</v>
      </c>
      <c r="V104" s="368">
        <f aca="true" t="shared" si="27" ref="V104:V109">I41</f>
        <v>1600</v>
      </c>
    </row>
    <row r="105" spans="18:22" ht="12.75">
      <c r="R105">
        <f t="shared" si="24"/>
        <v>2016</v>
      </c>
      <c r="T105" s="251">
        <f>N42</f>
        <v>1415.9282732280315</v>
      </c>
      <c r="U105" s="249">
        <f>U100</f>
        <v>2604</v>
      </c>
      <c r="V105" s="368">
        <f t="shared" si="27"/>
        <v>1693</v>
      </c>
    </row>
    <row r="106" spans="18:22" ht="12.75">
      <c r="R106">
        <f t="shared" si="24"/>
        <v>2017</v>
      </c>
      <c r="T106" s="251">
        <f>N43</f>
        <v>1350.724172613331</v>
      </c>
      <c r="U106" s="249">
        <f>U101</f>
        <v>2604</v>
      </c>
      <c r="V106" s="368">
        <f t="shared" si="27"/>
        <v>0</v>
      </c>
    </row>
    <row r="107" spans="18:22" ht="12.75">
      <c r="R107">
        <f t="shared" si="24"/>
        <v>2018</v>
      </c>
      <c r="T107" s="251">
        <f>N44</f>
        <v>1288.5227486294734</v>
      </c>
      <c r="U107" s="249">
        <f>U102</f>
        <v>2604</v>
      </c>
      <c r="V107" s="368">
        <f t="shared" si="27"/>
        <v>0</v>
      </c>
    </row>
    <row r="108" spans="18:22" ht="12.75">
      <c r="R108">
        <f t="shared" si="24"/>
        <v>2019</v>
      </c>
      <c r="T108" s="251">
        <f>N45</f>
        <v>1229.1857267375206</v>
      </c>
      <c r="U108" s="249">
        <f>U103</f>
        <v>2604</v>
      </c>
      <c r="V108" s="368">
        <f t="shared" si="27"/>
        <v>0</v>
      </c>
    </row>
    <row r="109" spans="18:22" ht="12.75">
      <c r="R109">
        <f t="shared" si="24"/>
        <v>2020</v>
      </c>
      <c r="T109" s="251">
        <f>N46</f>
        <v>1172.5812</v>
      </c>
      <c r="U109" s="249">
        <f>U104</f>
        <v>2604</v>
      </c>
      <c r="V109" s="368">
        <f t="shared" si="27"/>
        <v>0</v>
      </c>
    </row>
    <row r="128" spans="18:21" ht="12.75">
      <c r="R128">
        <f aca="true" t="shared" si="28" ref="R128:R142">R95</f>
        <v>2006</v>
      </c>
      <c r="S128" s="251">
        <f aca="true" t="shared" si="29" ref="S128:S137">U15</f>
        <v>15</v>
      </c>
      <c r="U128" s="249">
        <f aca="true" t="shared" si="30" ref="U128:U137">Q12</f>
        <v>15</v>
      </c>
    </row>
    <row r="129" spans="18:21" ht="12.75">
      <c r="R129">
        <f t="shared" si="28"/>
        <v>2007</v>
      </c>
      <c r="S129" s="251">
        <f t="shared" si="29"/>
        <v>14.298940343220544</v>
      </c>
      <c r="U129" s="249">
        <f t="shared" si="30"/>
        <v>15</v>
      </c>
    </row>
    <row r="130" spans="18:21" ht="12.75">
      <c r="R130">
        <f t="shared" si="28"/>
        <v>2008</v>
      </c>
      <c r="S130" s="251">
        <f t="shared" si="29"/>
        <v>13.630646329265335</v>
      </c>
      <c r="U130" s="249">
        <f t="shared" si="30"/>
        <v>15</v>
      </c>
    </row>
    <row r="131" spans="18:21" ht="12.75">
      <c r="R131">
        <f t="shared" si="28"/>
        <v>2009</v>
      </c>
      <c r="S131" s="251">
        <f t="shared" si="29"/>
        <v>12.993586580113542</v>
      </c>
      <c r="U131" s="249">
        <f t="shared" si="30"/>
        <v>15</v>
      </c>
    </row>
    <row r="132" spans="18:21" ht="12.75">
      <c r="R132">
        <f t="shared" si="28"/>
        <v>2010</v>
      </c>
      <c r="S132" s="251">
        <f t="shared" si="29"/>
        <v>12.386301290234305</v>
      </c>
      <c r="U132" s="249">
        <f t="shared" si="30"/>
        <v>15</v>
      </c>
    </row>
    <row r="133" spans="18:21" ht="12.75">
      <c r="R133">
        <f t="shared" si="28"/>
        <v>2011</v>
      </c>
      <c r="S133" s="251">
        <f t="shared" si="29"/>
        <v>11.807398881481065</v>
      </c>
      <c r="U133" s="249">
        <f t="shared" si="30"/>
        <v>15</v>
      </c>
    </row>
    <row r="134" spans="18:21" ht="12.75">
      <c r="R134">
        <f t="shared" si="28"/>
        <v>2012</v>
      </c>
      <c r="S134" s="251">
        <f t="shared" si="29"/>
        <v>11.255552814327116</v>
      </c>
      <c r="U134" s="249">
        <f t="shared" si="30"/>
        <v>15</v>
      </c>
    </row>
    <row r="135" spans="18:21" ht="12.75">
      <c r="R135">
        <f t="shared" si="28"/>
        <v>2013</v>
      </c>
      <c r="S135" s="251">
        <f t="shared" si="29"/>
        <v>10.729498548135435</v>
      </c>
      <c r="U135" s="249">
        <f t="shared" si="30"/>
        <v>15</v>
      </c>
    </row>
    <row r="136" spans="18:21" ht="12.75">
      <c r="R136">
        <f t="shared" si="28"/>
        <v>2014</v>
      </c>
      <c r="S136" s="251">
        <f t="shared" si="29"/>
        <v>10.228030643497336</v>
      </c>
      <c r="U136" s="249">
        <f t="shared" si="30"/>
        <v>15</v>
      </c>
    </row>
    <row r="137" spans="18:22" ht="12.75">
      <c r="R137">
        <f t="shared" si="28"/>
        <v>2015</v>
      </c>
      <c r="S137" s="251">
        <f t="shared" si="29"/>
        <v>9.750000000000002</v>
      </c>
      <c r="T137" s="251">
        <f>S137</f>
        <v>9.750000000000002</v>
      </c>
      <c r="U137" s="249">
        <f t="shared" si="30"/>
        <v>15</v>
      </c>
      <c r="V137" s="368">
        <f>P41</f>
        <v>4</v>
      </c>
    </row>
    <row r="138" spans="18:22" ht="12.75">
      <c r="R138">
        <f t="shared" si="28"/>
        <v>2016</v>
      </c>
      <c r="T138" s="251">
        <f>U42</f>
        <v>9.32443687295286</v>
      </c>
      <c r="U138" s="249">
        <f>Q12</f>
        <v>15</v>
      </c>
      <c r="V138" s="368">
        <f>P42</f>
        <v>12</v>
      </c>
    </row>
    <row r="139" spans="18:22" ht="12.75">
      <c r="R139">
        <f t="shared" si="28"/>
        <v>2017</v>
      </c>
      <c r="T139" s="251">
        <f>U43</f>
        <v>8.917448512582864</v>
      </c>
      <c r="U139" s="249">
        <f>Q13</f>
        <v>15</v>
      </c>
      <c r="V139" s="368"/>
    </row>
    <row r="140" spans="18:22" ht="12.75">
      <c r="R140">
        <f t="shared" si="28"/>
        <v>2018</v>
      </c>
      <c r="T140" s="251">
        <f>U44</f>
        <v>8.528224176757568</v>
      </c>
      <c r="U140" s="249">
        <f>Q14</f>
        <v>15</v>
      </c>
      <c r="V140" s="368"/>
    </row>
    <row r="141" spans="18:22" ht="12.75">
      <c r="R141">
        <f t="shared" si="28"/>
        <v>2019</v>
      </c>
      <c r="T141" s="251">
        <f>U45</f>
        <v>8.15598851021193</v>
      </c>
      <c r="U141" s="249">
        <f>Q15</f>
        <v>15</v>
      </c>
      <c r="V141" s="368"/>
    </row>
    <row r="142" spans="18:22" ht="12.75">
      <c r="R142">
        <f t="shared" si="28"/>
        <v>2020</v>
      </c>
      <c r="T142" s="251">
        <f>U46</f>
        <v>7.799999999999999</v>
      </c>
      <c r="U142" s="249">
        <f>Q16</f>
        <v>15</v>
      </c>
      <c r="V142" s="368"/>
    </row>
    <row r="166" spans="18:21" ht="12.75">
      <c r="R166">
        <f aca="true" t="shared" si="31" ref="R166:R180">R128</f>
        <v>2006</v>
      </c>
      <c r="S166" s="251">
        <f aca="true" t="shared" si="32" ref="S166:S175">AB15</f>
        <v>325</v>
      </c>
      <c r="U166" s="249">
        <f aca="true" t="shared" si="33" ref="U166:U175">X12</f>
        <v>325</v>
      </c>
    </row>
    <row r="167" spans="18:21" ht="12.75">
      <c r="R167">
        <f t="shared" si="31"/>
        <v>2007</v>
      </c>
      <c r="S167" s="251">
        <f t="shared" si="32"/>
        <v>300.9092814933694</v>
      </c>
      <c r="U167" s="249">
        <f t="shared" si="33"/>
        <v>325</v>
      </c>
    </row>
    <row r="168" spans="18:21" ht="12.75">
      <c r="R168">
        <f t="shared" si="31"/>
        <v>2008</v>
      </c>
      <c r="S168" s="251">
        <f t="shared" si="32"/>
        <v>278.6042944272487</v>
      </c>
      <c r="U168" s="249">
        <f t="shared" si="33"/>
        <v>325</v>
      </c>
    </row>
    <row r="169" spans="18:21" ht="12.75">
      <c r="R169">
        <f t="shared" si="31"/>
        <v>2009</v>
      </c>
      <c r="S169" s="251">
        <f t="shared" si="32"/>
        <v>257.95267094483245</v>
      </c>
      <c r="U169" s="249">
        <f t="shared" si="33"/>
        <v>325</v>
      </c>
    </row>
    <row r="170" spans="18:21" ht="12.75">
      <c r="R170">
        <f t="shared" si="31"/>
        <v>2010</v>
      </c>
      <c r="S170" s="251">
        <f t="shared" si="32"/>
        <v>238.83185499478486</v>
      </c>
      <c r="U170" s="249">
        <f t="shared" si="33"/>
        <v>325</v>
      </c>
    </row>
    <row r="171" spans="18:21" ht="12.75">
      <c r="R171">
        <f t="shared" si="31"/>
        <v>2011</v>
      </c>
      <c r="S171" s="251">
        <f t="shared" si="32"/>
        <v>221.1283750283363</v>
      </c>
      <c r="U171" s="249">
        <f t="shared" si="33"/>
        <v>325</v>
      </c>
    </row>
    <row r="172" spans="18:21" ht="12.75">
      <c r="R172">
        <f t="shared" si="31"/>
        <v>2012</v>
      </c>
      <c r="S172" s="251">
        <f t="shared" si="32"/>
        <v>204.73717060791694</v>
      </c>
      <c r="U172" s="249">
        <f t="shared" si="33"/>
        <v>325</v>
      </c>
    </row>
    <row r="173" spans="18:21" ht="12.75">
      <c r="R173">
        <f t="shared" si="31"/>
        <v>2013</v>
      </c>
      <c r="S173" s="251">
        <f t="shared" si="32"/>
        <v>189.560968931119</v>
      </c>
      <c r="U173" s="249">
        <f t="shared" si="33"/>
        <v>325</v>
      </c>
    </row>
    <row r="174" spans="18:21" ht="12.75">
      <c r="R174">
        <f t="shared" si="31"/>
        <v>2014</v>
      </c>
      <c r="S174" s="251">
        <f t="shared" si="32"/>
        <v>175.5097075699998</v>
      </c>
      <c r="U174" s="249">
        <f t="shared" si="33"/>
        <v>325</v>
      </c>
    </row>
    <row r="175" spans="18:22" ht="12.75">
      <c r="R175">
        <f t="shared" si="31"/>
        <v>2015</v>
      </c>
      <c r="S175" s="251">
        <f t="shared" si="32"/>
        <v>162.50000000000003</v>
      </c>
      <c r="T175" s="251">
        <f>S175</f>
        <v>162.50000000000003</v>
      </c>
      <c r="U175" s="249">
        <f t="shared" si="33"/>
        <v>325</v>
      </c>
      <c r="V175" s="368">
        <f aca="true" t="shared" si="34" ref="V175:V180">W41</f>
        <v>139</v>
      </c>
    </row>
    <row r="176" spans="18:22" ht="12.75">
      <c r="R176">
        <f t="shared" si="31"/>
        <v>2016</v>
      </c>
      <c r="T176" s="251">
        <f>AB42</f>
        <v>151.26860451739407</v>
      </c>
      <c r="U176" s="249">
        <f>X13</f>
        <v>325</v>
      </c>
      <c r="V176" s="368">
        <f t="shared" si="34"/>
        <v>167</v>
      </c>
    </row>
    <row r="177" spans="18:22" ht="12.75">
      <c r="R177">
        <f t="shared" si="31"/>
        <v>2017</v>
      </c>
      <c r="T177" s="251">
        <f>AB43</f>
        <v>140.81348130855244</v>
      </c>
      <c r="U177" s="249">
        <f>X14</f>
        <v>325</v>
      </c>
      <c r="V177" s="368">
        <f t="shared" si="34"/>
        <v>0</v>
      </c>
    </row>
    <row r="178" spans="18:22" ht="12.75">
      <c r="R178">
        <f t="shared" si="31"/>
        <v>2018</v>
      </c>
      <c r="T178" s="251">
        <f>AB44</f>
        <v>131.08097732172848</v>
      </c>
      <c r="U178" s="249">
        <f>X15</f>
        <v>325</v>
      </c>
      <c r="V178" s="368">
        <f t="shared" si="34"/>
        <v>0</v>
      </c>
    </row>
    <row r="179" spans="18:22" ht="12.75">
      <c r="R179">
        <f t="shared" si="31"/>
        <v>2019</v>
      </c>
      <c r="T179" s="251">
        <f>AB45</f>
        <v>122.0211478045172</v>
      </c>
      <c r="U179" s="249">
        <f>X16</f>
        <v>325</v>
      </c>
      <c r="V179" s="368">
        <f t="shared" si="34"/>
        <v>0</v>
      </c>
    </row>
    <row r="180" spans="18:22" ht="12.75">
      <c r="R180">
        <f t="shared" si="31"/>
        <v>2020</v>
      </c>
      <c r="T180" s="251">
        <f>AB46</f>
        <v>113.58749999999999</v>
      </c>
      <c r="U180" s="249">
        <f>X17</f>
        <v>325</v>
      </c>
      <c r="V180" s="368">
        <f t="shared" si="34"/>
        <v>0</v>
      </c>
    </row>
  </sheetData>
  <sheetProtection/>
  <mergeCells count="2">
    <mergeCell ref="B9:C9"/>
    <mergeCell ref="B38:C38"/>
  </mergeCells>
  <printOptions/>
  <pageMargins left="0.5511811023622047" right="0.5511811023622047" top="0.5905511811023623" bottom="0.5905511811023623" header="0.5118110236220472" footer="0.5118110236220472"/>
  <pageSetup fitToHeight="1" fitToWidth="1" horizontalDpi="600" verticalDpi="600" orientation="portrait" paperSize="9" scale="4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111"/>
  <sheetViews>
    <sheetView zoomScalePageLayoutView="0" workbookViewId="0" topLeftCell="A1">
      <selection activeCell="A1" sqref="A1"/>
    </sheetView>
  </sheetViews>
  <sheetFormatPr defaultColWidth="9.140625" defaultRowHeight="12.75"/>
  <cols>
    <col min="1" max="2" width="0.9921875" style="0" customWidth="1"/>
    <col min="3" max="3" width="1.421875" style="0" customWidth="1"/>
    <col min="4" max="4" width="1.7109375" style="0" customWidth="1"/>
    <col min="5" max="5" width="1.1484375" style="0" customWidth="1"/>
    <col min="6" max="7" width="5.140625" style="0" customWidth="1"/>
    <col min="8" max="8" width="4.421875" style="0" customWidth="1"/>
    <col min="9" max="9" width="7.421875" style="0" customWidth="1"/>
    <col min="10" max="10" width="9.28125" style="0" bestFit="1" customWidth="1"/>
    <col min="11" max="11" width="2.7109375" style="0" customWidth="1"/>
    <col min="12" max="12" width="10.140625" style="0" customWidth="1"/>
    <col min="13" max="13" width="2.7109375" style="0" customWidth="1"/>
    <col min="15" max="15" width="2.7109375" style="0" customWidth="1"/>
    <col min="16" max="16" width="10.8515625" style="0" customWidth="1"/>
    <col min="17" max="17" width="1.57421875" style="0" customWidth="1"/>
    <col min="18" max="18" width="1.28515625" style="0" customWidth="1"/>
    <col min="19" max="19" width="1.421875" style="0" customWidth="1"/>
    <col min="20" max="20" width="57.28125" style="0" customWidth="1"/>
  </cols>
  <sheetData>
    <row r="1" ht="5.25" customHeight="1"/>
    <row r="2" spans="3:7" ht="12.75">
      <c r="C2" s="2" t="s">
        <v>0</v>
      </c>
      <c r="D2" s="2"/>
      <c r="E2" s="2"/>
      <c r="F2" s="2"/>
      <c r="G2" s="3" t="s">
        <v>228</v>
      </c>
    </row>
    <row r="3" spans="9:16" ht="6" customHeight="1">
      <c r="I3" s="2"/>
      <c r="J3" s="2"/>
      <c r="K3" s="2"/>
      <c r="L3" s="2"/>
      <c r="M3" s="2"/>
      <c r="N3" s="2"/>
      <c r="O3" s="2"/>
      <c r="P3" s="2"/>
    </row>
    <row r="4" spans="3:17" ht="12.75">
      <c r="C4" s="4"/>
      <c r="D4" s="5"/>
      <c r="E4" s="5"/>
      <c r="F4" s="5"/>
      <c r="G4" s="5"/>
      <c r="H4" s="5"/>
      <c r="I4" s="21" t="s">
        <v>1</v>
      </c>
      <c r="J4" s="21" t="s">
        <v>2</v>
      </c>
      <c r="K4" s="6"/>
      <c r="L4" s="21" t="s">
        <v>3</v>
      </c>
      <c r="M4" s="6"/>
      <c r="N4" s="21" t="s">
        <v>4</v>
      </c>
      <c r="O4" s="6"/>
      <c r="P4" s="169" t="s">
        <v>5</v>
      </c>
      <c r="Q4" s="18"/>
    </row>
    <row r="5" spans="3:17" ht="12.75">
      <c r="C5" s="11"/>
      <c r="D5" s="12"/>
      <c r="E5" s="12"/>
      <c r="F5" s="12"/>
      <c r="G5" s="12" t="s">
        <v>155</v>
      </c>
      <c r="H5" s="12"/>
      <c r="I5" s="26"/>
      <c r="J5" s="26"/>
      <c r="K5" s="13"/>
      <c r="L5" s="22" t="s">
        <v>2</v>
      </c>
      <c r="M5" s="13"/>
      <c r="N5" s="26"/>
      <c r="O5" s="13"/>
      <c r="P5" s="170" t="s">
        <v>6</v>
      </c>
      <c r="Q5" s="17"/>
    </row>
    <row r="6" spans="3:17" ht="6" customHeight="1">
      <c r="C6" s="7"/>
      <c r="D6" s="8"/>
      <c r="E6" s="8"/>
      <c r="F6" s="8"/>
      <c r="G6" s="8"/>
      <c r="H6" s="8"/>
      <c r="I6" s="8"/>
      <c r="J6" s="8"/>
      <c r="K6" s="8"/>
      <c r="L6" s="8"/>
      <c r="M6" s="8"/>
      <c r="N6" s="8"/>
      <c r="O6" s="8"/>
      <c r="P6" s="7"/>
      <c r="Q6" s="9"/>
    </row>
    <row r="7" spans="3:17" ht="12.75">
      <c r="C7" s="7"/>
      <c r="D7" s="8"/>
      <c r="E7" s="8"/>
      <c r="F7" s="8"/>
      <c r="G7" s="16">
        <v>1970</v>
      </c>
      <c r="H7" s="8"/>
      <c r="I7" s="10">
        <v>758</v>
      </c>
      <c r="J7" s="10">
        <v>7860</v>
      </c>
      <c r="K7" s="10"/>
      <c r="L7" s="29">
        <f>I7+J7</f>
        <v>8618</v>
      </c>
      <c r="M7" s="10"/>
      <c r="N7" s="10">
        <v>13515</v>
      </c>
      <c r="O7" s="10"/>
      <c r="P7" s="171">
        <f>L7+N7</f>
        <v>22133</v>
      </c>
      <c r="Q7" s="9"/>
    </row>
    <row r="8" spans="3:17" ht="3" customHeight="1">
      <c r="C8" s="7"/>
      <c r="D8" s="8"/>
      <c r="E8" s="8"/>
      <c r="F8" s="8"/>
      <c r="G8" s="16"/>
      <c r="H8" s="8"/>
      <c r="I8" s="10"/>
      <c r="J8" s="10"/>
      <c r="K8" s="10"/>
      <c r="L8" s="29"/>
      <c r="M8" s="10"/>
      <c r="N8" s="10"/>
      <c r="O8" s="10"/>
      <c r="P8" s="171"/>
      <c r="Q8" s="9"/>
    </row>
    <row r="9" spans="3:17" ht="12.75">
      <c r="C9" s="7"/>
      <c r="D9" s="8"/>
      <c r="E9" s="8"/>
      <c r="F9" s="8"/>
      <c r="G9" s="16">
        <v>1975</v>
      </c>
      <c r="H9" s="8"/>
      <c r="I9" s="10">
        <v>699</v>
      </c>
      <c r="J9" s="10">
        <v>6912</v>
      </c>
      <c r="K9" s="10"/>
      <c r="L9" s="29">
        <f>I9+J9</f>
        <v>7611</v>
      </c>
      <c r="M9" s="10"/>
      <c r="N9" s="10">
        <v>13041</v>
      </c>
      <c r="O9" s="10"/>
      <c r="P9" s="171">
        <f>L9+N9</f>
        <v>20652</v>
      </c>
      <c r="Q9" s="9"/>
    </row>
    <row r="10" spans="3:17" ht="3" customHeight="1">
      <c r="C10" s="7"/>
      <c r="D10" s="8"/>
      <c r="E10" s="8"/>
      <c r="F10" s="8"/>
      <c r="G10" s="16"/>
      <c r="H10" s="8"/>
      <c r="I10" s="10"/>
      <c r="J10" s="10"/>
      <c r="K10" s="10"/>
      <c r="L10" s="29"/>
      <c r="M10" s="10"/>
      <c r="N10" s="10"/>
      <c r="O10" s="10"/>
      <c r="P10" s="171"/>
      <c r="Q10" s="9"/>
    </row>
    <row r="11" spans="3:17" ht="12.75">
      <c r="C11" s="7"/>
      <c r="D11" s="8"/>
      <c r="E11" s="8"/>
      <c r="F11" s="8"/>
      <c r="G11" s="16">
        <v>1980</v>
      </c>
      <c r="H11" s="8"/>
      <c r="I11" s="10">
        <v>644</v>
      </c>
      <c r="J11" s="10">
        <v>7218</v>
      </c>
      <c r="K11" s="10"/>
      <c r="L11" s="29">
        <f>I11+J11</f>
        <v>7862</v>
      </c>
      <c r="M11" s="10"/>
      <c r="N11" s="10">
        <v>13926</v>
      </c>
      <c r="O11" s="10"/>
      <c r="P11" s="171">
        <f>L11+N11</f>
        <v>21788</v>
      </c>
      <c r="Q11" s="9"/>
    </row>
    <row r="12" spans="3:17" ht="3" customHeight="1">
      <c r="C12" s="7"/>
      <c r="D12" s="8"/>
      <c r="E12" s="8"/>
      <c r="F12" s="8"/>
      <c r="G12" s="16"/>
      <c r="H12" s="8"/>
      <c r="I12" s="10"/>
      <c r="J12" s="10"/>
      <c r="K12" s="10"/>
      <c r="L12" s="29"/>
      <c r="M12" s="10"/>
      <c r="N12" s="10"/>
      <c r="O12" s="10"/>
      <c r="P12" s="171"/>
      <c r="Q12" s="9"/>
    </row>
    <row r="13" spans="3:17" ht="12.75">
      <c r="C13" s="7"/>
      <c r="D13" s="8"/>
      <c r="E13" s="8"/>
      <c r="F13" s="8"/>
      <c r="G13" s="16">
        <v>1985</v>
      </c>
      <c r="H13" s="8"/>
      <c r="I13" s="10">
        <v>550</v>
      </c>
      <c r="J13" s="10">
        <v>6507</v>
      </c>
      <c r="K13" s="10"/>
      <c r="L13" s="29">
        <f>I13+J13</f>
        <v>7057</v>
      </c>
      <c r="M13" s="10"/>
      <c r="N13" s="10">
        <v>13587</v>
      </c>
      <c r="O13" s="10"/>
      <c r="P13" s="171">
        <f>L13+N13</f>
        <v>20644</v>
      </c>
      <c r="Q13" s="9"/>
    </row>
    <row r="14" spans="3:17" ht="3" customHeight="1">
      <c r="C14" s="7"/>
      <c r="D14" s="8"/>
      <c r="E14" s="8"/>
      <c r="F14" s="8"/>
      <c r="G14" s="16"/>
      <c r="H14" s="8"/>
      <c r="I14" s="10"/>
      <c r="J14" s="10"/>
      <c r="K14" s="10"/>
      <c r="L14" s="29"/>
      <c r="M14" s="10"/>
      <c r="N14" s="10"/>
      <c r="O14" s="10"/>
      <c r="P14" s="171"/>
      <c r="Q14" s="9"/>
    </row>
    <row r="15" spans="3:17" ht="12.75">
      <c r="C15" s="7"/>
      <c r="D15" s="8"/>
      <c r="E15" s="8"/>
      <c r="F15" s="8"/>
      <c r="G15" s="16">
        <v>1990</v>
      </c>
      <c r="H15" s="8"/>
      <c r="I15" s="10">
        <v>491</v>
      </c>
      <c r="J15" s="10">
        <v>5237</v>
      </c>
      <c r="K15" s="10"/>
      <c r="L15" s="29">
        <f>I15+J15</f>
        <v>5728</v>
      </c>
      <c r="M15" s="10"/>
      <c r="N15" s="10">
        <v>14443</v>
      </c>
      <c r="O15" s="10"/>
      <c r="P15" s="171">
        <f>L15+N15</f>
        <v>20171</v>
      </c>
      <c r="Q15" s="9"/>
    </row>
    <row r="16" spans="3:17" ht="3" customHeight="1">
      <c r="C16" s="7"/>
      <c r="D16" s="8"/>
      <c r="E16" s="8"/>
      <c r="F16" s="8"/>
      <c r="G16" s="16"/>
      <c r="H16" s="8"/>
      <c r="I16" s="10"/>
      <c r="J16" s="10"/>
      <c r="K16" s="10"/>
      <c r="L16" s="29"/>
      <c r="M16" s="10"/>
      <c r="N16" s="10"/>
      <c r="O16" s="10"/>
      <c r="P16" s="171"/>
      <c r="Q16" s="9"/>
    </row>
    <row r="17" spans="3:17" ht="12.75" hidden="1">
      <c r="C17" s="7"/>
      <c r="D17" s="8"/>
      <c r="E17" s="8"/>
      <c r="F17" s="8"/>
      <c r="G17" s="16">
        <v>1996</v>
      </c>
      <c r="H17" s="8"/>
      <c r="I17" s="10">
        <v>316</v>
      </c>
      <c r="J17" s="10">
        <v>3315</v>
      </c>
      <c r="K17" s="10"/>
      <c r="L17" s="29"/>
      <c r="M17" s="10"/>
      <c r="N17" s="10">
        <v>12441</v>
      </c>
      <c r="O17" s="10"/>
      <c r="P17" s="171"/>
      <c r="Q17" s="9"/>
    </row>
    <row r="18" spans="3:17" ht="12.75">
      <c r="C18" s="7"/>
      <c r="D18" s="8"/>
      <c r="E18" s="8"/>
      <c r="F18" s="8"/>
      <c r="G18" s="16">
        <v>1995</v>
      </c>
      <c r="H18" s="8"/>
      <c r="I18">
        <v>361</v>
      </c>
      <c r="J18" s="10">
        <v>4071</v>
      </c>
      <c r="K18" s="10"/>
      <c r="L18" s="29">
        <f aca="true" t="shared" si="0" ref="L18:L33">I18+J18</f>
        <v>4432</v>
      </c>
      <c r="M18" s="10"/>
      <c r="N18" s="10">
        <v>12102</v>
      </c>
      <c r="O18" s="10"/>
      <c r="P18" s="171">
        <f aca="true" t="shared" si="1" ref="P18:P33">L18+N18</f>
        <v>16534</v>
      </c>
      <c r="Q18" s="9"/>
    </row>
    <row r="19" spans="3:17" ht="12.75">
      <c r="C19" s="7"/>
      <c r="D19" s="8"/>
      <c r="E19" s="8"/>
      <c r="F19" s="8"/>
      <c r="G19">
        <v>1996</v>
      </c>
      <c r="H19" s="8"/>
      <c r="I19">
        <v>316</v>
      </c>
      <c r="J19" s="10">
        <v>3315</v>
      </c>
      <c r="K19" s="10"/>
      <c r="L19" s="29">
        <f t="shared" si="0"/>
        <v>3631</v>
      </c>
      <c r="M19" s="10"/>
      <c r="N19" s="10">
        <v>12442</v>
      </c>
      <c r="O19" s="10"/>
      <c r="P19" s="171">
        <f t="shared" si="1"/>
        <v>16073</v>
      </c>
      <c r="Q19" s="9"/>
    </row>
    <row r="20" spans="3:17" ht="12.75" customHeight="1">
      <c r="C20" s="7"/>
      <c r="D20" s="8"/>
      <c r="E20" s="8"/>
      <c r="F20" s="8"/>
      <c r="G20" s="16">
        <v>1997</v>
      </c>
      <c r="H20" s="8"/>
      <c r="I20">
        <v>340</v>
      </c>
      <c r="J20" s="10">
        <v>3312</v>
      </c>
      <c r="K20" s="10"/>
      <c r="L20" s="29">
        <f t="shared" si="0"/>
        <v>3652</v>
      </c>
      <c r="M20" s="10"/>
      <c r="N20" s="10">
        <v>12994</v>
      </c>
      <c r="O20" s="10"/>
      <c r="P20" s="171">
        <f t="shared" si="1"/>
        <v>16646</v>
      </c>
      <c r="Q20" s="9"/>
    </row>
    <row r="21" spans="3:17" ht="12.75" customHeight="1">
      <c r="C21" s="7"/>
      <c r="D21" s="8"/>
      <c r="E21" s="8"/>
      <c r="F21" s="8"/>
      <c r="G21" s="16">
        <v>1998</v>
      </c>
      <c r="H21" s="8"/>
      <c r="I21">
        <v>339</v>
      </c>
      <c r="J21" s="10">
        <v>3318</v>
      </c>
      <c r="K21" s="10"/>
      <c r="L21" s="29">
        <f t="shared" si="0"/>
        <v>3657</v>
      </c>
      <c r="M21" s="10"/>
      <c r="N21" s="10">
        <v>12862</v>
      </c>
      <c r="O21" s="10"/>
      <c r="P21" s="171">
        <f t="shared" si="1"/>
        <v>16519</v>
      </c>
      <c r="Q21" s="9"/>
    </row>
    <row r="22" spans="3:17" ht="12.75">
      <c r="C22" s="7"/>
      <c r="D22" s="8"/>
      <c r="E22" s="8"/>
      <c r="F22" s="8"/>
      <c r="G22">
        <v>1999</v>
      </c>
      <c r="H22" s="8"/>
      <c r="I22">
        <v>285</v>
      </c>
      <c r="J22" s="10">
        <v>3209</v>
      </c>
      <c r="K22" s="10"/>
      <c r="L22" s="29">
        <f t="shared" si="0"/>
        <v>3494</v>
      </c>
      <c r="M22" s="10"/>
      <c r="N22" s="10">
        <v>11921</v>
      </c>
      <c r="O22" s="10"/>
      <c r="P22" s="171">
        <f t="shared" si="1"/>
        <v>15415</v>
      </c>
      <c r="Q22" s="9"/>
    </row>
    <row r="23" spans="3:17" ht="12.75">
      <c r="C23" s="7"/>
      <c r="D23" s="8"/>
      <c r="E23" s="8"/>
      <c r="F23" s="8"/>
      <c r="G23">
        <v>2000</v>
      </c>
      <c r="I23">
        <v>297</v>
      </c>
      <c r="J23" s="10">
        <v>3007</v>
      </c>
      <c r="L23" s="29">
        <f t="shared" si="0"/>
        <v>3304</v>
      </c>
      <c r="N23" s="10">
        <v>11828</v>
      </c>
      <c r="P23" s="171">
        <f t="shared" si="1"/>
        <v>15132</v>
      </c>
      <c r="Q23" s="9"/>
    </row>
    <row r="24" spans="3:17" ht="12.75">
      <c r="C24" s="7"/>
      <c r="D24" s="8"/>
      <c r="E24" s="8"/>
      <c r="F24" s="8"/>
      <c r="G24">
        <v>2001</v>
      </c>
      <c r="I24">
        <v>309</v>
      </c>
      <c r="J24" s="10">
        <v>2840</v>
      </c>
      <c r="L24" s="29">
        <f t="shared" si="0"/>
        <v>3149</v>
      </c>
      <c r="N24" s="10">
        <v>11575</v>
      </c>
      <c r="P24" s="171">
        <f t="shared" si="1"/>
        <v>14724</v>
      </c>
      <c r="Q24" s="9"/>
    </row>
    <row r="25" spans="3:17" ht="12.75">
      <c r="C25" s="7"/>
      <c r="D25" s="8"/>
      <c r="E25" s="8"/>
      <c r="F25" s="8"/>
      <c r="G25" s="16">
        <v>2002</v>
      </c>
      <c r="H25" s="27"/>
      <c r="I25">
        <v>274</v>
      </c>
      <c r="J25" s="10">
        <v>2684</v>
      </c>
      <c r="L25" s="29">
        <f t="shared" si="0"/>
        <v>2958</v>
      </c>
      <c r="N25" s="10">
        <v>11385</v>
      </c>
      <c r="P25" s="171">
        <f t="shared" si="1"/>
        <v>14343</v>
      </c>
      <c r="Q25" s="9"/>
    </row>
    <row r="26" spans="3:17" ht="12.75">
      <c r="C26" s="7"/>
      <c r="D26" s="8"/>
      <c r="E26" s="8"/>
      <c r="F26" s="8"/>
      <c r="G26">
        <v>2003</v>
      </c>
      <c r="H26" s="27"/>
      <c r="I26">
        <v>301</v>
      </c>
      <c r="J26" s="10">
        <v>2495</v>
      </c>
      <c r="L26" s="29">
        <f t="shared" si="0"/>
        <v>2796</v>
      </c>
      <c r="N26" s="10">
        <v>11121</v>
      </c>
      <c r="P26" s="171">
        <f t="shared" si="1"/>
        <v>13917</v>
      </c>
      <c r="Q26" s="9"/>
    </row>
    <row r="27" spans="3:17" ht="12.75">
      <c r="C27" s="7"/>
      <c r="D27" s="8"/>
      <c r="E27" s="8"/>
      <c r="F27" s="8"/>
      <c r="G27">
        <v>2004</v>
      </c>
      <c r="H27" s="27"/>
      <c r="I27">
        <v>283</v>
      </c>
      <c r="J27" s="10">
        <v>2331</v>
      </c>
      <c r="L27" s="29">
        <f t="shared" si="0"/>
        <v>2614</v>
      </c>
      <c r="N27" s="10">
        <v>11305</v>
      </c>
      <c r="P27" s="171">
        <f t="shared" si="1"/>
        <v>13919</v>
      </c>
      <c r="Q27" s="9"/>
    </row>
    <row r="28" spans="3:20" ht="12.75">
      <c r="C28" s="7"/>
      <c r="D28" s="8"/>
      <c r="E28" s="8"/>
      <c r="F28" s="8"/>
      <c r="G28">
        <v>2005</v>
      </c>
      <c r="H28" s="27"/>
      <c r="I28">
        <v>264</v>
      </c>
      <c r="J28" s="10">
        <v>2252</v>
      </c>
      <c r="L28" s="29">
        <f>I28+J28</f>
        <v>2516</v>
      </c>
      <c r="N28" s="10">
        <v>10922</v>
      </c>
      <c r="P28" s="171">
        <f>L28+N28</f>
        <v>13438</v>
      </c>
      <c r="Q28" s="9"/>
      <c r="T28" t="s">
        <v>156</v>
      </c>
    </row>
    <row r="29" spans="3:17" ht="12.75">
      <c r="C29" s="7"/>
      <c r="D29" s="8"/>
      <c r="E29" s="8"/>
      <c r="F29" s="8"/>
      <c r="G29">
        <v>2006</v>
      </c>
      <c r="I29">
        <v>293</v>
      </c>
      <c r="J29" s="10">
        <v>2257</v>
      </c>
      <c r="L29" s="29">
        <f t="shared" si="0"/>
        <v>2550</v>
      </c>
      <c r="N29" s="10">
        <v>10560</v>
      </c>
      <c r="P29" s="171">
        <f t="shared" si="1"/>
        <v>13110</v>
      </c>
      <c r="Q29" s="9"/>
    </row>
    <row r="30" spans="3:17" ht="12.75">
      <c r="C30" s="7"/>
      <c r="D30" s="8"/>
      <c r="E30" s="8"/>
      <c r="F30" s="8"/>
      <c r="G30">
        <v>2007</v>
      </c>
      <c r="H30" s="27"/>
      <c r="I30">
        <v>255</v>
      </c>
      <c r="J30" s="10">
        <v>2049</v>
      </c>
      <c r="L30" s="29">
        <f t="shared" si="0"/>
        <v>2304</v>
      </c>
      <c r="N30" s="10">
        <v>10203</v>
      </c>
      <c r="P30" s="171">
        <f t="shared" si="1"/>
        <v>12507</v>
      </c>
      <c r="Q30" s="9"/>
    </row>
    <row r="31" spans="3:17" ht="12.75">
      <c r="C31" s="7"/>
      <c r="D31" s="8"/>
      <c r="E31" s="8"/>
      <c r="F31" s="8"/>
      <c r="G31" s="8">
        <v>2008</v>
      </c>
      <c r="H31" s="27"/>
      <c r="I31" s="8">
        <v>245</v>
      </c>
      <c r="J31" s="10">
        <v>2242</v>
      </c>
      <c r="K31" s="8"/>
      <c r="L31" s="29">
        <f>I31+J31</f>
        <v>2487</v>
      </c>
      <c r="M31" s="8"/>
      <c r="N31" s="10">
        <v>9672</v>
      </c>
      <c r="O31" s="8"/>
      <c r="P31" s="171">
        <f>L31+N31</f>
        <v>12159</v>
      </c>
      <c r="Q31" s="9"/>
    </row>
    <row r="32" spans="3:17" ht="12.75">
      <c r="C32" s="7"/>
      <c r="D32" s="8"/>
      <c r="E32" s="8"/>
      <c r="F32" s="8"/>
      <c r="G32" s="8">
        <v>2009</v>
      </c>
      <c r="H32" s="27"/>
      <c r="I32" s="8">
        <v>196</v>
      </c>
      <c r="J32" s="10">
        <v>1998</v>
      </c>
      <c r="K32" s="8"/>
      <c r="L32" s="29">
        <f>I32+J32</f>
        <v>2194</v>
      </c>
      <c r="M32" s="8"/>
      <c r="N32" s="10">
        <v>9362</v>
      </c>
      <c r="O32" s="8"/>
      <c r="P32" s="171">
        <f>L32+N32</f>
        <v>11556</v>
      </c>
      <c r="Q32" s="9"/>
    </row>
    <row r="33" spans="3:18" ht="12.75">
      <c r="C33" s="7"/>
      <c r="D33" s="8"/>
      <c r="E33" s="8"/>
      <c r="F33" s="8"/>
      <c r="G33" s="8">
        <v>2010</v>
      </c>
      <c r="H33" s="27"/>
      <c r="I33" s="8">
        <v>189</v>
      </c>
      <c r="J33" s="10">
        <v>1713</v>
      </c>
      <c r="K33" s="8"/>
      <c r="L33" s="29">
        <f t="shared" si="0"/>
        <v>1902</v>
      </c>
      <c r="M33" s="8"/>
      <c r="N33" s="10">
        <v>8393</v>
      </c>
      <c r="O33" s="8"/>
      <c r="P33" s="171">
        <f t="shared" si="1"/>
        <v>10295</v>
      </c>
      <c r="Q33" s="8"/>
      <c r="R33" s="7"/>
    </row>
    <row r="34" spans="2:17" ht="12.75">
      <c r="B34" s="9"/>
      <c r="C34" s="8"/>
      <c r="D34" s="8"/>
      <c r="E34" s="8"/>
      <c r="F34" s="8"/>
      <c r="G34" s="8">
        <v>2011</v>
      </c>
      <c r="H34" s="27"/>
      <c r="I34" s="8">
        <v>175</v>
      </c>
      <c r="J34" s="10">
        <v>1676</v>
      </c>
      <c r="K34" s="8"/>
      <c r="L34" s="29">
        <f aca="true" t="shared" si="2" ref="L34:L39">I34+J34</f>
        <v>1851</v>
      </c>
      <c r="M34" s="8"/>
      <c r="N34" s="10">
        <v>8134</v>
      </c>
      <c r="O34" s="9"/>
      <c r="P34" s="29">
        <f aca="true" t="shared" si="3" ref="P34:P39">L34+N34</f>
        <v>9985</v>
      </c>
      <c r="Q34" s="9"/>
    </row>
    <row r="35" spans="2:17" ht="12.75">
      <c r="B35" s="9"/>
      <c r="C35" s="8"/>
      <c r="D35" s="8"/>
      <c r="E35" s="8"/>
      <c r="F35" s="8"/>
      <c r="G35" s="215">
        <v>2012</v>
      </c>
      <c r="H35" s="27"/>
      <c r="I35" s="8">
        <v>162</v>
      </c>
      <c r="J35" s="10">
        <v>1736</v>
      </c>
      <c r="K35" s="8"/>
      <c r="L35" s="29">
        <f t="shared" si="2"/>
        <v>1898</v>
      </c>
      <c r="M35" s="8"/>
      <c r="N35" s="10">
        <v>7879</v>
      </c>
      <c r="O35" s="9"/>
      <c r="P35" s="29">
        <f t="shared" si="3"/>
        <v>9777</v>
      </c>
      <c r="Q35" s="9"/>
    </row>
    <row r="36" spans="2:17" ht="12.75">
      <c r="B36" s="9"/>
      <c r="C36" s="8"/>
      <c r="D36" s="8"/>
      <c r="E36" s="8"/>
      <c r="F36" s="8"/>
      <c r="G36" s="8">
        <v>2013</v>
      </c>
      <c r="H36" s="27"/>
      <c r="I36" s="8">
        <v>159</v>
      </c>
      <c r="J36" s="10">
        <v>1429</v>
      </c>
      <c r="K36" s="8"/>
      <c r="L36" s="29">
        <f t="shared" si="2"/>
        <v>1588</v>
      </c>
      <c r="M36" s="8"/>
      <c r="N36" s="10">
        <v>7400</v>
      </c>
      <c r="O36" s="9"/>
      <c r="P36" s="29">
        <f t="shared" si="3"/>
        <v>8988</v>
      </c>
      <c r="Q36" s="9"/>
    </row>
    <row r="37" spans="2:17" ht="12.75">
      <c r="B37" s="9"/>
      <c r="C37" s="8"/>
      <c r="D37" s="8"/>
      <c r="E37" s="8"/>
      <c r="F37" s="8"/>
      <c r="G37" s="8">
        <v>2014</v>
      </c>
      <c r="H37" s="27"/>
      <c r="I37" s="8">
        <v>181</v>
      </c>
      <c r="J37" s="10">
        <v>1490</v>
      </c>
      <c r="K37" s="8"/>
      <c r="L37" s="29">
        <f t="shared" si="2"/>
        <v>1671</v>
      </c>
      <c r="M37" s="8"/>
      <c r="N37" s="10">
        <v>7170</v>
      </c>
      <c r="O37" s="9"/>
      <c r="P37" s="29">
        <f t="shared" si="3"/>
        <v>8841</v>
      </c>
      <c r="Q37" s="9"/>
    </row>
    <row r="38" spans="2:17" ht="12.75">
      <c r="B38" s="9"/>
      <c r="C38" s="8"/>
      <c r="D38" s="8"/>
      <c r="E38" s="8"/>
      <c r="F38" s="8"/>
      <c r="G38" s="215">
        <v>2015</v>
      </c>
      <c r="H38" s="27"/>
      <c r="I38" s="8">
        <v>157</v>
      </c>
      <c r="J38" s="10">
        <v>1420</v>
      </c>
      <c r="K38" s="8"/>
      <c r="L38" s="29">
        <f t="shared" si="2"/>
        <v>1577</v>
      </c>
      <c r="M38" s="8"/>
      <c r="N38" s="10">
        <v>6903</v>
      </c>
      <c r="O38" s="9"/>
      <c r="P38" s="29">
        <f t="shared" si="3"/>
        <v>8480</v>
      </c>
      <c r="Q38" s="9"/>
    </row>
    <row r="39" spans="2:17" ht="12.75">
      <c r="B39" s="9"/>
      <c r="C39" s="11"/>
      <c r="D39" s="12"/>
      <c r="E39" s="12"/>
      <c r="F39" s="12"/>
      <c r="G39" s="314">
        <v>2016</v>
      </c>
      <c r="H39" s="166" t="s">
        <v>26</v>
      </c>
      <c r="I39" s="12">
        <v>175</v>
      </c>
      <c r="J39" s="167">
        <v>1428</v>
      </c>
      <c r="K39" s="12"/>
      <c r="L39" s="168">
        <f t="shared" si="2"/>
        <v>1603</v>
      </c>
      <c r="M39" s="12"/>
      <c r="N39" s="167">
        <v>6743</v>
      </c>
      <c r="O39" s="17"/>
      <c r="P39" s="168">
        <f t="shared" si="3"/>
        <v>8346</v>
      </c>
      <c r="Q39" s="17"/>
    </row>
    <row r="40" spans="3:17" ht="15.75" customHeight="1">
      <c r="C40" s="34" t="s">
        <v>136</v>
      </c>
      <c r="D40" s="8"/>
      <c r="E40" s="8"/>
      <c r="F40" s="8"/>
      <c r="G40" s="8"/>
      <c r="H40" s="8"/>
      <c r="I40" s="8"/>
      <c r="J40" s="8"/>
      <c r="K40" s="8"/>
      <c r="L40" s="8"/>
      <c r="M40" s="8"/>
      <c r="N40" s="8"/>
      <c r="O40" s="8"/>
      <c r="P40" s="8"/>
      <c r="Q40" s="8"/>
    </row>
    <row r="42" ht="3.75" customHeight="1"/>
    <row r="43" spans="3:7" ht="12.75">
      <c r="C43" s="3" t="s">
        <v>7</v>
      </c>
      <c r="D43" s="3"/>
      <c r="E43" s="2"/>
      <c r="F43" s="2"/>
      <c r="G43" s="3" t="s">
        <v>229</v>
      </c>
    </row>
    <row r="44" spans="9:16" ht="6" customHeight="1">
      <c r="I44" s="2"/>
      <c r="J44" s="2"/>
      <c r="K44" s="2"/>
      <c r="L44" s="2"/>
      <c r="M44" s="2"/>
      <c r="N44" s="2"/>
      <c r="O44" s="2"/>
      <c r="P44" s="2"/>
    </row>
    <row r="45" spans="3:17" ht="12.75">
      <c r="C45" s="264"/>
      <c r="D45" s="265"/>
      <c r="E45" s="265"/>
      <c r="F45" s="265"/>
      <c r="G45" s="265"/>
      <c r="H45" s="265"/>
      <c r="I45" s="21" t="s">
        <v>85</v>
      </c>
      <c r="J45" s="21" t="s">
        <v>2</v>
      </c>
      <c r="K45" s="6"/>
      <c r="L45" s="21" t="s">
        <v>88</v>
      </c>
      <c r="M45" s="6"/>
      <c r="N45" s="21" t="s">
        <v>4</v>
      </c>
      <c r="O45" s="6"/>
      <c r="P45" s="169" t="s">
        <v>5</v>
      </c>
      <c r="Q45" s="266"/>
    </row>
    <row r="46" spans="3:17" ht="12.75">
      <c r="C46" s="267"/>
      <c r="D46" s="268"/>
      <c r="E46" s="268"/>
      <c r="F46" s="268"/>
      <c r="G46" s="268"/>
      <c r="H46" s="268"/>
      <c r="I46" s="26"/>
      <c r="J46" s="22" t="s">
        <v>87</v>
      </c>
      <c r="K46" s="13"/>
      <c r="L46" s="22" t="s">
        <v>2</v>
      </c>
      <c r="M46" s="13"/>
      <c r="N46" s="22" t="s">
        <v>87</v>
      </c>
      <c r="O46" s="13"/>
      <c r="P46" s="170" t="s">
        <v>6</v>
      </c>
      <c r="Q46" s="269"/>
    </row>
    <row r="47" spans="3:17" ht="6" customHeight="1">
      <c r="C47" s="270"/>
      <c r="D47" s="271"/>
      <c r="E47" s="271"/>
      <c r="F47" s="271"/>
      <c r="G47" s="271"/>
      <c r="H47" s="271"/>
      <c r="I47" s="271"/>
      <c r="J47" s="271"/>
      <c r="K47" s="271"/>
      <c r="L47" s="271"/>
      <c r="M47" s="271"/>
      <c r="N47" s="271"/>
      <c r="O47" s="271"/>
      <c r="P47" s="270"/>
      <c r="Q47" s="272"/>
    </row>
    <row r="48" spans="3:17" ht="12.75">
      <c r="C48" s="270"/>
      <c r="D48" s="271"/>
      <c r="E48" s="271"/>
      <c r="F48" s="271"/>
      <c r="G48" s="273">
        <v>1950</v>
      </c>
      <c r="H48" s="271"/>
      <c r="I48" s="274">
        <v>529</v>
      </c>
      <c r="J48" s="274">
        <v>4553</v>
      </c>
      <c r="K48" s="274"/>
      <c r="L48" s="251">
        <f>SUM(I48:J48)</f>
        <v>5082</v>
      </c>
      <c r="M48" s="274"/>
      <c r="N48" s="274">
        <v>10774</v>
      </c>
      <c r="O48" s="274"/>
      <c r="P48" s="296">
        <f>L48+N48</f>
        <v>15856</v>
      </c>
      <c r="Q48" s="272"/>
    </row>
    <row r="49" spans="3:17" ht="3" customHeight="1">
      <c r="C49" s="270"/>
      <c r="D49" s="271"/>
      <c r="E49" s="271"/>
      <c r="F49" s="271"/>
      <c r="G49" s="273"/>
      <c r="H49" s="271"/>
      <c r="I49" s="274"/>
      <c r="J49" s="274"/>
      <c r="K49" s="274"/>
      <c r="L49" s="295"/>
      <c r="M49" s="274"/>
      <c r="N49" s="274"/>
      <c r="O49" s="274"/>
      <c r="P49" s="296"/>
      <c r="Q49" s="272"/>
    </row>
    <row r="50" spans="3:17" ht="12.75">
      <c r="C50" s="270"/>
      <c r="D50" s="271"/>
      <c r="E50" s="271"/>
      <c r="F50" s="271"/>
      <c r="G50" s="273">
        <v>1955</v>
      </c>
      <c r="H50" s="271"/>
      <c r="I50" s="274">
        <v>610</v>
      </c>
      <c r="J50" s="274">
        <v>5096</v>
      </c>
      <c r="K50" s="274"/>
      <c r="L50" s="251">
        <f>SUM(I50:J50)</f>
        <v>5706</v>
      </c>
      <c r="M50" s="274"/>
      <c r="N50" s="274">
        <v>15193</v>
      </c>
      <c r="O50" s="274"/>
      <c r="P50" s="296">
        <f>L50+N50</f>
        <v>20899</v>
      </c>
      <c r="Q50" s="272"/>
    </row>
    <row r="51" spans="3:17" ht="3" customHeight="1">
      <c r="C51" s="270"/>
      <c r="D51" s="271"/>
      <c r="E51" s="271"/>
      <c r="F51" s="271"/>
      <c r="G51" s="273"/>
      <c r="H51" s="271"/>
      <c r="I51" s="274"/>
      <c r="J51" s="274"/>
      <c r="K51" s="274"/>
      <c r="L51" s="295"/>
      <c r="M51" s="274"/>
      <c r="N51" s="274"/>
      <c r="O51" s="274"/>
      <c r="P51" s="296"/>
      <c r="Q51" s="272"/>
    </row>
    <row r="52" spans="3:17" ht="12.75">
      <c r="C52" s="270"/>
      <c r="D52" s="271"/>
      <c r="E52" s="271"/>
      <c r="F52" s="271"/>
      <c r="G52" s="273">
        <v>1960</v>
      </c>
      <c r="H52" s="271"/>
      <c r="I52" s="274">
        <v>648</v>
      </c>
      <c r="J52" s="274">
        <v>6632</v>
      </c>
      <c r="K52" s="274"/>
      <c r="L52" s="251">
        <f>SUM(I52:J52)</f>
        <v>7280</v>
      </c>
      <c r="M52" s="274"/>
      <c r="N52" s="274">
        <v>19035</v>
      </c>
      <c r="O52" s="274"/>
      <c r="P52" s="296">
        <f>L52+N52</f>
        <v>26315</v>
      </c>
      <c r="Q52" s="272"/>
    </row>
    <row r="53" spans="3:17" ht="3" customHeight="1">
      <c r="C53" s="270"/>
      <c r="D53" s="271"/>
      <c r="E53" s="271"/>
      <c r="F53" s="271"/>
      <c r="G53" s="273"/>
      <c r="H53" s="271"/>
      <c r="I53" s="274"/>
      <c r="J53" s="274"/>
      <c r="K53" s="274"/>
      <c r="L53" s="295"/>
      <c r="M53" s="274"/>
      <c r="N53" s="274"/>
      <c r="O53" s="274"/>
      <c r="P53" s="296"/>
      <c r="Q53" s="272"/>
    </row>
    <row r="54" spans="3:17" ht="12.75">
      <c r="C54" s="270"/>
      <c r="D54" s="271"/>
      <c r="E54" s="271"/>
      <c r="F54" s="271"/>
      <c r="G54" s="273">
        <v>1965</v>
      </c>
      <c r="H54" s="271"/>
      <c r="I54" s="274">
        <v>743</v>
      </c>
      <c r="J54" s="274">
        <v>8744</v>
      </c>
      <c r="K54" s="274"/>
      <c r="L54" s="251">
        <f>SUM(I54:J54)</f>
        <v>9487</v>
      </c>
      <c r="M54" s="274"/>
      <c r="N54" s="274">
        <v>22340</v>
      </c>
      <c r="O54" s="274"/>
      <c r="P54" s="296">
        <f>L54+N54</f>
        <v>31827</v>
      </c>
      <c r="Q54" s="272"/>
    </row>
    <row r="55" spans="3:17" ht="3" customHeight="1">
      <c r="C55" s="270"/>
      <c r="D55" s="271"/>
      <c r="E55" s="271"/>
      <c r="F55" s="271"/>
      <c r="G55" s="273"/>
      <c r="H55" s="271"/>
      <c r="I55" s="274"/>
      <c r="J55" s="274"/>
      <c r="K55" s="274"/>
      <c r="L55" s="295"/>
      <c r="M55" s="274"/>
      <c r="N55" s="274"/>
      <c r="O55" s="274"/>
      <c r="P55" s="296"/>
      <c r="Q55" s="272"/>
    </row>
    <row r="56" spans="3:17" ht="12.75">
      <c r="C56" s="270"/>
      <c r="D56" s="271"/>
      <c r="E56" s="271"/>
      <c r="F56" s="271"/>
      <c r="G56" s="273">
        <v>1970</v>
      </c>
      <c r="H56" s="271"/>
      <c r="I56" s="274">
        <v>815</v>
      </c>
      <c r="J56" s="274">
        <v>10027</v>
      </c>
      <c r="K56" s="274"/>
      <c r="L56" s="251">
        <f>SUM(I56:J56)</f>
        <v>10842</v>
      </c>
      <c r="M56" s="274"/>
      <c r="N56" s="274">
        <v>20398</v>
      </c>
      <c r="O56" s="274"/>
      <c r="P56" s="296">
        <f>L56+N56</f>
        <v>31240</v>
      </c>
      <c r="Q56" s="272"/>
    </row>
    <row r="57" spans="3:17" ht="3" customHeight="1">
      <c r="C57" s="270"/>
      <c r="D57" s="271"/>
      <c r="E57" s="271"/>
      <c r="F57" s="271"/>
      <c r="G57" s="273"/>
      <c r="H57" s="271"/>
      <c r="I57" s="274"/>
      <c r="J57" s="274"/>
      <c r="K57" s="274"/>
      <c r="L57" s="295"/>
      <c r="M57" s="274"/>
      <c r="N57" s="274"/>
      <c r="O57" s="274"/>
      <c r="P57" s="296"/>
      <c r="Q57" s="272"/>
    </row>
    <row r="58" spans="3:17" ht="12.75">
      <c r="C58" s="270"/>
      <c r="D58" s="271"/>
      <c r="E58" s="271"/>
      <c r="F58" s="271"/>
      <c r="G58" s="273">
        <v>1975</v>
      </c>
      <c r="H58" s="271"/>
      <c r="I58" s="274">
        <v>769</v>
      </c>
      <c r="J58" s="274">
        <v>8779</v>
      </c>
      <c r="K58" s="274"/>
      <c r="L58" s="251">
        <f>SUM(I58:J58)</f>
        <v>9548</v>
      </c>
      <c r="M58" s="274"/>
      <c r="N58" s="274">
        <v>19073</v>
      </c>
      <c r="O58" s="274"/>
      <c r="P58" s="296">
        <f>L58+N58</f>
        <v>28621</v>
      </c>
      <c r="Q58" s="272"/>
    </row>
    <row r="59" spans="3:17" ht="3" customHeight="1">
      <c r="C59" s="270"/>
      <c r="D59" s="271"/>
      <c r="E59" s="271"/>
      <c r="F59" s="271"/>
      <c r="G59" s="273"/>
      <c r="H59" s="271"/>
      <c r="I59" s="274"/>
      <c r="J59" s="274"/>
      <c r="K59" s="274"/>
      <c r="L59" s="295"/>
      <c r="M59" s="274"/>
      <c r="N59" s="274"/>
      <c r="O59" s="274"/>
      <c r="P59" s="296"/>
      <c r="Q59" s="272"/>
    </row>
    <row r="60" spans="3:17" ht="12.75">
      <c r="C60" s="270"/>
      <c r="D60" s="271"/>
      <c r="E60" s="271"/>
      <c r="F60" s="271"/>
      <c r="G60" s="273">
        <v>1980</v>
      </c>
      <c r="H60" s="271"/>
      <c r="I60" s="274">
        <v>700</v>
      </c>
      <c r="J60" s="274">
        <v>8839</v>
      </c>
      <c r="K60" s="274"/>
      <c r="L60" s="251">
        <f>SUM(I60:J60)</f>
        <v>9539</v>
      </c>
      <c r="M60" s="274"/>
      <c r="N60" s="274">
        <v>19747</v>
      </c>
      <c r="O60" s="274"/>
      <c r="P60" s="296">
        <f>L60+N60</f>
        <v>29286</v>
      </c>
      <c r="Q60" s="272"/>
    </row>
    <row r="61" spans="3:17" ht="3" customHeight="1">
      <c r="C61" s="270"/>
      <c r="D61" s="271"/>
      <c r="E61" s="271"/>
      <c r="F61" s="271"/>
      <c r="G61" s="273"/>
      <c r="H61" s="271"/>
      <c r="I61" s="274"/>
      <c r="J61" s="274"/>
      <c r="K61" s="274"/>
      <c r="L61" s="295"/>
      <c r="M61" s="274"/>
      <c r="N61" s="274"/>
      <c r="O61" s="274"/>
      <c r="P61" s="296"/>
      <c r="Q61" s="272"/>
    </row>
    <row r="62" spans="3:17" ht="12.75">
      <c r="C62" s="270"/>
      <c r="D62" s="271"/>
      <c r="E62" s="271"/>
      <c r="F62" s="271"/>
      <c r="G62" s="273">
        <v>1985</v>
      </c>
      <c r="H62" s="271"/>
      <c r="I62" s="274">
        <v>602</v>
      </c>
      <c r="J62" s="274">
        <v>7786</v>
      </c>
      <c r="K62" s="274"/>
      <c r="L62" s="251">
        <f aca="true" t="shared" si="4" ref="L62:L93">SUM(I62:J62)</f>
        <v>8388</v>
      </c>
      <c r="M62" s="274"/>
      <c r="N62" s="274">
        <v>18899</v>
      </c>
      <c r="O62" s="274"/>
      <c r="P62" s="296">
        <f aca="true" t="shared" si="5" ref="P62:P78">L62+N62</f>
        <v>27287</v>
      </c>
      <c r="Q62" s="272"/>
    </row>
    <row r="63" spans="3:17" ht="12.75">
      <c r="C63" s="270"/>
      <c r="D63" s="271"/>
      <c r="E63" s="271"/>
      <c r="F63" s="271"/>
      <c r="G63" s="273">
        <v>1986</v>
      </c>
      <c r="H63" s="271"/>
      <c r="I63" s="274">
        <v>601</v>
      </c>
      <c r="J63" s="274">
        <v>7422</v>
      </c>
      <c r="K63" s="274"/>
      <c r="L63" s="251">
        <f t="shared" si="4"/>
        <v>8023</v>
      </c>
      <c r="M63" s="274"/>
      <c r="N63" s="274">
        <v>18094</v>
      </c>
      <c r="O63" s="274"/>
      <c r="P63" s="296">
        <f t="shared" si="5"/>
        <v>26117</v>
      </c>
      <c r="Q63" s="272"/>
    </row>
    <row r="64" spans="3:17" ht="12.75">
      <c r="C64" s="270"/>
      <c r="D64" s="271"/>
      <c r="E64" s="271"/>
      <c r="F64" s="271"/>
      <c r="G64" s="273">
        <v>1987</v>
      </c>
      <c r="H64" s="271"/>
      <c r="I64" s="274">
        <v>556</v>
      </c>
      <c r="J64" s="274">
        <v>6707</v>
      </c>
      <c r="K64" s="274"/>
      <c r="L64" s="251">
        <f t="shared" si="4"/>
        <v>7263</v>
      </c>
      <c r="M64" s="274"/>
      <c r="N64" s="274">
        <v>17485</v>
      </c>
      <c r="O64" s="274"/>
      <c r="P64" s="296">
        <f t="shared" si="5"/>
        <v>24748</v>
      </c>
      <c r="Q64" s="272"/>
    </row>
    <row r="65" spans="3:17" ht="12.75">
      <c r="C65" s="270"/>
      <c r="D65" s="271"/>
      <c r="E65" s="271"/>
      <c r="F65" s="271"/>
      <c r="G65" s="273">
        <v>1988</v>
      </c>
      <c r="H65" s="271"/>
      <c r="I65" s="274">
        <v>554</v>
      </c>
      <c r="J65" s="274">
        <v>6732</v>
      </c>
      <c r="K65" s="274"/>
      <c r="L65" s="251">
        <f t="shared" si="4"/>
        <v>7286</v>
      </c>
      <c r="M65" s="274"/>
      <c r="N65" s="274">
        <v>18139</v>
      </c>
      <c r="O65" s="274"/>
      <c r="P65" s="296">
        <f t="shared" si="5"/>
        <v>25425</v>
      </c>
      <c r="Q65" s="272"/>
    </row>
    <row r="66" spans="3:17" ht="12.75">
      <c r="C66" s="270"/>
      <c r="D66" s="271"/>
      <c r="E66" s="271"/>
      <c r="F66" s="271"/>
      <c r="G66" s="273">
        <v>1989</v>
      </c>
      <c r="H66" s="271"/>
      <c r="I66" s="274">
        <v>553</v>
      </c>
      <c r="J66" s="274">
        <v>6998</v>
      </c>
      <c r="K66" s="274"/>
      <c r="L66" s="251">
        <f t="shared" si="4"/>
        <v>7551</v>
      </c>
      <c r="M66" s="274"/>
      <c r="N66" s="274">
        <v>19981</v>
      </c>
      <c r="O66" s="274"/>
      <c r="P66" s="296">
        <f t="shared" si="5"/>
        <v>27532</v>
      </c>
      <c r="Q66" s="272"/>
    </row>
    <row r="67" spans="3:17" ht="12.75">
      <c r="C67" s="270"/>
      <c r="D67" s="271"/>
      <c r="E67" s="271"/>
      <c r="F67" s="271"/>
      <c r="G67" s="273">
        <v>1990</v>
      </c>
      <c r="H67" s="271"/>
      <c r="I67" s="274">
        <v>546</v>
      </c>
      <c r="J67" s="274">
        <v>6252</v>
      </c>
      <c r="K67" s="274"/>
      <c r="L67" s="251">
        <f t="shared" si="4"/>
        <v>6798</v>
      </c>
      <c r="M67" s="274"/>
      <c r="N67" s="274">
        <v>20430</v>
      </c>
      <c r="O67" s="274"/>
      <c r="P67" s="296">
        <f t="shared" si="5"/>
        <v>27228</v>
      </c>
      <c r="Q67" s="272"/>
    </row>
    <row r="68" spans="3:17" ht="12.75">
      <c r="C68" s="270"/>
      <c r="D68" s="271"/>
      <c r="E68" s="271"/>
      <c r="F68" s="271"/>
      <c r="G68" s="273">
        <v>1991</v>
      </c>
      <c r="H68" s="271"/>
      <c r="I68" s="274">
        <v>491</v>
      </c>
      <c r="J68" s="274">
        <v>5638</v>
      </c>
      <c r="K68" s="274"/>
      <c r="L68" s="251">
        <f t="shared" si="4"/>
        <v>6129</v>
      </c>
      <c r="M68" s="274"/>
      <c r="N68" s="274">
        <v>19217</v>
      </c>
      <c r="O68" s="274"/>
      <c r="P68" s="296">
        <f t="shared" si="5"/>
        <v>25346</v>
      </c>
      <c r="Q68" s="272"/>
    </row>
    <row r="69" spans="3:17" ht="12.75">
      <c r="C69" s="270"/>
      <c r="D69" s="271"/>
      <c r="E69" s="271"/>
      <c r="F69" s="271"/>
      <c r="G69" s="273">
        <v>1992</v>
      </c>
      <c r="H69" s="271"/>
      <c r="I69" s="274">
        <v>463</v>
      </c>
      <c r="J69" s="274">
        <v>5176</v>
      </c>
      <c r="K69" s="274"/>
      <c r="L69" s="251">
        <f t="shared" si="4"/>
        <v>5639</v>
      </c>
      <c r="M69" s="274"/>
      <c r="N69" s="274">
        <v>18534</v>
      </c>
      <c r="O69" s="274"/>
      <c r="P69" s="296">
        <f t="shared" si="5"/>
        <v>24173</v>
      </c>
      <c r="Q69" s="272"/>
    </row>
    <row r="70" spans="3:17" ht="12.75">
      <c r="C70" s="270"/>
      <c r="D70" s="271"/>
      <c r="E70" s="271"/>
      <c r="F70" s="271"/>
      <c r="G70" s="273">
        <v>1993</v>
      </c>
      <c r="H70" s="271"/>
      <c r="I70" s="274">
        <v>399</v>
      </c>
      <c r="J70" s="274">
        <v>4454</v>
      </c>
      <c r="K70" s="274"/>
      <c r="L70" s="251">
        <f t="shared" si="4"/>
        <v>4853</v>
      </c>
      <c r="M70" s="274"/>
      <c r="N70" s="274">
        <v>17561</v>
      </c>
      <c r="O70" s="274"/>
      <c r="P70" s="296">
        <f t="shared" si="5"/>
        <v>22414</v>
      </c>
      <c r="Q70" s="272"/>
    </row>
    <row r="71" spans="3:17" ht="12.75">
      <c r="C71" s="270"/>
      <c r="D71" s="271"/>
      <c r="E71" s="271"/>
      <c r="F71" s="271"/>
      <c r="G71" s="273">
        <v>1994</v>
      </c>
      <c r="H71" s="271"/>
      <c r="I71" s="274">
        <v>363</v>
      </c>
      <c r="J71" s="274">
        <v>5208</v>
      </c>
      <c r="K71" s="274"/>
      <c r="L71" s="251">
        <f t="shared" si="4"/>
        <v>5571</v>
      </c>
      <c r="M71" s="274"/>
      <c r="N71" s="274">
        <v>17002</v>
      </c>
      <c r="O71" s="274"/>
      <c r="P71" s="296">
        <f t="shared" si="5"/>
        <v>22573</v>
      </c>
      <c r="Q71" s="272"/>
    </row>
    <row r="72" spans="3:17" ht="12.75">
      <c r="C72" s="270"/>
      <c r="D72" s="271"/>
      <c r="E72" s="271"/>
      <c r="F72" s="271"/>
      <c r="G72" s="273">
        <v>1995</v>
      </c>
      <c r="H72" s="271"/>
      <c r="I72" s="274">
        <v>409</v>
      </c>
      <c r="J72" s="274">
        <v>4930</v>
      </c>
      <c r="K72" s="274"/>
      <c r="L72" s="251">
        <f t="shared" si="4"/>
        <v>5339</v>
      </c>
      <c r="M72" s="274"/>
      <c r="N72" s="274">
        <v>16855</v>
      </c>
      <c r="O72" s="274"/>
      <c r="P72" s="296">
        <f t="shared" si="5"/>
        <v>22194</v>
      </c>
      <c r="Q72" s="272"/>
    </row>
    <row r="73" spans="3:17" ht="12.75">
      <c r="C73" s="270"/>
      <c r="D73" s="271"/>
      <c r="E73" s="271"/>
      <c r="F73" s="271"/>
      <c r="G73" s="273">
        <v>1996</v>
      </c>
      <c r="H73" s="271"/>
      <c r="I73" s="274">
        <v>357</v>
      </c>
      <c r="J73" s="274">
        <v>4041</v>
      </c>
      <c r="K73" s="274"/>
      <c r="L73" s="251">
        <f t="shared" si="4"/>
        <v>4398</v>
      </c>
      <c r="M73" s="274"/>
      <c r="N73" s="274">
        <v>17318</v>
      </c>
      <c r="O73" s="274"/>
      <c r="P73" s="296">
        <f t="shared" si="5"/>
        <v>21716</v>
      </c>
      <c r="Q73" s="272"/>
    </row>
    <row r="74" spans="3:17" ht="12.75">
      <c r="C74" s="270"/>
      <c r="D74" s="271"/>
      <c r="E74" s="271"/>
      <c r="F74" s="271"/>
      <c r="G74" s="273">
        <v>1997</v>
      </c>
      <c r="H74" s="271"/>
      <c r="I74" s="274">
        <v>377</v>
      </c>
      <c r="J74" s="274">
        <v>4047</v>
      </c>
      <c r="K74" s="274"/>
      <c r="L74" s="251">
        <f t="shared" si="4"/>
        <v>4424</v>
      </c>
      <c r="M74" s="274"/>
      <c r="N74" s="274">
        <v>18205</v>
      </c>
      <c r="O74" s="274"/>
      <c r="P74" s="296">
        <f t="shared" si="5"/>
        <v>22629</v>
      </c>
      <c r="Q74" s="272"/>
    </row>
    <row r="75" spans="3:17" ht="12.75">
      <c r="C75" s="270"/>
      <c r="D75" s="271"/>
      <c r="E75" s="271"/>
      <c r="F75" s="271"/>
      <c r="G75" s="273">
        <v>1998</v>
      </c>
      <c r="H75" s="276"/>
      <c r="I75" s="274">
        <v>385</v>
      </c>
      <c r="J75" s="274">
        <v>4072</v>
      </c>
      <c r="K75" s="274"/>
      <c r="L75" s="251">
        <f t="shared" si="4"/>
        <v>4457</v>
      </c>
      <c r="M75" s="274"/>
      <c r="N75" s="274">
        <v>18010</v>
      </c>
      <c r="O75" s="274"/>
      <c r="P75" s="296">
        <f t="shared" si="5"/>
        <v>22467</v>
      </c>
      <c r="Q75" s="272"/>
    </row>
    <row r="76" spans="3:17" ht="12.75">
      <c r="C76" s="270"/>
      <c r="D76" s="271"/>
      <c r="E76" s="271"/>
      <c r="F76" s="271"/>
      <c r="G76" s="276">
        <v>1999</v>
      </c>
      <c r="H76" s="276"/>
      <c r="I76" s="274">
        <v>310</v>
      </c>
      <c r="J76" s="274">
        <v>3765</v>
      </c>
      <c r="K76" s="202"/>
      <c r="L76" s="251">
        <f t="shared" si="4"/>
        <v>4075</v>
      </c>
      <c r="M76" s="202"/>
      <c r="N76" s="274">
        <v>16927</v>
      </c>
      <c r="O76" s="202"/>
      <c r="P76" s="296">
        <f t="shared" si="5"/>
        <v>21002</v>
      </c>
      <c r="Q76" s="272"/>
    </row>
    <row r="77" spans="3:17" ht="12.75">
      <c r="C77" s="270"/>
      <c r="D77" s="271"/>
      <c r="E77" s="271"/>
      <c r="F77" s="271"/>
      <c r="G77" s="276">
        <v>2000</v>
      </c>
      <c r="H77" s="15"/>
      <c r="I77" s="274">
        <v>326</v>
      </c>
      <c r="J77" s="274">
        <v>3568</v>
      </c>
      <c r="K77" s="202"/>
      <c r="L77" s="251">
        <f t="shared" si="4"/>
        <v>3894</v>
      </c>
      <c r="M77" s="202"/>
      <c r="N77" s="274">
        <v>16624</v>
      </c>
      <c r="O77" s="202"/>
      <c r="P77" s="296">
        <f t="shared" si="5"/>
        <v>20518</v>
      </c>
      <c r="Q77" s="272"/>
    </row>
    <row r="78" spans="3:17" ht="12.75">
      <c r="C78" s="270"/>
      <c r="D78" s="271"/>
      <c r="E78" s="271"/>
      <c r="F78" s="271"/>
      <c r="G78" s="276">
        <v>2001</v>
      </c>
      <c r="H78" s="15"/>
      <c r="I78" s="274">
        <v>348</v>
      </c>
      <c r="J78" s="274">
        <v>3410</v>
      </c>
      <c r="K78" s="202"/>
      <c r="L78" s="251">
        <f t="shared" si="4"/>
        <v>3758</v>
      </c>
      <c r="M78" s="202"/>
      <c r="N78" s="274">
        <v>16153</v>
      </c>
      <c r="O78" s="202"/>
      <c r="P78" s="296">
        <f t="shared" si="5"/>
        <v>19911</v>
      </c>
      <c r="Q78" s="272"/>
    </row>
    <row r="79" spans="3:17" ht="12.75">
      <c r="C79" s="270"/>
      <c r="D79" s="271"/>
      <c r="E79" s="271"/>
      <c r="F79" s="271"/>
      <c r="G79" s="276">
        <v>2002</v>
      </c>
      <c r="H79" s="15"/>
      <c r="I79" s="274">
        <v>304</v>
      </c>
      <c r="J79" s="274">
        <v>3229</v>
      </c>
      <c r="K79" s="202"/>
      <c r="L79" s="251">
        <f t="shared" si="4"/>
        <v>3533</v>
      </c>
      <c r="M79" s="202"/>
      <c r="N79" s="274">
        <v>15742</v>
      </c>
      <c r="O79" s="202"/>
      <c r="P79" s="296">
        <f aca="true" t="shared" si="6" ref="P79:P93">L79+N79</f>
        <v>19275</v>
      </c>
      <c r="Q79" s="272"/>
    </row>
    <row r="80" spans="3:17" ht="12.75">
      <c r="C80" s="270"/>
      <c r="D80" s="271"/>
      <c r="E80" s="271"/>
      <c r="F80" s="271"/>
      <c r="G80" s="276">
        <v>2003</v>
      </c>
      <c r="H80" s="15"/>
      <c r="I80" s="274">
        <v>336</v>
      </c>
      <c r="J80" s="274">
        <v>2957</v>
      </c>
      <c r="K80" s="202"/>
      <c r="L80" s="251">
        <f t="shared" si="4"/>
        <v>3293</v>
      </c>
      <c r="M80" s="202"/>
      <c r="N80" s="274">
        <v>15463</v>
      </c>
      <c r="O80" s="202"/>
      <c r="P80" s="296">
        <f t="shared" si="6"/>
        <v>18756</v>
      </c>
      <c r="Q80" s="272"/>
    </row>
    <row r="81" spans="3:17" ht="12.75">
      <c r="C81" s="270"/>
      <c r="D81" s="271"/>
      <c r="E81" s="271"/>
      <c r="F81" s="271"/>
      <c r="G81" s="276">
        <v>2004</v>
      </c>
      <c r="H81" s="15"/>
      <c r="I81" s="274">
        <v>308</v>
      </c>
      <c r="J81" s="274">
        <v>2766</v>
      </c>
      <c r="K81" s="202"/>
      <c r="L81" s="251">
        <f t="shared" si="4"/>
        <v>3074</v>
      </c>
      <c r="M81" s="202"/>
      <c r="N81" s="274">
        <v>15428</v>
      </c>
      <c r="O81" s="202"/>
      <c r="P81" s="296">
        <f t="shared" si="6"/>
        <v>18502</v>
      </c>
      <c r="Q81" s="272"/>
    </row>
    <row r="82" spans="3:17" ht="12.75">
      <c r="C82" s="270"/>
      <c r="D82" s="271"/>
      <c r="E82" s="271"/>
      <c r="F82" s="271"/>
      <c r="G82" s="276">
        <v>2005</v>
      </c>
      <c r="H82" s="15"/>
      <c r="I82" s="274">
        <v>286</v>
      </c>
      <c r="J82" s="274">
        <v>2666</v>
      </c>
      <c r="K82" s="202"/>
      <c r="L82" s="251">
        <f>SUM(I82:J82)</f>
        <v>2952</v>
      </c>
      <c r="M82" s="202"/>
      <c r="N82" s="274">
        <v>14933</v>
      </c>
      <c r="O82" s="202"/>
      <c r="P82" s="296">
        <f t="shared" si="6"/>
        <v>17885</v>
      </c>
      <c r="Q82" s="272"/>
    </row>
    <row r="83" spans="3:17" ht="12.75">
      <c r="C83" s="270"/>
      <c r="D83" s="271"/>
      <c r="E83" s="271"/>
      <c r="F83" s="271"/>
      <c r="G83" s="276">
        <v>2006</v>
      </c>
      <c r="H83" s="15"/>
      <c r="I83" s="274">
        <v>314</v>
      </c>
      <c r="J83" s="274">
        <v>2635</v>
      </c>
      <c r="K83" s="202"/>
      <c r="L83" s="251">
        <f t="shared" si="4"/>
        <v>2949</v>
      </c>
      <c r="M83" s="202"/>
      <c r="N83" s="274">
        <v>14320</v>
      </c>
      <c r="O83" s="202"/>
      <c r="P83" s="296">
        <f t="shared" si="6"/>
        <v>17269</v>
      </c>
      <c r="Q83" s="272"/>
    </row>
    <row r="84" spans="3:17" ht="12.75">
      <c r="C84" s="270"/>
      <c r="D84" s="271"/>
      <c r="E84" s="271"/>
      <c r="F84" s="271"/>
      <c r="G84" s="276">
        <v>2007</v>
      </c>
      <c r="H84" s="15"/>
      <c r="I84" s="274">
        <v>281</v>
      </c>
      <c r="J84" s="274">
        <v>2385</v>
      </c>
      <c r="K84" s="202"/>
      <c r="L84" s="251">
        <f t="shared" si="4"/>
        <v>2666</v>
      </c>
      <c r="M84" s="202"/>
      <c r="N84" s="274">
        <v>13573</v>
      </c>
      <c r="O84" s="202"/>
      <c r="P84" s="296">
        <f t="shared" si="6"/>
        <v>16239</v>
      </c>
      <c r="Q84" s="272"/>
    </row>
    <row r="85" spans="3:17" ht="12.75">
      <c r="C85" s="270"/>
      <c r="D85" s="271"/>
      <c r="E85" s="271"/>
      <c r="F85" s="271"/>
      <c r="G85" s="276">
        <v>2008</v>
      </c>
      <c r="H85" s="15"/>
      <c r="I85" s="274">
        <v>270</v>
      </c>
      <c r="J85" s="274">
        <v>2575</v>
      </c>
      <c r="K85" s="202"/>
      <c r="L85" s="251">
        <f t="shared" si="4"/>
        <v>2845</v>
      </c>
      <c r="M85" s="202"/>
      <c r="N85" s="274">
        <v>12747</v>
      </c>
      <c r="O85" s="202"/>
      <c r="P85" s="296">
        <f t="shared" si="6"/>
        <v>15592</v>
      </c>
      <c r="Q85" s="272"/>
    </row>
    <row r="86" spans="3:17" ht="12.75">
      <c r="C86" s="270"/>
      <c r="D86" s="271"/>
      <c r="E86" s="271"/>
      <c r="F86" s="271"/>
      <c r="G86" s="276">
        <v>2009</v>
      </c>
      <c r="H86" s="15"/>
      <c r="I86" s="274">
        <v>216</v>
      </c>
      <c r="J86" s="274">
        <v>2287</v>
      </c>
      <c r="K86" s="202"/>
      <c r="L86" s="251">
        <f t="shared" si="4"/>
        <v>2503</v>
      </c>
      <c r="M86" s="202"/>
      <c r="N86" s="274">
        <v>12540</v>
      </c>
      <c r="O86" s="202"/>
      <c r="P86" s="296">
        <f t="shared" si="6"/>
        <v>15043</v>
      </c>
      <c r="Q86" s="272"/>
    </row>
    <row r="87" spans="3:17" ht="12.75">
      <c r="C87" s="270"/>
      <c r="D87" s="271"/>
      <c r="E87" s="271"/>
      <c r="F87" s="271"/>
      <c r="G87" s="276">
        <v>2010</v>
      </c>
      <c r="H87" s="15"/>
      <c r="I87" s="274">
        <v>208</v>
      </c>
      <c r="J87" s="274">
        <v>1969</v>
      </c>
      <c r="K87" s="202"/>
      <c r="L87" s="251">
        <f t="shared" si="4"/>
        <v>2177</v>
      </c>
      <c r="M87" s="202"/>
      <c r="N87" s="274">
        <v>11161</v>
      </c>
      <c r="O87" s="202"/>
      <c r="P87" s="296">
        <f t="shared" si="6"/>
        <v>13338</v>
      </c>
      <c r="Q87" s="272"/>
    </row>
    <row r="88" spans="3:17" ht="12.75">
      <c r="C88" s="270"/>
      <c r="D88" s="271"/>
      <c r="E88" s="271"/>
      <c r="F88" s="271"/>
      <c r="G88" s="276">
        <v>2011</v>
      </c>
      <c r="H88" s="15"/>
      <c r="I88" s="274">
        <v>185</v>
      </c>
      <c r="J88" s="274">
        <v>1880</v>
      </c>
      <c r="K88" s="202"/>
      <c r="L88" s="251">
        <f t="shared" si="4"/>
        <v>2065</v>
      </c>
      <c r="M88" s="202"/>
      <c r="N88" s="274">
        <v>10721</v>
      </c>
      <c r="O88" s="202"/>
      <c r="P88" s="296">
        <f t="shared" si="6"/>
        <v>12786</v>
      </c>
      <c r="Q88" s="272"/>
    </row>
    <row r="89" spans="3:17" ht="12.75">
      <c r="C89" s="270"/>
      <c r="D89" s="271"/>
      <c r="E89" s="271"/>
      <c r="F89" s="271"/>
      <c r="G89" s="276">
        <v>2012</v>
      </c>
      <c r="H89" s="15"/>
      <c r="I89" s="274">
        <v>176</v>
      </c>
      <c r="J89" s="274">
        <v>1981</v>
      </c>
      <c r="K89" s="202"/>
      <c r="L89" s="251">
        <f t="shared" si="4"/>
        <v>2157</v>
      </c>
      <c r="M89" s="202"/>
      <c r="N89" s="274">
        <v>10555</v>
      </c>
      <c r="O89" s="202"/>
      <c r="P89" s="296">
        <f t="shared" si="6"/>
        <v>12712</v>
      </c>
      <c r="Q89" s="272"/>
    </row>
    <row r="90" spans="3:17" ht="12.75">
      <c r="C90" s="270"/>
      <c r="D90" s="271"/>
      <c r="E90" s="271"/>
      <c r="F90" s="271"/>
      <c r="G90" s="276">
        <v>2013</v>
      </c>
      <c r="I90" s="274">
        <v>172</v>
      </c>
      <c r="J90" s="274">
        <v>1671</v>
      </c>
      <c r="K90" s="202"/>
      <c r="L90" s="251">
        <f t="shared" si="4"/>
        <v>1843</v>
      </c>
      <c r="M90" s="202"/>
      <c r="N90" s="274">
        <v>9659</v>
      </c>
      <c r="O90" s="202"/>
      <c r="P90" s="296">
        <f t="shared" si="6"/>
        <v>11502</v>
      </c>
      <c r="Q90" s="272"/>
    </row>
    <row r="91" spans="3:17" ht="12.75">
      <c r="C91" s="270"/>
      <c r="D91" s="271"/>
      <c r="E91" s="271"/>
      <c r="F91" s="271"/>
      <c r="G91" s="276">
        <v>2014</v>
      </c>
      <c r="H91" s="15"/>
      <c r="I91" s="274">
        <v>203</v>
      </c>
      <c r="J91" s="274">
        <v>1703</v>
      </c>
      <c r="K91" s="202"/>
      <c r="L91" s="251">
        <f>SUM(I91:J91)</f>
        <v>1906</v>
      </c>
      <c r="M91" s="202"/>
      <c r="N91" s="274">
        <v>9402</v>
      </c>
      <c r="O91" s="202"/>
      <c r="P91" s="296">
        <f>L91+N91</f>
        <v>11308</v>
      </c>
      <c r="Q91" s="272"/>
    </row>
    <row r="92" spans="3:17" ht="12.75">
      <c r="C92" s="270"/>
      <c r="D92" s="271"/>
      <c r="E92" s="271"/>
      <c r="F92" s="271"/>
      <c r="G92" s="276">
        <v>2015</v>
      </c>
      <c r="H92" s="15"/>
      <c r="I92" s="274">
        <v>168</v>
      </c>
      <c r="J92" s="274">
        <v>1600</v>
      </c>
      <c r="K92" s="202"/>
      <c r="L92" s="251">
        <f>SUM(I92:J92)</f>
        <v>1768</v>
      </c>
      <c r="M92" s="202"/>
      <c r="N92" s="274">
        <v>9206</v>
      </c>
      <c r="O92" s="202"/>
      <c r="P92" s="296">
        <f>L92+N92</f>
        <v>10974</v>
      </c>
      <c r="Q92" s="272"/>
    </row>
    <row r="93" spans="3:17" ht="12.75">
      <c r="C93" s="270"/>
      <c r="D93" s="271"/>
      <c r="E93" s="271"/>
      <c r="F93" s="271"/>
      <c r="G93" s="276">
        <v>2016</v>
      </c>
      <c r="H93" s="15" t="s">
        <v>26</v>
      </c>
      <c r="I93" s="274">
        <v>191</v>
      </c>
      <c r="J93" s="274">
        <v>1693</v>
      </c>
      <c r="K93" s="202"/>
      <c r="L93" s="251">
        <f t="shared" si="4"/>
        <v>1884</v>
      </c>
      <c r="M93" s="202"/>
      <c r="N93" s="274">
        <v>8997</v>
      </c>
      <c r="O93" s="202"/>
      <c r="P93" s="296">
        <f t="shared" si="6"/>
        <v>10881</v>
      </c>
      <c r="Q93" s="272"/>
    </row>
    <row r="94" spans="3:17" ht="6" customHeight="1">
      <c r="C94" s="277"/>
      <c r="D94" s="278"/>
      <c r="E94" s="278"/>
      <c r="F94" s="271"/>
      <c r="G94" s="273"/>
      <c r="H94" s="271"/>
      <c r="I94" s="271"/>
      <c r="J94" s="271"/>
      <c r="K94" s="271"/>
      <c r="L94" s="271"/>
      <c r="M94" s="271"/>
      <c r="N94" s="271"/>
      <c r="O94" s="271"/>
      <c r="P94" s="275"/>
      <c r="Q94" s="272"/>
    </row>
    <row r="95" spans="3:17" ht="12.75">
      <c r="C95" s="263"/>
      <c r="D95" s="279" t="s">
        <v>164</v>
      </c>
      <c r="E95" s="280"/>
      <c r="F95" s="280"/>
      <c r="G95" s="280"/>
      <c r="H95" s="262"/>
      <c r="I95" s="297">
        <f>AVERAGE(I81:I85)</f>
        <v>291.8</v>
      </c>
      <c r="J95" s="297">
        <f aca="true" t="shared" si="7" ref="J95:P95">AVERAGE(J81:J85)</f>
        <v>2605.4</v>
      </c>
      <c r="K95" s="297"/>
      <c r="L95" s="297">
        <f t="shared" si="7"/>
        <v>2897.2</v>
      </c>
      <c r="M95" s="297"/>
      <c r="N95" s="297">
        <f t="shared" si="7"/>
        <v>14200.2</v>
      </c>
      <c r="O95" s="297"/>
      <c r="P95" s="298">
        <f t="shared" si="7"/>
        <v>17097.4</v>
      </c>
      <c r="Q95" s="272"/>
    </row>
    <row r="96" spans="3:17" ht="12.75">
      <c r="C96" s="14"/>
      <c r="D96" s="281" t="s">
        <v>240</v>
      </c>
      <c r="E96" s="280"/>
      <c r="F96" s="280"/>
      <c r="G96" s="280"/>
      <c r="H96" s="262"/>
      <c r="I96" s="297">
        <f>AVERAGE(I89:I93)</f>
        <v>182</v>
      </c>
      <c r="J96" s="297">
        <f aca="true" t="shared" si="8" ref="J96:P96">AVERAGE(J89:J93)</f>
        <v>1729.6</v>
      </c>
      <c r="K96" s="297"/>
      <c r="L96" s="297">
        <f t="shared" si="8"/>
        <v>1911.6</v>
      </c>
      <c r="M96" s="297"/>
      <c r="N96" s="297">
        <f t="shared" si="8"/>
        <v>9563.8</v>
      </c>
      <c r="O96" s="297"/>
      <c r="P96" s="298">
        <f t="shared" si="8"/>
        <v>11475.4</v>
      </c>
      <c r="Q96" s="272"/>
    </row>
    <row r="97" spans="3:17" ht="6" customHeight="1">
      <c r="C97" s="270"/>
      <c r="D97" s="271"/>
      <c r="E97" s="278"/>
      <c r="F97" s="278"/>
      <c r="G97" s="282"/>
      <c r="H97" s="278"/>
      <c r="I97" s="278"/>
      <c r="J97" s="278"/>
      <c r="K97" s="278"/>
      <c r="L97" s="278"/>
      <c r="M97" s="278"/>
      <c r="N97" s="278"/>
      <c r="O97" s="358"/>
      <c r="P97" s="278"/>
      <c r="Q97" s="272"/>
    </row>
    <row r="98" spans="3:17" ht="12.75">
      <c r="C98" s="283"/>
      <c r="D98" s="284" t="s">
        <v>241</v>
      </c>
      <c r="E98" s="285"/>
      <c r="F98" s="285"/>
      <c r="G98" s="285"/>
      <c r="H98" s="286"/>
      <c r="I98" s="286"/>
      <c r="J98" s="286"/>
      <c r="K98" s="286"/>
      <c r="L98" s="286"/>
      <c r="M98" s="286"/>
      <c r="N98" s="286"/>
      <c r="O98" s="359"/>
      <c r="P98" s="286"/>
      <c r="Q98" s="287"/>
    </row>
    <row r="99" spans="3:17" ht="12.75">
      <c r="C99" s="288"/>
      <c r="D99" s="289"/>
      <c r="E99" s="285"/>
      <c r="F99" s="278" t="s">
        <v>242</v>
      </c>
      <c r="G99" s="285"/>
      <c r="H99" s="286"/>
      <c r="I99" s="299">
        <f>(I93-I92)/I92</f>
        <v>0.13690476190476192</v>
      </c>
      <c r="J99" s="299">
        <f aca="true" t="shared" si="9" ref="J99:P99">(J93-J92)/J92</f>
        <v>0.058125</v>
      </c>
      <c r="K99" s="299"/>
      <c r="L99" s="299">
        <f t="shared" si="9"/>
        <v>0.06561085972850679</v>
      </c>
      <c r="M99" s="299"/>
      <c r="N99" s="299">
        <f t="shared" si="9"/>
        <v>-0.022702585270475778</v>
      </c>
      <c r="O99" s="299"/>
      <c r="P99" s="366">
        <f t="shared" si="9"/>
        <v>-0.00847457627118644</v>
      </c>
      <c r="Q99" s="287"/>
    </row>
    <row r="100" spans="3:17" ht="12.75">
      <c r="C100" s="288"/>
      <c r="D100" s="289"/>
      <c r="E100" s="285"/>
      <c r="F100" s="290" t="s">
        <v>159</v>
      </c>
      <c r="G100" s="285"/>
      <c r="H100" s="286"/>
      <c r="I100" s="299">
        <f>(I93-I95)/I95</f>
        <v>-0.3454420836189171</v>
      </c>
      <c r="J100" s="299">
        <f>(J93-J95)/J95</f>
        <v>-0.35019574729408154</v>
      </c>
      <c r="K100" s="299"/>
      <c r="L100" s="299">
        <f>(L93-L95)/L95</f>
        <v>-0.34971696810713787</v>
      </c>
      <c r="M100" s="299"/>
      <c r="N100" s="299">
        <f>(N93-N95)/N95</f>
        <v>-0.36641737440317745</v>
      </c>
      <c r="O100" s="360"/>
      <c r="P100" s="299">
        <f>(P93-P95)/P95</f>
        <v>-0.3635874460444279</v>
      </c>
      <c r="Q100" s="287"/>
    </row>
    <row r="101" spans="3:17" ht="6" customHeight="1">
      <c r="C101" s="291"/>
      <c r="D101" s="292"/>
      <c r="E101" s="293"/>
      <c r="F101" s="293"/>
      <c r="G101" s="293"/>
      <c r="H101" s="293"/>
      <c r="I101" s="293"/>
      <c r="J101" s="293"/>
      <c r="K101" s="293"/>
      <c r="L101" s="293"/>
      <c r="M101" s="293"/>
      <c r="N101" s="293"/>
      <c r="O101" s="361"/>
      <c r="P101" s="293"/>
      <c r="Q101" s="294"/>
    </row>
    <row r="102" ht="5.25" customHeight="1"/>
    <row r="103" spans="3:6" ht="12.75">
      <c r="C103" s="19" t="s">
        <v>8</v>
      </c>
      <c r="D103" s="19"/>
      <c r="F103" s="20" t="s">
        <v>243</v>
      </c>
    </row>
    <row r="104" spans="4:6" ht="12.75">
      <c r="D104" s="20"/>
      <c r="F104" s="20" t="s">
        <v>9</v>
      </c>
    </row>
    <row r="105" spans="3:6" ht="12.75">
      <c r="C105" s="20"/>
      <c r="D105" s="20"/>
      <c r="F105" s="23" t="s">
        <v>153</v>
      </c>
    </row>
    <row r="106" spans="4:6" ht="12.75">
      <c r="D106" s="20"/>
      <c r="F106" s="25" t="s">
        <v>154</v>
      </c>
    </row>
    <row r="107" spans="3:4" ht="3" customHeight="1">
      <c r="C107" s="1"/>
      <c r="D107" s="1"/>
    </row>
    <row r="108" spans="3:4" ht="3.75" customHeight="1">
      <c r="C108" s="1"/>
      <c r="D108" s="1"/>
    </row>
    <row r="109" spans="3:4" ht="37.5" customHeight="1">
      <c r="C109" s="1"/>
      <c r="D109" s="1"/>
    </row>
    <row r="110" spans="3:4" ht="35.25" customHeight="1">
      <c r="C110" s="1"/>
      <c r="D110" s="1"/>
    </row>
    <row r="111" spans="3:4" ht="33" customHeight="1">
      <c r="C111" s="1"/>
      <c r="D111" s="1"/>
    </row>
    <row r="113" ht="214.5" customHeight="1"/>
  </sheetData>
  <sheetProtection/>
  <printOptions/>
  <pageMargins left="0.7480314960629921" right="0.7480314960629921" top="0.7874015748031497" bottom="0.7874015748031497" header="0.5118110236220472" footer="0.5118110236220472"/>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2:R77"/>
  <sheetViews>
    <sheetView zoomScale="75" zoomScaleNormal="75" zoomScalePageLayoutView="0" workbookViewId="0" topLeftCell="A1">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21.57421875" style="48" customWidth="1"/>
    <col min="6" max="6" width="9.57421875" style="48" customWidth="1"/>
    <col min="7" max="7" width="11.28125" style="48" customWidth="1"/>
    <col min="8" max="8" width="10.00390625" style="48" customWidth="1"/>
    <col min="9" max="9" width="1.421875" style="48" customWidth="1"/>
    <col min="10" max="10" width="8.00390625" style="48" customWidth="1"/>
    <col min="11" max="11" width="11.28125" style="48" customWidth="1"/>
    <col min="12" max="12" width="8.7109375" style="48" customWidth="1"/>
    <col min="13" max="13" width="1.57421875" style="48" customWidth="1"/>
    <col min="14" max="14" width="10.57421875" style="48" customWidth="1"/>
    <col min="15" max="15" width="11.28125" style="48" customWidth="1"/>
    <col min="16" max="16" width="11.00390625" style="48" customWidth="1"/>
    <col min="17" max="17" width="6.140625" style="48" customWidth="1"/>
    <col min="18" max="18" width="1.57421875" style="48" customWidth="1"/>
    <col min="19" max="19" width="2.8515625" style="48" customWidth="1"/>
    <col min="20" max="20" width="3.57421875" style="48" customWidth="1"/>
    <col min="21" max="21" width="79.8515625" style="48" customWidth="1"/>
    <col min="22" max="16384" width="12.57421875" style="48" customWidth="1"/>
  </cols>
  <sheetData>
    <row r="1" ht="7.5" customHeight="1"/>
    <row r="2" spans="1:18" ht="16.5">
      <c r="A2" s="48" t="s">
        <v>155</v>
      </c>
      <c r="B2" s="125" t="s">
        <v>244</v>
      </c>
      <c r="C2" s="49"/>
      <c r="D2" s="34"/>
      <c r="P2" s="50"/>
      <c r="Q2" s="50"/>
      <c r="R2" s="50"/>
    </row>
    <row r="3" spans="2:17" ht="8.25" customHeight="1" thickBot="1">
      <c r="B3" s="51"/>
      <c r="C3" s="51"/>
      <c r="D3" s="35"/>
      <c r="F3" s="52"/>
      <c r="H3" s="52"/>
      <c r="P3" s="60"/>
      <c r="Q3" s="60"/>
    </row>
    <row r="4" spans="2:18" ht="15.75">
      <c r="B4" s="53"/>
      <c r="C4" s="54"/>
      <c r="D4" s="55" t="s">
        <v>19</v>
      </c>
      <c r="E4" s="55"/>
      <c r="F4" s="56" t="s">
        <v>10</v>
      </c>
      <c r="G4" s="57"/>
      <c r="H4" s="57"/>
      <c r="I4" s="58"/>
      <c r="J4" s="56" t="s">
        <v>11</v>
      </c>
      <c r="K4" s="57"/>
      <c r="L4" s="57"/>
      <c r="M4" s="58"/>
      <c r="N4" s="172"/>
      <c r="O4" s="55" t="s">
        <v>12</v>
      </c>
      <c r="P4" s="93"/>
      <c r="Q4" s="88"/>
      <c r="R4" s="89"/>
    </row>
    <row r="5" spans="2:18" ht="16.5" thickBot="1">
      <c r="B5" s="59"/>
      <c r="C5" s="60"/>
      <c r="D5" s="51" t="s">
        <v>20</v>
      </c>
      <c r="E5" s="60"/>
      <c r="F5" s="236" t="s">
        <v>85</v>
      </c>
      <c r="G5" s="242" t="s">
        <v>2</v>
      </c>
      <c r="H5" s="242" t="s">
        <v>5</v>
      </c>
      <c r="I5" s="243"/>
      <c r="J5" s="242" t="s">
        <v>85</v>
      </c>
      <c r="K5" s="242" t="s">
        <v>2</v>
      </c>
      <c r="L5" s="242" t="s">
        <v>5</v>
      </c>
      <c r="M5" s="243"/>
      <c r="N5" s="244" t="s">
        <v>85</v>
      </c>
      <c r="O5" s="242" t="s">
        <v>2</v>
      </c>
      <c r="P5" s="237" t="s">
        <v>5</v>
      </c>
      <c r="Q5" s="238"/>
      <c r="R5" s="83"/>
    </row>
    <row r="6" spans="2:18" ht="6" customHeight="1">
      <c r="B6" s="53"/>
      <c r="C6" s="54"/>
      <c r="N6" s="53"/>
      <c r="P6" s="54"/>
      <c r="Q6" s="63"/>
      <c r="R6" s="54"/>
    </row>
    <row r="7" spans="2:18" ht="15.75">
      <c r="B7" s="53"/>
      <c r="C7" s="54"/>
      <c r="D7" s="49" t="s">
        <v>13</v>
      </c>
      <c r="N7" s="53"/>
      <c r="P7" s="54"/>
      <c r="Q7" s="63"/>
      <c r="R7" s="54"/>
    </row>
    <row r="8" spans="2:18" ht="15">
      <c r="B8" s="53"/>
      <c r="C8" s="54"/>
      <c r="D8" s="34"/>
      <c r="E8" s="240" t="s">
        <v>158</v>
      </c>
      <c r="F8" s="64">
        <v>46.2</v>
      </c>
      <c r="G8" s="64">
        <v>609</v>
      </c>
      <c r="H8" s="64">
        <v>2722.8</v>
      </c>
      <c r="I8" s="64"/>
      <c r="J8" s="64">
        <v>18.4</v>
      </c>
      <c r="K8" s="64">
        <v>46.6</v>
      </c>
      <c r="L8" s="64">
        <v>132.6</v>
      </c>
      <c r="M8" s="64"/>
      <c r="N8" s="174">
        <v>64.6</v>
      </c>
      <c r="O8" s="64">
        <v>655.6</v>
      </c>
      <c r="P8" s="85">
        <v>2855.4</v>
      </c>
      <c r="Q8" s="82"/>
      <c r="R8" s="84"/>
    </row>
    <row r="9" spans="2:18" ht="3.75" customHeight="1">
      <c r="B9" s="53"/>
      <c r="C9" s="54"/>
      <c r="D9" s="34"/>
      <c r="E9" s="240"/>
      <c r="F9" s="64"/>
      <c r="G9" s="64"/>
      <c r="H9" s="64"/>
      <c r="I9" s="64"/>
      <c r="J9" s="64"/>
      <c r="K9" s="64"/>
      <c r="L9" s="64"/>
      <c r="M9" s="64"/>
      <c r="N9" s="174"/>
      <c r="O9" s="64"/>
      <c r="P9" s="85"/>
      <c r="Q9" s="65"/>
      <c r="R9" s="85"/>
    </row>
    <row r="10" spans="2:18" ht="15.75">
      <c r="B10" s="53"/>
      <c r="C10" s="54"/>
      <c r="D10" s="49"/>
      <c r="E10" s="241">
        <v>2014</v>
      </c>
      <c r="F10" s="64">
        <v>41</v>
      </c>
      <c r="G10" s="64">
        <v>400</v>
      </c>
      <c r="H10" s="64">
        <v>1668</v>
      </c>
      <c r="I10" s="64"/>
      <c r="J10" s="64">
        <v>18</v>
      </c>
      <c r="K10" s="64">
        <v>22</v>
      </c>
      <c r="L10" s="64">
        <v>83</v>
      </c>
      <c r="M10" s="64"/>
      <c r="N10" s="174">
        <v>59</v>
      </c>
      <c r="O10" s="64">
        <v>422</v>
      </c>
      <c r="P10" s="85">
        <v>1751</v>
      </c>
      <c r="Q10" s="82"/>
      <c r="R10" s="84"/>
    </row>
    <row r="11" spans="2:18" ht="15.75">
      <c r="B11" s="53"/>
      <c r="C11" s="54"/>
      <c r="D11" s="49"/>
      <c r="E11" s="241">
        <v>2015</v>
      </c>
      <c r="F11" s="64">
        <v>30</v>
      </c>
      <c r="G11" s="64">
        <v>407</v>
      </c>
      <c r="H11" s="64">
        <v>1624</v>
      </c>
      <c r="I11" s="64"/>
      <c r="J11" s="64">
        <v>14</v>
      </c>
      <c r="K11" s="64">
        <v>17</v>
      </c>
      <c r="L11" s="64">
        <v>71</v>
      </c>
      <c r="M11" s="64"/>
      <c r="N11" s="174">
        <v>44</v>
      </c>
      <c r="O11" s="64">
        <v>424</v>
      </c>
      <c r="P11" s="85">
        <v>1695</v>
      </c>
      <c r="Q11" s="82"/>
      <c r="R11" s="84"/>
    </row>
    <row r="12" spans="2:18" ht="15.75">
      <c r="B12" s="53"/>
      <c r="C12" s="54"/>
      <c r="D12" s="49"/>
      <c r="E12" s="241" t="s">
        <v>245</v>
      </c>
      <c r="F12" s="64">
        <v>23</v>
      </c>
      <c r="G12" s="64">
        <v>378</v>
      </c>
      <c r="H12" s="64">
        <v>1600</v>
      </c>
      <c r="I12" s="64"/>
      <c r="J12" s="64">
        <v>9</v>
      </c>
      <c r="K12" s="64">
        <v>19</v>
      </c>
      <c r="L12" s="64">
        <v>63</v>
      </c>
      <c r="M12" s="64"/>
      <c r="N12" s="174">
        <v>32</v>
      </c>
      <c r="O12" s="64">
        <v>397</v>
      </c>
      <c r="P12" s="85">
        <v>1663</v>
      </c>
      <c r="Q12" s="82"/>
      <c r="R12" s="84"/>
    </row>
    <row r="13" spans="2:18" ht="15">
      <c r="B13" s="53"/>
      <c r="C13" s="54"/>
      <c r="E13" s="241" t="s">
        <v>246</v>
      </c>
      <c r="F13" s="80" t="str">
        <f>IF(F11&gt;$F$76,(F12-F11)/F11,$F$77)</f>
        <v>*</v>
      </c>
      <c r="G13" s="80">
        <f>IF(G11&gt;$F$76,(G12-G11)/G11,$F$77)</f>
        <v>-0.07125307125307126</v>
      </c>
      <c r="H13" s="80">
        <f>IF(H11&gt;$F$76,(H12-H11)/H11,$F$77)</f>
        <v>-0.014778325123152709</v>
      </c>
      <c r="I13" s="66"/>
      <c r="J13" s="80" t="str">
        <f>IF(J11&gt;$F$76,(J12-J11)/J11,$F$77)</f>
        <v>*</v>
      </c>
      <c r="K13" s="80" t="str">
        <f>IF(K11&gt;$F$76,(K12-K11)/K11,$F$77)</f>
        <v>*</v>
      </c>
      <c r="L13" s="80">
        <f>IF(L11&gt;$F$76,(L12-L11)/L11,$F$77)</f>
        <v>-0.11267605633802817</v>
      </c>
      <c r="M13" s="66"/>
      <c r="N13" s="175" t="str">
        <f>IF(N11&gt;$F$76,(N12-N11)/N11,$F$77)</f>
        <v>*</v>
      </c>
      <c r="O13" s="80">
        <f>IF(O11&gt;$F$76,(O12-O11)/O11,$F$77)</f>
        <v>-0.06367924528301887</v>
      </c>
      <c r="P13" s="80">
        <f>IF(P11&gt;$F$76,(P12-P11)/P11,$F$77)</f>
        <v>-0.01887905604719764</v>
      </c>
      <c r="Q13" s="81"/>
      <c r="R13" s="86"/>
    </row>
    <row r="14" spans="2:18" ht="15">
      <c r="B14" s="53"/>
      <c r="C14" s="54"/>
      <c r="E14" s="241" t="s">
        <v>159</v>
      </c>
      <c r="F14" s="80" t="str">
        <f>IF(F8&gt;$F$76,(F12-F8)/F8,$F$77)</f>
        <v>*</v>
      </c>
      <c r="G14" s="80">
        <f>IF(G8&gt;$F$76,(G12-G8)/G8,$F$77)</f>
        <v>-0.3793103448275862</v>
      </c>
      <c r="H14" s="80">
        <f>IF(H8&gt;$F$76,(H12-H8)/H8,$F$77)</f>
        <v>-0.41236961950932866</v>
      </c>
      <c r="I14" s="66"/>
      <c r="J14" s="80" t="str">
        <f>IF(J8&gt;$F$76,(J12-J8)/J8,$F$77)</f>
        <v>*</v>
      </c>
      <c r="K14" s="80" t="str">
        <f>IF(K8&gt;$F$76,(K12-K8)/K8,$F$77)</f>
        <v>*</v>
      </c>
      <c r="L14" s="80">
        <f>IF(L8&gt;$F$76,(L12-L8)/L8,$F$77)</f>
        <v>-0.5248868778280543</v>
      </c>
      <c r="M14" s="66"/>
      <c r="N14" s="175">
        <f>IF(N8&gt;$F$76,(N12-N8)/N8,$F$77)</f>
        <v>-0.5046439628482972</v>
      </c>
      <c r="O14" s="80">
        <f>IF(O8&gt;$F$76,(O12-O8)/O8,$F$77)</f>
        <v>-0.3944478340451495</v>
      </c>
      <c r="P14" s="80">
        <f>IF(P8&gt;$F$76,(P12-P8)/P8,$F$77)</f>
        <v>-0.4175947327870001</v>
      </c>
      <c r="Q14" s="81"/>
      <c r="R14" s="86"/>
    </row>
    <row r="15" spans="2:18" ht="6" customHeight="1">
      <c r="B15" s="53"/>
      <c r="C15" s="54"/>
      <c r="D15" s="49"/>
      <c r="F15" s="66"/>
      <c r="G15" s="66"/>
      <c r="H15" s="66"/>
      <c r="I15" s="66"/>
      <c r="J15" s="66"/>
      <c r="K15" s="66"/>
      <c r="L15" s="66"/>
      <c r="M15" s="66"/>
      <c r="N15" s="176"/>
      <c r="O15" s="66"/>
      <c r="P15" s="87"/>
      <c r="Q15" s="67"/>
      <c r="R15" s="87"/>
    </row>
    <row r="16" spans="2:18" ht="15.75">
      <c r="B16" s="53"/>
      <c r="C16" s="54"/>
      <c r="D16" s="49" t="s">
        <v>14</v>
      </c>
      <c r="F16" s="66"/>
      <c r="G16" s="66"/>
      <c r="H16" s="66"/>
      <c r="I16" s="66"/>
      <c r="J16" s="66"/>
      <c r="K16" s="66"/>
      <c r="L16" s="66"/>
      <c r="M16" s="66"/>
      <c r="N16" s="176"/>
      <c r="O16" s="66"/>
      <c r="P16" s="66"/>
      <c r="Q16" s="67"/>
      <c r="R16" s="87"/>
    </row>
    <row r="17" spans="2:18" ht="15">
      <c r="B17" s="53"/>
      <c r="C17" s="54"/>
      <c r="D17" s="34"/>
      <c r="E17" s="240" t="s">
        <v>158</v>
      </c>
      <c r="F17" s="64">
        <v>5.2</v>
      </c>
      <c r="G17" s="64">
        <v>111.4</v>
      </c>
      <c r="H17" s="64">
        <v>673</v>
      </c>
      <c r="I17" s="64"/>
      <c r="J17" s="64">
        <v>4</v>
      </c>
      <c r="K17" s="64">
        <v>22.6</v>
      </c>
      <c r="L17" s="64">
        <v>83.4</v>
      </c>
      <c r="M17" s="64"/>
      <c r="N17" s="174">
        <v>9.2</v>
      </c>
      <c r="O17" s="64">
        <v>134</v>
      </c>
      <c r="P17" s="85">
        <v>756.4</v>
      </c>
      <c r="Q17" s="82"/>
      <c r="R17" s="84"/>
    </row>
    <row r="18" spans="2:18" ht="3.75" customHeight="1">
      <c r="B18" s="53"/>
      <c r="C18" s="54"/>
      <c r="D18" s="34"/>
      <c r="E18" s="240"/>
      <c r="F18" s="64"/>
      <c r="G18" s="64"/>
      <c r="H18" s="64"/>
      <c r="I18" s="64"/>
      <c r="J18" s="64"/>
      <c r="K18" s="64"/>
      <c r="L18" s="64"/>
      <c r="M18" s="64"/>
      <c r="N18" s="174"/>
      <c r="O18" s="64"/>
      <c r="P18" s="85"/>
      <c r="Q18" s="65"/>
      <c r="R18" s="85"/>
    </row>
    <row r="19" spans="2:18" ht="15.75">
      <c r="B19" s="53"/>
      <c r="C19" s="54"/>
      <c r="D19" s="49"/>
      <c r="E19" s="241">
        <v>2014</v>
      </c>
      <c r="F19" s="64">
        <v>3</v>
      </c>
      <c r="G19" s="64">
        <v>124</v>
      </c>
      <c r="H19" s="64">
        <v>788</v>
      </c>
      <c r="I19" s="64"/>
      <c r="J19" s="64">
        <v>5</v>
      </c>
      <c r="K19" s="64">
        <v>35</v>
      </c>
      <c r="L19" s="64">
        <v>106</v>
      </c>
      <c r="M19" s="64"/>
      <c r="N19" s="174">
        <v>8</v>
      </c>
      <c r="O19" s="64">
        <v>159</v>
      </c>
      <c r="P19" s="85">
        <v>894</v>
      </c>
      <c r="Q19" s="82"/>
      <c r="R19" s="84"/>
    </row>
    <row r="20" spans="2:18" ht="15.75">
      <c r="B20" s="53"/>
      <c r="C20" s="54"/>
      <c r="D20" s="49"/>
      <c r="E20" s="241">
        <v>2015</v>
      </c>
      <c r="F20" s="64">
        <v>2</v>
      </c>
      <c r="G20" s="64">
        <v>129</v>
      </c>
      <c r="H20" s="64">
        <v>691</v>
      </c>
      <c r="I20" s="64"/>
      <c r="J20" s="64">
        <v>3</v>
      </c>
      <c r="K20" s="64">
        <v>35</v>
      </c>
      <c r="L20" s="64">
        <v>106</v>
      </c>
      <c r="M20" s="64"/>
      <c r="N20" s="174">
        <v>5</v>
      </c>
      <c r="O20" s="64">
        <v>164</v>
      </c>
      <c r="P20" s="85">
        <v>797</v>
      </c>
      <c r="Q20" s="82"/>
      <c r="R20" s="84"/>
    </row>
    <row r="21" spans="2:18" ht="15.75">
      <c r="B21" s="53"/>
      <c r="C21" s="54"/>
      <c r="D21" s="49"/>
      <c r="E21" s="241" t="s">
        <v>245</v>
      </c>
      <c r="F21" s="64">
        <v>3</v>
      </c>
      <c r="G21" s="64">
        <v>118</v>
      </c>
      <c r="H21" s="64">
        <v>682</v>
      </c>
      <c r="I21" s="64"/>
      <c r="J21" s="64">
        <v>5</v>
      </c>
      <c r="K21" s="64">
        <v>29</v>
      </c>
      <c r="L21" s="64">
        <v>107</v>
      </c>
      <c r="M21" s="64"/>
      <c r="N21" s="174">
        <v>8</v>
      </c>
      <c r="O21" s="64">
        <v>147</v>
      </c>
      <c r="P21" s="85">
        <v>789</v>
      </c>
      <c r="Q21" s="82"/>
      <c r="R21" s="84"/>
    </row>
    <row r="22" spans="2:18" ht="15">
      <c r="B22" s="53"/>
      <c r="C22" s="54"/>
      <c r="E22" s="241" t="s">
        <v>246</v>
      </c>
      <c r="F22" s="80" t="str">
        <f>IF(F20&gt;$F$76,(F21-F20)/F20,$F$77)</f>
        <v>*</v>
      </c>
      <c r="G22" s="80">
        <f>IF(G20&gt;$F$76,(G21-G20)/G20,$F$77)</f>
        <v>-0.08527131782945736</v>
      </c>
      <c r="H22" s="80">
        <f>IF(H20&gt;$F$76,(H21-H20)/H20,$F$77)</f>
        <v>-0.013024602026049204</v>
      </c>
      <c r="I22" s="66"/>
      <c r="J22" s="80" t="str">
        <f>IF(J20&gt;$F$76,(J21-J20)/J20,$F$77)</f>
        <v>*</v>
      </c>
      <c r="K22" s="80" t="str">
        <f>IF(K20&gt;$F$76,(K21-K20)/K20,$F$77)</f>
        <v>*</v>
      </c>
      <c r="L22" s="80">
        <f>IF(L20&gt;$F$76,(L21-L20)/L20,$F$77)</f>
        <v>0.009433962264150943</v>
      </c>
      <c r="M22" s="66"/>
      <c r="N22" s="175" t="str">
        <f>IF(N20&gt;$F$76,(N21-N20)/N20,$F$77)</f>
        <v>*</v>
      </c>
      <c r="O22" s="80">
        <f>IF(O20&gt;$F$76,(O21-O20)/O20,$F$77)</f>
        <v>-0.10365853658536585</v>
      </c>
      <c r="P22" s="80">
        <f>IF(P20&gt;$F$76,(P21-P20)/P20,$F$77)</f>
        <v>-0.010037641154328732</v>
      </c>
      <c r="Q22" s="81"/>
      <c r="R22" s="86"/>
    </row>
    <row r="23" spans="2:18" ht="15">
      <c r="B23" s="53"/>
      <c r="C23" s="54"/>
      <c r="E23" s="241" t="s">
        <v>159</v>
      </c>
      <c r="F23" s="80" t="str">
        <f>IF(F17&gt;$F$76,(F21-F17)/F17,$F$77)</f>
        <v>*</v>
      </c>
      <c r="G23" s="80">
        <f>IF(G17&gt;$F$76,(G21-G17)/G17,$F$77)</f>
        <v>0.05924596050269294</v>
      </c>
      <c r="H23" s="80">
        <f>IF(H17&gt;$F$76,(H21-H17)/H17,$F$77)</f>
        <v>0.01337295690936107</v>
      </c>
      <c r="I23" s="66"/>
      <c r="J23" s="80" t="str">
        <f>IF(J17&gt;$F$76,(J21-J17)/J17,$F$77)</f>
        <v>*</v>
      </c>
      <c r="K23" s="80" t="str">
        <f>IF(K17&gt;$F$76,(K21-K17)/K17,$F$77)</f>
        <v>*</v>
      </c>
      <c r="L23" s="80">
        <f>IF(L17&gt;$F$76,(L21-L17)/L17,$F$77)</f>
        <v>0.2829736211031174</v>
      </c>
      <c r="M23" s="66"/>
      <c r="N23" s="175" t="str">
        <f>IF(N17&gt;$F$76,(N21-N17)/N17,$F$77)</f>
        <v>*</v>
      </c>
      <c r="O23" s="80">
        <f>IF(O17&gt;$F$76,(O21-O17)/O17,$F$77)</f>
        <v>0.09701492537313433</v>
      </c>
      <c r="P23" s="80">
        <f>IF(P17&gt;$F$76,(P21-P17)/P17,$F$77)</f>
        <v>0.043098889476467506</v>
      </c>
      <c r="Q23" s="81"/>
      <c r="R23" s="86"/>
    </row>
    <row r="24" spans="2:18" ht="6" customHeight="1">
      <c r="B24" s="53"/>
      <c r="C24" s="54"/>
      <c r="D24" s="49"/>
      <c r="F24" s="66"/>
      <c r="G24" s="66"/>
      <c r="H24" s="66"/>
      <c r="I24" s="66"/>
      <c r="J24" s="66"/>
      <c r="K24" s="66"/>
      <c r="L24" s="66"/>
      <c r="M24" s="66"/>
      <c r="N24" s="176"/>
      <c r="O24" s="66"/>
      <c r="P24" s="87"/>
      <c r="Q24" s="67"/>
      <c r="R24" s="87"/>
    </row>
    <row r="25" spans="2:18" ht="15.75">
      <c r="B25" s="53"/>
      <c r="C25" s="54"/>
      <c r="D25" s="49" t="s">
        <v>15</v>
      </c>
      <c r="F25" s="66"/>
      <c r="G25" s="66"/>
      <c r="H25" s="66"/>
      <c r="I25" s="66"/>
      <c r="J25" s="66"/>
      <c r="K25" s="66"/>
      <c r="L25" s="66"/>
      <c r="M25" s="66"/>
      <c r="N25" s="176"/>
      <c r="O25" s="66"/>
      <c r="P25" s="66"/>
      <c r="Q25" s="67"/>
      <c r="R25" s="87"/>
    </row>
    <row r="26" spans="2:18" ht="15">
      <c r="B26" s="53"/>
      <c r="C26" s="54"/>
      <c r="D26" s="34"/>
      <c r="E26" s="240" t="s">
        <v>158</v>
      </c>
      <c r="F26" s="64">
        <v>6</v>
      </c>
      <c r="G26" s="64">
        <v>159</v>
      </c>
      <c r="H26" s="64">
        <v>560.6</v>
      </c>
      <c r="I26" s="64"/>
      <c r="J26" s="64">
        <v>35.6</v>
      </c>
      <c r="K26" s="64">
        <v>211.6</v>
      </c>
      <c r="L26" s="64">
        <v>488.8</v>
      </c>
      <c r="M26" s="64"/>
      <c r="N26" s="174">
        <v>41.6</v>
      </c>
      <c r="O26" s="64">
        <v>370.6</v>
      </c>
      <c r="P26" s="85">
        <v>1049.4</v>
      </c>
      <c r="Q26" s="82"/>
      <c r="R26" s="84"/>
    </row>
    <row r="27" spans="2:18" ht="6" customHeight="1">
      <c r="B27" s="53"/>
      <c r="C27" s="54"/>
      <c r="D27" s="34"/>
      <c r="E27" s="240"/>
      <c r="F27" s="64"/>
      <c r="G27" s="64"/>
      <c r="H27" s="64"/>
      <c r="I27" s="64"/>
      <c r="J27" s="64"/>
      <c r="K27" s="64"/>
      <c r="L27" s="64"/>
      <c r="M27" s="64"/>
      <c r="N27" s="174"/>
      <c r="O27" s="64"/>
      <c r="P27" s="85"/>
      <c r="Q27" s="65"/>
      <c r="R27" s="85"/>
    </row>
    <row r="28" spans="2:18" ht="15.75">
      <c r="B28" s="53"/>
      <c r="C28" s="54"/>
      <c r="D28" s="49"/>
      <c r="E28" s="241">
        <v>2014</v>
      </c>
      <c r="F28" s="64">
        <v>6</v>
      </c>
      <c r="G28" s="64">
        <v>143</v>
      </c>
      <c r="H28" s="64">
        <v>464</v>
      </c>
      <c r="I28" s="64"/>
      <c r="J28" s="64">
        <v>24</v>
      </c>
      <c r="K28" s="64">
        <v>183</v>
      </c>
      <c r="L28" s="64">
        <v>363</v>
      </c>
      <c r="M28" s="64"/>
      <c r="N28" s="174">
        <v>30</v>
      </c>
      <c r="O28" s="64">
        <v>326</v>
      </c>
      <c r="P28" s="85">
        <v>827</v>
      </c>
      <c r="Q28" s="82"/>
      <c r="R28" s="84"/>
    </row>
    <row r="29" spans="2:18" ht="15.75">
      <c r="B29" s="53"/>
      <c r="C29" s="54"/>
      <c r="D29" s="49"/>
      <c r="E29" s="241">
        <v>2015</v>
      </c>
      <c r="F29" s="64">
        <v>3</v>
      </c>
      <c r="G29" s="64">
        <v>100</v>
      </c>
      <c r="H29" s="64">
        <v>395</v>
      </c>
      <c r="I29" s="64"/>
      <c r="J29" s="64">
        <v>24</v>
      </c>
      <c r="K29" s="64">
        <v>157</v>
      </c>
      <c r="L29" s="64">
        <v>339</v>
      </c>
      <c r="M29" s="64"/>
      <c r="N29" s="174">
        <v>27</v>
      </c>
      <c r="O29" s="64">
        <v>257</v>
      </c>
      <c r="P29" s="85">
        <v>734</v>
      </c>
      <c r="Q29" s="82"/>
      <c r="R29" s="84"/>
    </row>
    <row r="30" spans="2:18" ht="15.75">
      <c r="B30" s="53"/>
      <c r="C30" s="54"/>
      <c r="D30" s="49"/>
      <c r="E30" s="241" t="s">
        <v>245</v>
      </c>
      <c r="F30" s="64">
        <v>7</v>
      </c>
      <c r="G30" s="64">
        <v>104</v>
      </c>
      <c r="H30" s="64">
        <v>375</v>
      </c>
      <c r="I30" s="64"/>
      <c r="J30" s="64">
        <v>23</v>
      </c>
      <c r="K30" s="64">
        <v>164</v>
      </c>
      <c r="L30" s="64">
        <v>336</v>
      </c>
      <c r="M30" s="64"/>
      <c r="N30" s="174">
        <v>30</v>
      </c>
      <c r="O30" s="64">
        <v>268</v>
      </c>
      <c r="P30" s="85">
        <v>711</v>
      </c>
      <c r="Q30" s="82"/>
      <c r="R30" s="84"/>
    </row>
    <row r="31" spans="2:18" ht="15">
      <c r="B31" s="53"/>
      <c r="C31" s="54"/>
      <c r="E31" s="241" t="s">
        <v>246</v>
      </c>
      <c r="F31" s="80" t="str">
        <f>IF(F29&gt;$F$76,(F30-F29)/F29,$F$77)</f>
        <v>*</v>
      </c>
      <c r="G31" s="80">
        <f>IF(G29&gt;$F$76,(G30-G29)/G29,$F$77)</f>
        <v>0.04</v>
      </c>
      <c r="H31" s="80">
        <f>IF(H29&gt;$F$76,(H30-H29)/H29,$F$77)</f>
        <v>-0.05063291139240506</v>
      </c>
      <c r="I31" s="66"/>
      <c r="J31" s="80" t="str">
        <f>IF(J29&gt;$F$76,(J30-J29)/J29,$F$77)</f>
        <v>*</v>
      </c>
      <c r="K31" s="80">
        <f>IF(K29&gt;$F$76,(K30-K29)/K29,$F$77)</f>
        <v>0.044585987261146494</v>
      </c>
      <c r="L31" s="80">
        <f>IF(L29&gt;$F$76,(L30-L29)/L29,$F$77)</f>
        <v>-0.008849557522123894</v>
      </c>
      <c r="M31" s="66"/>
      <c r="N31" s="175" t="str">
        <f>IF(N29&gt;$F$76,(N30-N29)/N29,$F$77)</f>
        <v>*</v>
      </c>
      <c r="O31" s="80">
        <f>IF(O29&gt;$F$76,(O30-O29)/O29,$F$77)</f>
        <v>0.042801556420233464</v>
      </c>
      <c r="P31" s="80">
        <f>IF(P29&gt;$F$76,(P30-P29)/P29,$F$77)</f>
        <v>-0.031335149863760216</v>
      </c>
      <c r="Q31" s="81"/>
      <c r="R31" s="86"/>
    </row>
    <row r="32" spans="2:18" ht="15">
      <c r="B32" s="53"/>
      <c r="C32" s="54"/>
      <c r="E32" s="241" t="s">
        <v>159</v>
      </c>
      <c r="F32" s="80" t="str">
        <f>IF(F26&gt;$F$76,(F30-F26)/F26,$F$77)</f>
        <v>*</v>
      </c>
      <c r="G32" s="80">
        <f>IF(G26&gt;$F$76,(G30-G26)/G26,$F$77)</f>
        <v>-0.34591194968553457</v>
      </c>
      <c r="H32" s="80">
        <f>IF(H26&gt;$F$76,(H30-H26)/H26,$F$77)</f>
        <v>-0.33107384944702106</v>
      </c>
      <c r="I32" s="66"/>
      <c r="J32" s="80" t="str">
        <f>IF(J26&gt;$F$76,(J30-J26)/J26,$F$77)</f>
        <v>*</v>
      </c>
      <c r="K32" s="80">
        <f>IF(K26&gt;$F$76,(K30-K26)/K26,$F$77)</f>
        <v>-0.22495274102079393</v>
      </c>
      <c r="L32" s="80">
        <f>IF(L26&gt;$F$76,(L30-L26)/L26,$F$77)</f>
        <v>-0.3126022913256956</v>
      </c>
      <c r="M32" s="66"/>
      <c r="N32" s="175" t="str">
        <f>IF(N26&gt;$F$76,(N30-N26)/N26,$F$77)</f>
        <v>*</v>
      </c>
      <c r="O32" s="80">
        <f>IF(O26&gt;$F$76,(O30-O26)/O26,$F$77)</f>
        <v>-0.27684835402050734</v>
      </c>
      <c r="P32" s="80">
        <f>IF(P26&gt;$F$76,(P30-P26)/P26,$F$77)</f>
        <v>-0.3224699828473414</v>
      </c>
      <c r="Q32" s="81"/>
      <c r="R32" s="86"/>
    </row>
    <row r="33" spans="2:18" ht="6" customHeight="1">
      <c r="B33" s="53"/>
      <c r="C33" s="54"/>
      <c r="D33" s="49"/>
      <c r="F33" s="66"/>
      <c r="G33" s="66"/>
      <c r="H33" s="66"/>
      <c r="I33" s="66"/>
      <c r="J33" s="66"/>
      <c r="K33" s="66"/>
      <c r="L33" s="66"/>
      <c r="M33" s="66"/>
      <c r="N33" s="176"/>
      <c r="O33" s="66"/>
      <c r="P33" s="87"/>
      <c r="Q33" s="67"/>
      <c r="R33" s="87"/>
    </row>
    <row r="34" spans="2:18" ht="15.75">
      <c r="B34" s="53"/>
      <c r="C34" s="54"/>
      <c r="D34" s="49" t="s">
        <v>16</v>
      </c>
      <c r="F34" s="66"/>
      <c r="G34" s="66"/>
      <c r="H34" s="66"/>
      <c r="I34" s="66"/>
      <c r="J34" s="66"/>
      <c r="K34" s="66"/>
      <c r="L34" s="66"/>
      <c r="M34" s="66"/>
      <c r="N34" s="176"/>
      <c r="O34" s="66"/>
      <c r="P34" s="66"/>
      <c r="Q34" s="67"/>
      <c r="R34" s="87"/>
    </row>
    <row r="35" spans="2:18" ht="15">
      <c r="B35" s="53"/>
      <c r="C35" s="54"/>
      <c r="D35" s="34"/>
      <c r="E35" s="240" t="s">
        <v>158</v>
      </c>
      <c r="F35" s="64">
        <v>21</v>
      </c>
      <c r="G35" s="64">
        <v>337.4</v>
      </c>
      <c r="H35" s="64">
        <v>4762.4</v>
      </c>
      <c r="I35" s="64"/>
      <c r="J35" s="64">
        <v>140.6</v>
      </c>
      <c r="K35" s="64">
        <v>920.4</v>
      </c>
      <c r="L35" s="64">
        <v>5844</v>
      </c>
      <c r="M35" s="64"/>
      <c r="N35" s="174">
        <v>161.6</v>
      </c>
      <c r="O35" s="64">
        <v>1257.8</v>
      </c>
      <c r="P35" s="85">
        <v>10606.4</v>
      </c>
      <c r="Q35" s="82"/>
      <c r="R35" s="84"/>
    </row>
    <row r="36" spans="2:18" ht="3.75" customHeight="1">
      <c r="B36" s="53"/>
      <c r="C36" s="54"/>
      <c r="D36" s="34"/>
      <c r="E36" s="240"/>
      <c r="F36" s="64"/>
      <c r="G36" s="64"/>
      <c r="H36" s="64"/>
      <c r="I36" s="64"/>
      <c r="J36" s="64"/>
      <c r="K36" s="64"/>
      <c r="L36" s="64"/>
      <c r="M36" s="64"/>
      <c r="N36" s="174"/>
      <c r="O36" s="64"/>
      <c r="P36" s="85"/>
      <c r="Q36" s="65"/>
      <c r="R36" s="85"/>
    </row>
    <row r="37" spans="2:18" ht="15.75">
      <c r="B37" s="53"/>
      <c r="C37" s="54"/>
      <c r="D37" s="49"/>
      <c r="E37" s="241">
        <v>2014</v>
      </c>
      <c r="F37" s="64">
        <v>18</v>
      </c>
      <c r="G37" s="64">
        <v>186</v>
      </c>
      <c r="H37" s="64">
        <v>3342</v>
      </c>
      <c r="I37" s="64"/>
      <c r="J37" s="64">
        <v>76</v>
      </c>
      <c r="K37" s="64">
        <v>500</v>
      </c>
      <c r="L37" s="64">
        <v>3445</v>
      </c>
      <c r="M37" s="64"/>
      <c r="N37" s="174">
        <v>94</v>
      </c>
      <c r="O37" s="64">
        <v>686</v>
      </c>
      <c r="P37" s="85">
        <v>6787</v>
      </c>
      <c r="Q37" s="82"/>
      <c r="R37" s="84"/>
    </row>
    <row r="38" spans="2:18" ht="15.75">
      <c r="B38" s="53"/>
      <c r="C38" s="54"/>
      <c r="D38" s="49"/>
      <c r="E38" s="241">
        <v>2015</v>
      </c>
      <c r="F38" s="64">
        <v>9</v>
      </c>
      <c r="G38" s="64">
        <v>190</v>
      </c>
      <c r="H38" s="64">
        <v>3324</v>
      </c>
      <c r="I38" s="64"/>
      <c r="J38" s="64">
        <v>66</v>
      </c>
      <c r="K38" s="64">
        <v>449</v>
      </c>
      <c r="L38" s="64">
        <v>3389</v>
      </c>
      <c r="M38" s="64"/>
      <c r="N38" s="174">
        <v>75</v>
      </c>
      <c r="O38" s="64">
        <v>639</v>
      </c>
      <c r="P38" s="85">
        <v>6713</v>
      </c>
      <c r="Q38" s="82"/>
      <c r="R38" s="84"/>
    </row>
    <row r="39" spans="2:18" ht="15.75">
      <c r="B39" s="53"/>
      <c r="C39" s="54"/>
      <c r="D39" s="49"/>
      <c r="E39" s="241" t="s">
        <v>245</v>
      </c>
      <c r="F39" s="64">
        <v>8</v>
      </c>
      <c r="G39" s="64">
        <v>205</v>
      </c>
      <c r="H39" s="64">
        <v>3334</v>
      </c>
      <c r="I39" s="64"/>
      <c r="J39" s="64">
        <v>98</v>
      </c>
      <c r="K39" s="64">
        <v>553</v>
      </c>
      <c r="L39" s="64">
        <v>3349</v>
      </c>
      <c r="M39" s="64"/>
      <c r="N39" s="174">
        <v>106</v>
      </c>
      <c r="O39" s="64">
        <v>758</v>
      </c>
      <c r="P39" s="85">
        <v>6683</v>
      </c>
      <c r="Q39" s="82"/>
      <c r="R39" s="84"/>
    </row>
    <row r="40" spans="2:18" ht="15">
      <c r="B40" s="53"/>
      <c r="C40" s="54"/>
      <c r="E40" s="241" t="s">
        <v>246</v>
      </c>
      <c r="F40" s="80" t="str">
        <f>IF(F38&gt;$F$76,(F39-F38)/F38,$F$77)</f>
        <v>*</v>
      </c>
      <c r="G40" s="80">
        <f>IF(G38&gt;$F$76,(G39-G38)/G38,$F$77)</f>
        <v>0.07894736842105263</v>
      </c>
      <c r="H40" s="80">
        <f>IF(H38&gt;$F$76,(H39-H38)/H38,$F$77)</f>
        <v>0.0030084235860409147</v>
      </c>
      <c r="I40" s="66"/>
      <c r="J40" s="80">
        <f>IF(J38&gt;$F$76,(J39-J38)/J38,$F$77)</f>
        <v>0.48484848484848486</v>
      </c>
      <c r="K40" s="80">
        <f>IF(K38&gt;$F$76,(K39-K38)/K38,$F$77)</f>
        <v>0.23162583518930957</v>
      </c>
      <c r="L40" s="80">
        <f>IF(L38&gt;$F$76,(L39-L38)/L38,$F$77)</f>
        <v>-0.011802891708468575</v>
      </c>
      <c r="M40" s="66"/>
      <c r="N40" s="175">
        <f>IF(N38&gt;$F$76,(N39-N38)/N38,$F$77)</f>
        <v>0.41333333333333333</v>
      </c>
      <c r="O40" s="80">
        <f>IF(O38&gt;$F$76,(O39-O38)/O38,$F$77)</f>
        <v>0.18622848200312989</v>
      </c>
      <c r="P40" s="80">
        <f>IF(P38&gt;$F$76,(P39-P38)/P38,$F$77)</f>
        <v>-0.004468940861015939</v>
      </c>
      <c r="Q40" s="81"/>
      <c r="R40" s="86"/>
    </row>
    <row r="41" spans="2:18" ht="15">
      <c r="B41" s="53"/>
      <c r="C41" s="54"/>
      <c r="E41" s="241" t="s">
        <v>159</v>
      </c>
      <c r="F41" s="80" t="str">
        <f>IF(F35&gt;$F$76,(F39-F35)/F35,$F$77)</f>
        <v>*</v>
      </c>
      <c r="G41" s="80">
        <f>IF(G35&gt;$F$76,(G39-G35)/G35,$F$77)</f>
        <v>-0.39241256668642555</v>
      </c>
      <c r="H41" s="80">
        <f>IF(H35&gt;$F$76,(H39-H35)/H35,$F$77)</f>
        <v>-0.2999328069880732</v>
      </c>
      <c r="I41" s="66"/>
      <c r="J41" s="80">
        <f>IF(J35&gt;$F$76,(J39-J35)/J35,$F$77)</f>
        <v>-0.3029871977240398</v>
      </c>
      <c r="K41" s="80">
        <f>IF(K35&gt;$F$76,(K39-K35)/K35,$F$77)</f>
        <v>-0.399174272055628</v>
      </c>
      <c r="L41" s="80">
        <f>IF(L35&gt;$F$76,(L39-L35)/L35,$F$77)</f>
        <v>-0.42693360711841205</v>
      </c>
      <c r="M41" s="66"/>
      <c r="N41" s="175">
        <f>IF(N35&gt;$F$76,(N39-N35)/N35,$F$77)</f>
        <v>-0.34405940594059403</v>
      </c>
      <c r="O41" s="80">
        <f>IF(O35&gt;$F$76,(O39-O35)/O35,$F$77)</f>
        <v>-0.39736047066306246</v>
      </c>
      <c r="P41" s="80">
        <f>IF(P35&gt;$F$76,(P39-P35)/P35,$F$77)</f>
        <v>-0.36990873434907223</v>
      </c>
      <c r="Q41" s="81"/>
      <c r="R41" s="86"/>
    </row>
    <row r="42" spans="2:18" ht="6" customHeight="1">
      <c r="B42" s="53"/>
      <c r="C42" s="54"/>
      <c r="D42" s="49"/>
      <c r="F42" s="66"/>
      <c r="G42" s="66"/>
      <c r="H42" s="66"/>
      <c r="I42" s="66"/>
      <c r="J42" s="66"/>
      <c r="K42" s="66"/>
      <c r="L42" s="66"/>
      <c r="M42" s="66"/>
      <c r="N42" s="176"/>
      <c r="O42" s="66"/>
      <c r="P42" s="87"/>
      <c r="Q42" s="67"/>
      <c r="R42" s="87"/>
    </row>
    <row r="43" spans="2:18" ht="15.75">
      <c r="B43" s="53"/>
      <c r="C43" s="54"/>
      <c r="D43" s="49" t="s">
        <v>21</v>
      </c>
      <c r="F43" s="66"/>
      <c r="G43" s="66"/>
      <c r="H43" s="66"/>
      <c r="I43" s="66"/>
      <c r="J43" s="66"/>
      <c r="K43" s="66"/>
      <c r="L43" s="66"/>
      <c r="M43" s="66"/>
      <c r="N43" s="176"/>
      <c r="O43" s="66"/>
      <c r="P43" s="66"/>
      <c r="Q43" s="67"/>
      <c r="R43" s="87"/>
    </row>
    <row r="44" spans="2:18" ht="15">
      <c r="B44" s="53"/>
      <c r="C44" s="54"/>
      <c r="D44" s="34"/>
      <c r="E44" s="240" t="s">
        <v>158</v>
      </c>
      <c r="F44" s="64">
        <v>0.4</v>
      </c>
      <c r="G44" s="64">
        <v>49.6</v>
      </c>
      <c r="H44" s="64">
        <v>669.4</v>
      </c>
      <c r="I44" s="64"/>
      <c r="J44" s="64">
        <v>0.4</v>
      </c>
      <c r="K44" s="64">
        <v>5.4</v>
      </c>
      <c r="L44" s="64">
        <v>79.6</v>
      </c>
      <c r="M44" s="64"/>
      <c r="N44" s="174">
        <v>0.8</v>
      </c>
      <c r="O44" s="64">
        <v>55</v>
      </c>
      <c r="P44" s="85">
        <v>749</v>
      </c>
      <c r="Q44" s="82"/>
      <c r="R44" s="84"/>
    </row>
    <row r="45" spans="2:18" ht="3.75" customHeight="1">
      <c r="B45" s="53"/>
      <c r="C45" s="54"/>
      <c r="D45" s="34"/>
      <c r="E45" s="240"/>
      <c r="F45" s="64"/>
      <c r="G45" s="64"/>
      <c r="H45" s="64"/>
      <c r="I45" s="64"/>
      <c r="J45" s="64"/>
      <c r="K45" s="64"/>
      <c r="L45" s="64"/>
      <c r="M45" s="64"/>
      <c r="N45" s="174"/>
      <c r="O45" s="64"/>
      <c r="P45" s="85"/>
      <c r="Q45" s="65"/>
      <c r="R45" s="85"/>
    </row>
    <row r="46" spans="2:18" ht="15.75">
      <c r="B46" s="53"/>
      <c r="C46" s="54"/>
      <c r="D46" s="49"/>
      <c r="E46" s="241">
        <v>2014</v>
      </c>
      <c r="F46" s="64">
        <v>1</v>
      </c>
      <c r="G46" s="64">
        <v>24</v>
      </c>
      <c r="H46" s="64">
        <v>257</v>
      </c>
      <c r="I46" s="64"/>
      <c r="J46" s="64">
        <v>0</v>
      </c>
      <c r="K46" s="64">
        <v>4</v>
      </c>
      <c r="L46" s="64">
        <v>34</v>
      </c>
      <c r="M46" s="64"/>
      <c r="N46" s="174">
        <v>1</v>
      </c>
      <c r="O46" s="64">
        <v>28</v>
      </c>
      <c r="P46" s="85">
        <v>291</v>
      </c>
      <c r="Q46" s="82"/>
      <c r="R46" s="84"/>
    </row>
    <row r="47" spans="2:18" ht="15.75">
      <c r="B47" s="53"/>
      <c r="C47" s="54"/>
      <c r="D47" s="49"/>
      <c r="E47" s="241">
        <v>2015</v>
      </c>
      <c r="F47" s="64">
        <v>1</v>
      </c>
      <c r="G47" s="64">
        <v>25</v>
      </c>
      <c r="H47" s="64">
        <v>259</v>
      </c>
      <c r="I47" s="64"/>
      <c r="J47" s="64">
        <v>0</v>
      </c>
      <c r="K47" s="64">
        <v>24</v>
      </c>
      <c r="L47" s="64">
        <v>73</v>
      </c>
      <c r="M47" s="64"/>
      <c r="N47" s="174">
        <v>1</v>
      </c>
      <c r="O47" s="64">
        <v>49</v>
      </c>
      <c r="P47" s="85">
        <v>332</v>
      </c>
      <c r="Q47" s="82"/>
      <c r="R47" s="84"/>
    </row>
    <row r="48" spans="2:18" ht="15.75">
      <c r="B48" s="53"/>
      <c r="C48" s="54"/>
      <c r="D48" s="49"/>
      <c r="E48" s="241" t="s">
        <v>245</v>
      </c>
      <c r="F48" s="64">
        <v>0</v>
      </c>
      <c r="G48" s="64">
        <v>28</v>
      </c>
      <c r="H48" s="64">
        <v>226</v>
      </c>
      <c r="I48" s="64"/>
      <c r="J48" s="64">
        <v>3</v>
      </c>
      <c r="K48" s="64">
        <v>14</v>
      </c>
      <c r="L48" s="64">
        <v>75</v>
      </c>
      <c r="M48" s="64"/>
      <c r="N48" s="174">
        <v>3</v>
      </c>
      <c r="O48" s="64">
        <v>42</v>
      </c>
      <c r="P48" s="85">
        <v>301</v>
      </c>
      <c r="Q48" s="82"/>
      <c r="R48" s="84"/>
    </row>
    <row r="49" spans="2:18" ht="15">
      <c r="B49" s="53"/>
      <c r="C49" s="54"/>
      <c r="E49" s="241" t="s">
        <v>246</v>
      </c>
      <c r="F49" s="80" t="str">
        <f>IF(F47&gt;$F$76,(F48-F47)/F47,$F$77)</f>
        <v>*</v>
      </c>
      <c r="G49" s="80" t="str">
        <f>IF(G47&gt;$F$76,(G48-G47)/G47,$F$77)</f>
        <v>*</v>
      </c>
      <c r="H49" s="80">
        <f>IF(H47&gt;$F$76,(H48-H47)/H47,$F$77)</f>
        <v>-0.1274131274131274</v>
      </c>
      <c r="I49" s="66"/>
      <c r="J49" s="80" t="str">
        <f>IF(J47&gt;$F$76,(J48-J47)/J47,$F$77)</f>
        <v>*</v>
      </c>
      <c r="K49" s="80" t="str">
        <f>IF(K47&gt;$F$76,(K48-K47)/K47,$F$77)</f>
        <v>*</v>
      </c>
      <c r="L49" s="80">
        <f>IF(L47&gt;$F$76,(L48-L47)/L47,$F$77)</f>
        <v>0.0273972602739726</v>
      </c>
      <c r="M49" s="66"/>
      <c r="N49" s="175" t="str">
        <f>IF(N47&gt;$F$76,(N48-N47)/N47,$F$77)</f>
        <v>*</v>
      </c>
      <c r="O49" s="80" t="str">
        <f>IF(O47&gt;$F$76,(O48-O47)/O47,$F$77)</f>
        <v>*</v>
      </c>
      <c r="P49" s="80">
        <f>IF(P47&gt;$F$76,(P48-P47)/P47,$F$77)</f>
        <v>-0.09337349397590361</v>
      </c>
      <c r="Q49" s="81"/>
      <c r="R49" s="86"/>
    </row>
    <row r="50" spans="2:18" ht="15">
      <c r="B50" s="53"/>
      <c r="C50" s="54"/>
      <c r="E50" s="241" t="s">
        <v>159</v>
      </c>
      <c r="F50" s="80" t="str">
        <f>IF(F44&gt;$F$76,(F48-F44)/F44,$F$77)</f>
        <v>*</v>
      </c>
      <c r="G50" s="80" t="str">
        <f>IF(G44&gt;$F$76,(G48-G44)/G44,$F$77)</f>
        <v>*</v>
      </c>
      <c r="H50" s="80">
        <f>IF(H44&gt;$F$76,(H48-H44)/H44,$F$77)</f>
        <v>-0.6623842246788169</v>
      </c>
      <c r="I50" s="66"/>
      <c r="J50" s="80" t="str">
        <f>IF(J44&gt;$F$76,(J48-J44)/J44,$F$77)</f>
        <v>*</v>
      </c>
      <c r="K50" s="80" t="str">
        <f>IF(K44&gt;$F$76,(K48-K44)/K44,$F$77)</f>
        <v>*</v>
      </c>
      <c r="L50" s="80">
        <f>IF(L44&gt;$F$76,(L48-L44)/L44,$F$77)</f>
        <v>-0.05778894472361802</v>
      </c>
      <c r="M50" s="66"/>
      <c r="N50" s="175" t="str">
        <f>IF(N44&gt;$F$76,(N48-N44)/N44,$F$77)</f>
        <v>*</v>
      </c>
      <c r="O50" s="80">
        <f>IF(O44&gt;$F$76,(O48-O44)/O44,$F$77)</f>
        <v>-0.23636363636363636</v>
      </c>
      <c r="P50" s="80">
        <f>IF(P44&gt;$F$76,(P48-P44)/P44,$F$77)</f>
        <v>-0.5981308411214953</v>
      </c>
      <c r="Q50" s="81"/>
      <c r="R50" s="86"/>
    </row>
    <row r="51" spans="2:18" ht="6" customHeight="1">
      <c r="B51" s="53"/>
      <c r="C51" s="54"/>
      <c r="D51" s="49"/>
      <c r="F51" s="66"/>
      <c r="G51" s="66"/>
      <c r="H51" s="66"/>
      <c r="I51" s="66"/>
      <c r="J51" s="66"/>
      <c r="K51" s="66"/>
      <c r="L51" s="66"/>
      <c r="M51" s="66"/>
      <c r="N51" s="176"/>
      <c r="O51" s="66"/>
      <c r="P51" s="87"/>
      <c r="Q51" s="67"/>
      <c r="R51" s="87"/>
    </row>
    <row r="52" spans="2:18" ht="15.75">
      <c r="B52" s="53"/>
      <c r="C52" s="54"/>
      <c r="D52" s="49" t="s">
        <v>40</v>
      </c>
      <c r="F52" s="66"/>
      <c r="G52" s="66"/>
      <c r="H52" s="66"/>
      <c r="I52" s="66"/>
      <c r="J52" s="66"/>
      <c r="K52" s="66"/>
      <c r="L52" s="66"/>
      <c r="M52" s="66"/>
      <c r="N52" s="176"/>
      <c r="O52" s="66"/>
      <c r="P52" s="66"/>
      <c r="Q52" s="67"/>
      <c r="R52" s="87"/>
    </row>
    <row r="53" spans="2:18" ht="15">
      <c r="B53" s="53"/>
      <c r="C53" s="54"/>
      <c r="D53" s="34"/>
      <c r="E53" s="240" t="s">
        <v>158</v>
      </c>
      <c r="F53" s="64">
        <v>3.6</v>
      </c>
      <c r="G53" s="64">
        <v>42.4</v>
      </c>
      <c r="H53" s="64">
        <v>489</v>
      </c>
      <c r="I53" s="64"/>
      <c r="J53" s="64">
        <v>10.4</v>
      </c>
      <c r="K53" s="64">
        <v>90</v>
      </c>
      <c r="L53" s="64">
        <v>591.4</v>
      </c>
      <c r="M53" s="64"/>
      <c r="N53" s="174">
        <v>14</v>
      </c>
      <c r="O53" s="64">
        <v>132.4</v>
      </c>
      <c r="P53" s="85">
        <v>1080.4</v>
      </c>
      <c r="Q53" s="82"/>
      <c r="R53" s="84"/>
    </row>
    <row r="54" spans="2:18" ht="3.75" customHeight="1">
      <c r="B54" s="53"/>
      <c r="C54" s="54"/>
      <c r="D54" s="34"/>
      <c r="E54" s="240"/>
      <c r="F54" s="64"/>
      <c r="G54" s="64"/>
      <c r="H54" s="64"/>
      <c r="I54" s="64"/>
      <c r="J54" s="64"/>
      <c r="K54" s="64"/>
      <c r="L54" s="64"/>
      <c r="M54" s="64"/>
      <c r="N54" s="174"/>
      <c r="O54" s="64"/>
      <c r="P54" s="85"/>
      <c r="Q54" s="65"/>
      <c r="R54" s="85"/>
    </row>
    <row r="55" spans="2:18" ht="15">
      <c r="B55" s="53"/>
      <c r="C55" s="54"/>
      <c r="D55" s="68"/>
      <c r="E55" s="241">
        <v>2014</v>
      </c>
      <c r="F55" s="64">
        <v>4</v>
      </c>
      <c r="G55" s="64">
        <v>28</v>
      </c>
      <c r="H55" s="64">
        <v>356</v>
      </c>
      <c r="I55" s="64"/>
      <c r="J55" s="64">
        <v>7</v>
      </c>
      <c r="K55" s="64">
        <v>54</v>
      </c>
      <c r="L55" s="64">
        <v>402</v>
      </c>
      <c r="M55" s="64"/>
      <c r="N55" s="174">
        <v>11</v>
      </c>
      <c r="O55" s="64">
        <v>82</v>
      </c>
      <c r="P55" s="85">
        <v>758</v>
      </c>
      <c r="Q55" s="82"/>
      <c r="R55" s="84"/>
    </row>
    <row r="56" spans="2:18" ht="15">
      <c r="B56" s="53"/>
      <c r="C56" s="54"/>
      <c r="D56" s="68"/>
      <c r="E56" s="241">
        <v>2015</v>
      </c>
      <c r="F56" s="64">
        <v>3</v>
      </c>
      <c r="G56" s="64">
        <v>24</v>
      </c>
      <c r="H56" s="64">
        <v>330</v>
      </c>
      <c r="I56" s="64"/>
      <c r="J56" s="64">
        <v>13</v>
      </c>
      <c r="K56" s="64">
        <v>43</v>
      </c>
      <c r="L56" s="64">
        <v>373</v>
      </c>
      <c r="M56" s="64"/>
      <c r="N56" s="174">
        <v>16</v>
      </c>
      <c r="O56" s="64">
        <v>67</v>
      </c>
      <c r="P56" s="85">
        <v>703</v>
      </c>
      <c r="Q56" s="82"/>
      <c r="R56" s="84"/>
    </row>
    <row r="57" spans="2:18" ht="15.75">
      <c r="B57" s="53"/>
      <c r="C57" s="54"/>
      <c r="D57" s="49"/>
      <c r="E57" s="241" t="s">
        <v>245</v>
      </c>
      <c r="F57" s="64">
        <v>3</v>
      </c>
      <c r="G57" s="64">
        <v>21</v>
      </c>
      <c r="H57" s="64">
        <v>356</v>
      </c>
      <c r="I57" s="64"/>
      <c r="J57" s="64">
        <v>9</v>
      </c>
      <c r="K57" s="64">
        <v>60</v>
      </c>
      <c r="L57" s="64">
        <v>378</v>
      </c>
      <c r="M57" s="64"/>
      <c r="N57" s="174">
        <v>12</v>
      </c>
      <c r="O57" s="64">
        <v>81</v>
      </c>
      <c r="P57" s="85">
        <v>734</v>
      </c>
      <c r="Q57" s="82"/>
      <c r="R57" s="84"/>
    </row>
    <row r="58" spans="2:18" ht="15">
      <c r="B58" s="53"/>
      <c r="C58" s="54"/>
      <c r="E58" s="241" t="s">
        <v>246</v>
      </c>
      <c r="F58" s="80" t="str">
        <f>IF(F56&gt;$F$76,(F57-F56)/F56,$F$77)</f>
        <v>*</v>
      </c>
      <c r="G58" s="80" t="str">
        <f>IF(G56&gt;$F$76,(G57-G56)/G56,$F$77)</f>
        <v>*</v>
      </c>
      <c r="H58" s="80">
        <f>IF(H56&gt;$F$76,(H57-H56)/H56,$F$77)</f>
        <v>0.07878787878787878</v>
      </c>
      <c r="I58" s="66"/>
      <c r="J58" s="80" t="str">
        <f>IF(J56&gt;$F$76,(J57-J56)/J56,$F$77)</f>
        <v>*</v>
      </c>
      <c r="K58" s="80" t="str">
        <f>IF(K56&gt;$F$76,(K57-K56)/K56,$F$77)</f>
        <v>*</v>
      </c>
      <c r="L58" s="80">
        <f>IF(L56&gt;$F$76,(L57-L56)/L56,$F$77)</f>
        <v>0.013404825737265416</v>
      </c>
      <c r="M58" s="66"/>
      <c r="N58" s="175" t="str">
        <f>IF(N56&gt;$F$76,(N57-N56)/N56,$F$77)</f>
        <v>*</v>
      </c>
      <c r="O58" s="80">
        <f>IF(O56&gt;$F$76,(O57-O56)/O56,$F$77)</f>
        <v>0.208955223880597</v>
      </c>
      <c r="P58" s="80">
        <f>IF(P56&gt;$F$76,(P57-P56)/P56,$F$77)</f>
        <v>0.044096728307254626</v>
      </c>
      <c r="Q58" s="81"/>
      <c r="R58" s="86"/>
    </row>
    <row r="59" spans="2:18" ht="15">
      <c r="B59" s="53"/>
      <c r="C59" s="54"/>
      <c r="E59" s="241" t="s">
        <v>159</v>
      </c>
      <c r="F59" s="80" t="str">
        <f>IF(F53&gt;$F$76,(F57-F53)/F53,$F$77)</f>
        <v>*</v>
      </c>
      <c r="G59" s="80" t="str">
        <f>IF(G53&gt;$F$76,(G57-G53)/G53,$F$77)</f>
        <v>*</v>
      </c>
      <c r="H59" s="80">
        <f>IF(H53&gt;$F$76,(H57-H53)/H53,$F$77)</f>
        <v>-0.2719836400817996</v>
      </c>
      <c r="I59" s="66"/>
      <c r="J59" s="80" t="str">
        <f>IF(J53&gt;$F$76,(J57-J53)/J53,$F$77)</f>
        <v>*</v>
      </c>
      <c r="K59" s="80">
        <f>IF(K53&gt;$F$76,(K57-K53)/K53,$F$77)</f>
        <v>-0.3333333333333333</v>
      </c>
      <c r="L59" s="80">
        <f>IF(L53&gt;$F$76,(L57-L53)/L53,$F$77)</f>
        <v>-0.36083868785931683</v>
      </c>
      <c r="M59" s="66"/>
      <c r="N59" s="175" t="str">
        <f>IF(N53&gt;$F$76,(N57-N53)/N53,$F$77)</f>
        <v>*</v>
      </c>
      <c r="O59" s="80">
        <f>IF(O53&gt;$F$76,(O57-O53)/O53,$F$77)</f>
        <v>-0.3882175226586103</v>
      </c>
      <c r="P59" s="80">
        <f>IF(P53&gt;$F$76,(P57-P53)/P53,$F$77)</f>
        <v>-0.3206219918548686</v>
      </c>
      <c r="Q59" s="81"/>
      <c r="R59" s="86"/>
    </row>
    <row r="60" spans="2:18" ht="6" customHeight="1">
      <c r="B60" s="53"/>
      <c r="C60" s="54"/>
      <c r="D60" s="68"/>
      <c r="F60" s="66"/>
      <c r="G60" s="66"/>
      <c r="H60" s="66"/>
      <c r="I60" s="66"/>
      <c r="J60" s="66"/>
      <c r="K60" s="66"/>
      <c r="L60" s="66"/>
      <c r="M60" s="66"/>
      <c r="N60" s="176"/>
      <c r="O60" s="66"/>
      <c r="P60" s="87"/>
      <c r="Q60" s="67"/>
      <c r="R60" s="87"/>
    </row>
    <row r="61" spans="2:18" ht="15.75">
      <c r="B61" s="53"/>
      <c r="C61" s="54"/>
      <c r="D61" s="69" t="s">
        <v>25</v>
      </c>
      <c r="F61" s="66"/>
      <c r="G61" s="66"/>
      <c r="H61" s="66"/>
      <c r="I61" s="66"/>
      <c r="J61" s="66"/>
      <c r="K61" s="66"/>
      <c r="L61" s="66"/>
      <c r="M61" s="66"/>
      <c r="N61" s="176"/>
      <c r="O61" s="66"/>
      <c r="P61" s="66"/>
      <c r="Q61" s="67"/>
      <c r="R61" s="87"/>
    </row>
    <row r="62" spans="2:18" ht="15">
      <c r="B62" s="53"/>
      <c r="C62" s="54"/>
      <c r="D62" s="34"/>
      <c r="E62" s="240" t="s">
        <v>158</v>
      </c>
      <c r="F62" s="79">
        <f>F8+F17+F26+F35+F44+F53</f>
        <v>82.4</v>
      </c>
      <c r="G62" s="79">
        <f>G8+G17+G26+G35+G44+G53</f>
        <v>1308.8</v>
      </c>
      <c r="H62" s="79">
        <f>H8+H17+H26+H35+H44+H53</f>
        <v>9877.199999999999</v>
      </c>
      <c r="I62" s="64"/>
      <c r="J62" s="79">
        <f>J8+J17+J26+J35+J44+J53</f>
        <v>209.4</v>
      </c>
      <c r="K62" s="79">
        <f>K8+K17+K26+K35+K44+K53</f>
        <v>1296.6000000000001</v>
      </c>
      <c r="L62" s="79">
        <f>L8+L17+L26+L35+L44+L53</f>
        <v>7219.8</v>
      </c>
      <c r="M62" s="64"/>
      <c r="N62" s="173">
        <f>F62+J62</f>
        <v>291.8</v>
      </c>
      <c r="O62" s="79">
        <f>G62+K62</f>
        <v>2605.4</v>
      </c>
      <c r="P62" s="84">
        <f>H62+L62</f>
        <v>17097</v>
      </c>
      <c r="Q62" s="82"/>
      <c r="R62" s="84"/>
    </row>
    <row r="63" spans="2:18" ht="3.75" customHeight="1">
      <c r="B63" s="53"/>
      <c r="C63" s="54"/>
      <c r="D63" s="34"/>
      <c r="E63" s="240"/>
      <c r="F63" s="64"/>
      <c r="G63" s="64"/>
      <c r="H63" s="64"/>
      <c r="I63" s="64"/>
      <c r="J63" s="64"/>
      <c r="K63" s="64"/>
      <c r="L63" s="64"/>
      <c r="M63" s="64"/>
      <c r="N63" s="174"/>
      <c r="O63" s="64"/>
      <c r="P63" s="85"/>
      <c r="Q63" s="65"/>
      <c r="R63" s="85"/>
    </row>
    <row r="64" spans="2:18" ht="15">
      <c r="B64" s="53"/>
      <c r="C64" s="54"/>
      <c r="E64" s="241">
        <v>2014</v>
      </c>
      <c r="F64" s="79">
        <f aca="true" t="shared" si="0" ref="F64:H66">F10+F19+F28+F37+F46+F55</f>
        <v>73</v>
      </c>
      <c r="G64" s="79">
        <f t="shared" si="0"/>
        <v>905</v>
      </c>
      <c r="H64" s="79">
        <f t="shared" si="0"/>
        <v>6875</v>
      </c>
      <c r="I64" s="64"/>
      <c r="J64" s="79">
        <f aca="true" t="shared" si="1" ref="J64:L66">J10+J19+J28+J37+J46+J55</f>
        <v>130</v>
      </c>
      <c r="K64" s="79">
        <f t="shared" si="1"/>
        <v>798</v>
      </c>
      <c r="L64" s="79">
        <f t="shared" si="1"/>
        <v>4433</v>
      </c>
      <c r="M64" s="64"/>
      <c r="N64" s="173">
        <f aca="true" t="shared" si="2" ref="N64:P65">F64+J64</f>
        <v>203</v>
      </c>
      <c r="O64" s="79">
        <f t="shared" si="2"/>
        <v>1703</v>
      </c>
      <c r="P64" s="84">
        <f t="shared" si="2"/>
        <v>11308</v>
      </c>
      <c r="Q64" s="82"/>
      <c r="R64" s="84"/>
    </row>
    <row r="65" spans="2:18" ht="15">
      <c r="B65" s="53"/>
      <c r="C65" s="54"/>
      <c r="E65" s="241">
        <v>2015</v>
      </c>
      <c r="F65" s="79">
        <f t="shared" si="0"/>
        <v>48</v>
      </c>
      <c r="G65" s="79">
        <f t="shared" si="0"/>
        <v>875</v>
      </c>
      <c r="H65" s="79">
        <f t="shared" si="0"/>
        <v>6623</v>
      </c>
      <c r="I65" s="64"/>
      <c r="J65" s="79">
        <f t="shared" si="1"/>
        <v>120</v>
      </c>
      <c r="K65" s="79">
        <f t="shared" si="1"/>
        <v>725</v>
      </c>
      <c r="L65" s="79">
        <f t="shared" si="1"/>
        <v>4351</v>
      </c>
      <c r="M65" s="64"/>
      <c r="N65" s="173">
        <f t="shared" si="2"/>
        <v>168</v>
      </c>
      <c r="O65" s="79">
        <f t="shared" si="2"/>
        <v>1600</v>
      </c>
      <c r="P65" s="84">
        <f t="shared" si="2"/>
        <v>10974</v>
      </c>
      <c r="Q65" s="82"/>
      <c r="R65" s="84"/>
    </row>
    <row r="66" spans="2:18" ht="15.75">
      <c r="B66" s="53"/>
      <c r="C66" s="54"/>
      <c r="D66" s="49"/>
      <c r="E66" s="241" t="s">
        <v>245</v>
      </c>
      <c r="F66" s="79">
        <f t="shared" si="0"/>
        <v>44</v>
      </c>
      <c r="G66" s="79">
        <f t="shared" si="0"/>
        <v>854</v>
      </c>
      <c r="H66" s="79">
        <f t="shared" si="0"/>
        <v>6573</v>
      </c>
      <c r="I66" s="64"/>
      <c r="J66" s="79">
        <f t="shared" si="1"/>
        <v>147</v>
      </c>
      <c r="K66" s="79">
        <f t="shared" si="1"/>
        <v>839</v>
      </c>
      <c r="L66" s="79">
        <f t="shared" si="1"/>
        <v>4308</v>
      </c>
      <c r="M66" s="64"/>
      <c r="N66" s="173">
        <f>F66+J66</f>
        <v>191</v>
      </c>
      <c r="O66" s="79">
        <f>G66+K66</f>
        <v>1693</v>
      </c>
      <c r="P66" s="79">
        <f>H66+L66</f>
        <v>10881</v>
      </c>
      <c r="Q66" s="82"/>
      <c r="R66" s="84"/>
    </row>
    <row r="67" spans="2:18" ht="15">
      <c r="B67" s="53"/>
      <c r="C67" s="54"/>
      <c r="E67" s="241" t="s">
        <v>246</v>
      </c>
      <c r="F67" s="80" t="str">
        <f>IF(F65&gt;$F$76,(F66-F65)/F65,$F$77)</f>
        <v>*</v>
      </c>
      <c r="G67" s="80">
        <f>IF(G65&gt;$F$76,(G66-G65)/G65,$F$77)</f>
        <v>-0.024</v>
      </c>
      <c r="H67" s="80">
        <f>IF(H65&gt;$F$76,(H66-H65)/H65,$F$77)</f>
        <v>-0.007549448890231013</v>
      </c>
      <c r="I67" s="66"/>
      <c r="J67" s="80">
        <f>IF(J65&gt;$F$76,(J66-J65)/J65,$F$77)</f>
        <v>0.225</v>
      </c>
      <c r="K67" s="80">
        <f>IF(K65&gt;$F$76,(K66-K65)/K65,$F$77)</f>
        <v>0.15724137931034482</v>
      </c>
      <c r="L67" s="80">
        <f>IF(L65&gt;$F$76,(L66-L65)/L65,$F$77)</f>
        <v>-0.009882785566536429</v>
      </c>
      <c r="M67" s="66"/>
      <c r="N67" s="175">
        <f>IF(N65&gt;$F$76,(N66-N65)/N65,$F$77)</f>
        <v>0.13690476190476192</v>
      </c>
      <c r="O67" s="80">
        <f>IF(O65&gt;$F$76,(O66-O65)/O65,$F$77)</f>
        <v>0.058125</v>
      </c>
      <c r="P67" s="80">
        <f>IF(P65&gt;$F$76,(P66-P65)/P65,$F$77)</f>
        <v>-0.00847457627118644</v>
      </c>
      <c r="Q67" s="81"/>
      <c r="R67" s="86"/>
    </row>
    <row r="68" spans="2:18" ht="15">
      <c r="B68" s="53"/>
      <c r="C68" s="54"/>
      <c r="E68" s="241" t="s">
        <v>159</v>
      </c>
      <c r="F68" s="80">
        <f>IF(F62&gt;$F$76,(F66-F62)/F62,$F$77)</f>
        <v>-0.46601941747572817</v>
      </c>
      <c r="G68" s="80">
        <f>IF(G62&gt;$F$76,(G66-G62)/G62,$F$77)</f>
        <v>-0.3474938875305623</v>
      </c>
      <c r="H68" s="80">
        <f>IF(H62&gt;$F$76,(H66-H62)/H62,$F$77)</f>
        <v>-0.3345280038877414</v>
      </c>
      <c r="I68" s="66"/>
      <c r="J68" s="80">
        <f>IF(J62&gt;$F$76,(J66-J62)/J62,$F$77)</f>
        <v>-0.2979942693409742</v>
      </c>
      <c r="K68" s="80">
        <f>IF(K62&gt;$F$76,(K66-K62)/K62,$F$77)</f>
        <v>-0.35292302946166904</v>
      </c>
      <c r="L68" s="80">
        <f>IF(L62&gt;$F$76,(L66-L62)/L62,$F$77)</f>
        <v>-0.4033075708468379</v>
      </c>
      <c r="M68" s="66"/>
      <c r="N68" s="175">
        <f>IF(N62&gt;$F$76,(N66-N62)/N62,$F$77)</f>
        <v>-0.3454420836189171</v>
      </c>
      <c r="O68" s="80">
        <f>IF(O62&gt;$F$76,(O66-O62)/O62,$F$77)</f>
        <v>-0.35019574729408154</v>
      </c>
      <c r="P68" s="80">
        <f>IF(P62&gt;$F$76,(P66-P62)/P62,$F$77)</f>
        <v>-0.3635725565888752</v>
      </c>
      <c r="Q68" s="81"/>
      <c r="R68" s="86"/>
    </row>
    <row r="69" spans="2:18" ht="9" customHeight="1" thickBot="1">
      <c r="B69" s="59"/>
      <c r="C69" s="60"/>
      <c r="D69" s="62"/>
      <c r="E69" s="61"/>
      <c r="F69" s="70"/>
      <c r="G69" s="70"/>
      <c r="H69" s="70"/>
      <c r="I69" s="70"/>
      <c r="J69" s="70"/>
      <c r="K69" s="70"/>
      <c r="L69" s="70"/>
      <c r="M69" s="70"/>
      <c r="N69" s="177"/>
      <c r="O69" s="70"/>
      <c r="P69" s="90"/>
      <c r="Q69" s="92"/>
      <c r="R69" s="72"/>
    </row>
    <row r="70" spans="2:18" ht="6" customHeight="1">
      <c r="B70" s="54"/>
      <c r="C70" s="54"/>
      <c r="D70" s="71"/>
      <c r="E70" s="54"/>
      <c r="F70" s="72"/>
      <c r="G70" s="72"/>
      <c r="H70" s="72"/>
      <c r="I70" s="72"/>
      <c r="J70" s="72"/>
      <c r="K70" s="72"/>
      <c r="L70" s="72"/>
      <c r="M70" s="72"/>
      <c r="N70" s="72"/>
      <c r="O70" s="72"/>
      <c r="P70" s="72"/>
      <c r="Q70" s="72"/>
      <c r="R70" s="72"/>
    </row>
    <row r="71" spans="2:18" ht="15.75" customHeight="1">
      <c r="B71" s="54"/>
      <c r="C71" s="54"/>
      <c r="E71" s="54"/>
      <c r="F71" s="72"/>
      <c r="G71" s="72"/>
      <c r="H71" s="72"/>
      <c r="I71" s="72"/>
      <c r="J71" s="72"/>
      <c r="K71" s="72"/>
      <c r="L71" s="72"/>
      <c r="M71" s="72"/>
      <c r="N71" s="72"/>
      <c r="O71" s="72"/>
      <c r="P71" s="72"/>
      <c r="Q71" s="72"/>
      <c r="R71" s="72"/>
    </row>
    <row r="72" spans="2:18" ht="15.75" customHeight="1">
      <c r="B72" s="54"/>
      <c r="C72" s="54"/>
      <c r="D72" s="114" t="s">
        <v>247</v>
      </c>
      <c r="E72" s="112"/>
      <c r="F72" s="113"/>
      <c r="G72" s="113"/>
      <c r="H72" s="113"/>
      <c r="I72" s="113"/>
      <c r="J72" s="113"/>
      <c r="K72" s="113"/>
      <c r="L72" s="72"/>
      <c r="M72" s="72"/>
      <c r="N72" s="72"/>
      <c r="O72" s="72"/>
      <c r="P72" s="72"/>
      <c r="Q72" s="72"/>
      <c r="R72" s="72"/>
    </row>
    <row r="73" spans="2:18" ht="15.75" customHeight="1">
      <c r="B73" s="54"/>
      <c r="C73" s="54"/>
      <c r="D73" s="115" t="s">
        <v>199</v>
      </c>
      <c r="E73" s="54"/>
      <c r="F73" s="72"/>
      <c r="G73" s="72"/>
      <c r="H73" s="72"/>
      <c r="I73" s="72"/>
      <c r="J73" s="72"/>
      <c r="K73" s="72"/>
      <c r="L73" s="72"/>
      <c r="M73" s="72"/>
      <c r="N73" s="72"/>
      <c r="O73" s="72"/>
      <c r="P73" s="72"/>
      <c r="Q73" s="72"/>
      <c r="R73" s="72"/>
    </row>
    <row r="74" spans="4:18" ht="15.75" customHeight="1">
      <c r="D74" s="352" t="s">
        <v>200</v>
      </c>
      <c r="F74" s="73"/>
      <c r="G74" s="73"/>
      <c r="H74" s="73"/>
      <c r="I74" s="73"/>
      <c r="J74" s="73"/>
      <c r="K74" s="73"/>
      <c r="L74" s="73"/>
      <c r="M74" s="73"/>
      <c r="N74" s="73"/>
      <c r="O74" s="73"/>
      <c r="P74" s="73"/>
      <c r="Q74" s="73"/>
      <c r="R74" s="73"/>
    </row>
    <row r="75" spans="4:18" ht="21.75" customHeight="1">
      <c r="D75" s="52"/>
      <c r="F75" s="73"/>
      <c r="G75" s="73"/>
      <c r="H75" s="73"/>
      <c r="I75" s="73"/>
      <c r="J75" s="73"/>
      <c r="K75" s="73"/>
      <c r="L75" s="73"/>
      <c r="M75" s="73"/>
      <c r="N75" s="73"/>
      <c r="O75" s="73"/>
      <c r="P75" s="73"/>
      <c r="Q75" s="73"/>
      <c r="R75" s="73"/>
    </row>
    <row r="76" spans="4:6" ht="15">
      <c r="D76" s="48" t="s">
        <v>23</v>
      </c>
      <c r="E76" s="34"/>
      <c r="F76" s="48">
        <v>50</v>
      </c>
    </row>
    <row r="77" spans="4:6" ht="15">
      <c r="D77" s="48" t="s">
        <v>24</v>
      </c>
      <c r="E77" s="34"/>
      <c r="F77" s="74" t="s">
        <v>18</v>
      </c>
    </row>
    <row r="79" ht="8.25" customHeight="1"/>
    <row r="80" ht="6.75" customHeight="1"/>
    <row r="81" ht="6.75" customHeight="1"/>
    <row r="82" ht="264" customHeight="1"/>
  </sheetData>
  <sheetProtection/>
  <printOptions/>
  <pageMargins left="0.75" right="0.75" top="1" bottom="1" header="0.5" footer="0.5"/>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B2:Q69"/>
  <sheetViews>
    <sheetView zoomScale="75" zoomScaleNormal="75" zoomScalePageLayoutView="0" workbookViewId="0" topLeftCell="A1">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19.00390625" style="48" customWidth="1"/>
    <col min="6" max="6" width="8.7109375" style="48" customWidth="1"/>
    <col min="7" max="7" width="11.28125" style="48" customWidth="1"/>
    <col min="8" max="8" width="10.00390625" style="48" customWidth="1"/>
    <col min="9" max="9" width="1.421875" style="48" customWidth="1"/>
    <col min="10" max="10" width="8.7109375" style="48" customWidth="1"/>
    <col min="11" max="11" width="11.28125" style="48" customWidth="1"/>
    <col min="12" max="12" width="8.7109375" style="48" customWidth="1"/>
    <col min="13" max="13" width="1.57421875" style="48" customWidth="1"/>
    <col min="14" max="14" width="8.7109375" style="48" customWidth="1"/>
    <col min="15" max="15" width="11.28125" style="48" customWidth="1"/>
    <col min="16" max="16" width="10.00390625" style="48" customWidth="1"/>
    <col min="17" max="17" width="0.9921875" style="48" customWidth="1"/>
    <col min="18" max="18" width="1.1484375" style="48" customWidth="1"/>
    <col min="19" max="19" width="2.57421875" style="48" customWidth="1"/>
    <col min="20" max="20" width="0.9921875" style="48" customWidth="1"/>
    <col min="21" max="21" width="79.8515625" style="48" customWidth="1"/>
    <col min="22" max="16384" width="12.57421875" style="48" customWidth="1"/>
  </cols>
  <sheetData>
    <row r="1" ht="7.5" customHeight="1"/>
    <row r="2" spans="2:16" ht="15.75">
      <c r="B2" s="124" t="s">
        <v>249</v>
      </c>
      <c r="C2" s="49"/>
      <c r="D2" s="34"/>
      <c r="P2" s="50"/>
    </row>
    <row r="3" spans="2:17" ht="8.25" customHeight="1" thickBot="1">
      <c r="B3" s="51"/>
      <c r="C3" s="51"/>
      <c r="D3" s="35"/>
      <c r="F3" s="52"/>
      <c r="H3" s="52"/>
      <c r="P3" s="60"/>
      <c r="Q3" s="60"/>
    </row>
    <row r="4" spans="2:17" ht="15.75">
      <c r="B4" s="53"/>
      <c r="C4" s="54"/>
      <c r="D4" s="55" t="s">
        <v>19</v>
      </c>
      <c r="E4" s="55"/>
      <c r="F4" s="56" t="s">
        <v>10</v>
      </c>
      <c r="G4" s="57"/>
      <c r="H4" s="57"/>
      <c r="I4" s="58"/>
      <c r="J4" s="56" t="s">
        <v>11</v>
      </c>
      <c r="K4" s="57"/>
      <c r="L4" s="57"/>
      <c r="M4" s="58"/>
      <c r="N4" s="172" t="s">
        <v>12</v>
      </c>
      <c r="O4" s="57"/>
      <c r="P4" s="93"/>
      <c r="Q4" s="63"/>
    </row>
    <row r="5" spans="2:17" ht="16.5" thickBot="1">
      <c r="B5" s="53"/>
      <c r="C5" s="54"/>
      <c r="D5" s="49" t="s">
        <v>20</v>
      </c>
      <c r="F5" s="236" t="s">
        <v>85</v>
      </c>
      <c r="G5" s="242" t="s">
        <v>2</v>
      </c>
      <c r="H5" s="242" t="s">
        <v>5</v>
      </c>
      <c r="I5" s="243"/>
      <c r="J5" s="242" t="s">
        <v>85</v>
      </c>
      <c r="K5" s="242" t="s">
        <v>2</v>
      </c>
      <c r="L5" s="242" t="s">
        <v>5</v>
      </c>
      <c r="M5" s="243"/>
      <c r="N5" s="244" t="s">
        <v>85</v>
      </c>
      <c r="O5" s="242" t="s">
        <v>2</v>
      </c>
      <c r="P5" s="237" t="s">
        <v>5</v>
      </c>
      <c r="Q5" s="238"/>
    </row>
    <row r="6" spans="2:17" ht="11.25" customHeight="1">
      <c r="B6" s="53"/>
      <c r="C6" s="54"/>
      <c r="N6" s="53"/>
      <c r="P6" s="54"/>
      <c r="Q6" s="63"/>
    </row>
    <row r="7" spans="2:17" ht="15.75">
      <c r="B7" s="53"/>
      <c r="C7" s="54"/>
      <c r="D7" s="49" t="s">
        <v>13</v>
      </c>
      <c r="N7" s="53"/>
      <c r="P7" s="54"/>
      <c r="Q7" s="63"/>
    </row>
    <row r="8" spans="2:17" ht="15">
      <c r="B8" s="53"/>
      <c r="C8" s="54"/>
      <c r="D8" s="34"/>
      <c r="E8" s="240" t="s">
        <v>158</v>
      </c>
      <c r="F8" s="64">
        <v>4</v>
      </c>
      <c r="G8" s="64">
        <v>209.6</v>
      </c>
      <c r="H8" s="64">
        <v>976.4</v>
      </c>
      <c r="I8" s="64"/>
      <c r="J8" s="64">
        <v>2</v>
      </c>
      <c r="K8" s="64">
        <v>8.8</v>
      </c>
      <c r="L8" s="64">
        <v>20.6</v>
      </c>
      <c r="M8" s="64"/>
      <c r="N8" s="173">
        <f>F8+J8</f>
        <v>6</v>
      </c>
      <c r="O8" s="79">
        <f>G8+K8</f>
        <v>218.4</v>
      </c>
      <c r="P8" s="84">
        <f>H8+L8</f>
        <v>997</v>
      </c>
      <c r="Q8" s="63"/>
    </row>
    <row r="9" spans="2:17" ht="3.75" customHeight="1">
      <c r="B9" s="53"/>
      <c r="C9" s="54"/>
      <c r="D9" s="34"/>
      <c r="E9" s="240"/>
      <c r="F9" s="64"/>
      <c r="G9" s="64"/>
      <c r="H9" s="64"/>
      <c r="I9" s="64"/>
      <c r="J9" s="64"/>
      <c r="K9" s="64"/>
      <c r="L9" s="64"/>
      <c r="M9" s="64"/>
      <c r="N9" s="174"/>
      <c r="O9" s="64"/>
      <c r="P9" s="85"/>
      <c r="Q9" s="63"/>
    </row>
    <row r="10" spans="2:17" ht="15.75">
      <c r="B10" s="53"/>
      <c r="C10" s="54"/>
      <c r="D10" s="49"/>
      <c r="E10" s="241">
        <v>2014</v>
      </c>
      <c r="F10" s="64">
        <v>2</v>
      </c>
      <c r="G10" s="64">
        <v>114</v>
      </c>
      <c r="H10" s="64">
        <v>493</v>
      </c>
      <c r="I10" s="64"/>
      <c r="J10" s="64">
        <v>1</v>
      </c>
      <c r="K10" s="64">
        <v>2</v>
      </c>
      <c r="L10" s="64">
        <v>8</v>
      </c>
      <c r="M10" s="64"/>
      <c r="N10" s="173">
        <f aca="true" t="shared" si="0" ref="N10:P11">F10+J10</f>
        <v>3</v>
      </c>
      <c r="O10" s="79">
        <f t="shared" si="0"/>
        <v>116</v>
      </c>
      <c r="P10" s="84">
        <f t="shared" si="0"/>
        <v>501</v>
      </c>
      <c r="Q10" s="63"/>
    </row>
    <row r="11" spans="2:17" ht="15.75">
      <c r="B11" s="53"/>
      <c r="C11" s="54"/>
      <c r="D11" s="49"/>
      <c r="E11" s="241">
        <v>2015</v>
      </c>
      <c r="F11" s="64">
        <v>1</v>
      </c>
      <c r="G11" s="64">
        <v>95</v>
      </c>
      <c r="H11" s="64">
        <v>450</v>
      </c>
      <c r="I11" s="64"/>
      <c r="J11" s="64">
        <v>2</v>
      </c>
      <c r="K11" s="64">
        <v>2</v>
      </c>
      <c r="L11" s="64">
        <v>10</v>
      </c>
      <c r="M11" s="64"/>
      <c r="N11" s="173">
        <f t="shared" si="0"/>
        <v>3</v>
      </c>
      <c r="O11" s="79">
        <f t="shared" si="0"/>
        <v>97</v>
      </c>
      <c r="P11" s="84">
        <f t="shared" si="0"/>
        <v>460</v>
      </c>
      <c r="Q11" s="63"/>
    </row>
    <row r="12" spans="2:17" ht="15.75">
      <c r="B12" s="53"/>
      <c r="C12" s="54"/>
      <c r="D12" s="49"/>
      <c r="E12" s="241" t="s">
        <v>245</v>
      </c>
      <c r="F12" s="64">
        <v>3</v>
      </c>
      <c r="G12" s="64">
        <v>105</v>
      </c>
      <c r="H12" s="64">
        <v>477</v>
      </c>
      <c r="I12" s="64"/>
      <c r="J12" s="64">
        <v>0</v>
      </c>
      <c r="K12" s="64">
        <v>0</v>
      </c>
      <c r="L12" s="64">
        <v>2</v>
      </c>
      <c r="M12" s="64"/>
      <c r="N12" s="173">
        <f>F12+J12</f>
        <v>3</v>
      </c>
      <c r="O12" s="79">
        <f>G12+K12</f>
        <v>105</v>
      </c>
      <c r="P12" s="84">
        <f>H12+L12</f>
        <v>479</v>
      </c>
      <c r="Q12" s="63"/>
    </row>
    <row r="13" spans="2:17" ht="15">
      <c r="B13" s="53"/>
      <c r="E13" s="241" t="s">
        <v>246</v>
      </c>
      <c r="F13" s="80" t="str">
        <f>IF(F11&gt;$F$68,(F12-F11)/F11,$F$69)</f>
        <v>*</v>
      </c>
      <c r="G13" s="80">
        <f>IF(G11&gt;$F$68,(G12-G11)/G11,$F$69)</f>
        <v>0.10526315789473684</v>
      </c>
      <c r="H13" s="80">
        <f>IF(H11&gt;$F$68,(H12-H11)/H11,$F$69)</f>
        <v>0.06</v>
      </c>
      <c r="I13" s="80"/>
      <c r="J13" s="80" t="str">
        <f>IF(J11&gt;$F$68,(J12-J11)/J11,$F$69)</f>
        <v>*</v>
      </c>
      <c r="K13" s="80" t="str">
        <f>IF(K11&gt;$F$68,(K12-K11)/K11,$F$69)</f>
        <v>*</v>
      </c>
      <c r="L13" s="80" t="str">
        <f>IF(L11&gt;$F$68,(L12-L11)/L11,$F$69)</f>
        <v>*</v>
      </c>
      <c r="M13" s="80"/>
      <c r="N13" s="175" t="str">
        <f>IF(N11&gt;$F$68,(N12-N11)/N11,$F$69)</f>
        <v>*</v>
      </c>
      <c r="O13" s="80">
        <f>IF(O11&gt;$F$68,(O12-O11)/O11,$F$69)</f>
        <v>0.08247422680412371</v>
      </c>
      <c r="P13" s="80">
        <f>IF(P11&gt;$F$68,(P12-P11)/P11,$F$69)</f>
        <v>0.041304347826086954</v>
      </c>
      <c r="Q13" s="63"/>
    </row>
    <row r="14" spans="2:17" ht="15">
      <c r="B14" s="53"/>
      <c r="C14" s="54"/>
      <c r="E14" s="241" t="s">
        <v>159</v>
      </c>
      <c r="F14" s="80" t="str">
        <f>IF(F8&gt;$F$68,(F12-F8)/F8,$F$69)</f>
        <v>*</v>
      </c>
      <c r="G14" s="80">
        <f>IF(G8&gt;$F$68,(G12-G8)/G8,$F$69)</f>
        <v>-0.49904580152671757</v>
      </c>
      <c r="H14" s="80">
        <f>IF(H8&gt;$F$68,(H12-H8)/H8,$F$69)</f>
        <v>-0.511470708725932</v>
      </c>
      <c r="I14" s="80"/>
      <c r="J14" s="80" t="str">
        <f>IF(J8&gt;$F$68,(J12-J8)/J8,$F$69)</f>
        <v>*</v>
      </c>
      <c r="K14" s="80" t="str">
        <f>IF(K8&gt;$F$68,(K12-K8)/K8,$F$69)</f>
        <v>*</v>
      </c>
      <c r="L14" s="80" t="str">
        <f>IF(L8&gt;$F$68,(L12-L8)/L8,$F$69)</f>
        <v>*</v>
      </c>
      <c r="M14" s="80"/>
      <c r="N14" s="175" t="str">
        <f>IF(N8&gt;$F$68,(N12-N8)/N8,$F$69)</f>
        <v>*</v>
      </c>
      <c r="O14" s="80">
        <f>IF(O8&gt;$F$68,(O12-O8)/O8,$F$69)</f>
        <v>-0.5192307692307693</v>
      </c>
      <c r="P14" s="80">
        <f>IF(P8&gt;$F$68,(P12-P8)/P8,$F$69)</f>
        <v>-0.5195586760280843</v>
      </c>
      <c r="Q14" s="63"/>
    </row>
    <row r="15" spans="2:17" ht="6" customHeight="1">
      <c r="B15" s="53"/>
      <c r="C15" s="54"/>
      <c r="D15" s="49"/>
      <c r="F15" s="66"/>
      <c r="G15" s="66"/>
      <c r="H15" s="66"/>
      <c r="I15" s="66"/>
      <c r="J15" s="66"/>
      <c r="K15" s="66"/>
      <c r="L15" s="66"/>
      <c r="M15" s="66"/>
      <c r="N15" s="176"/>
      <c r="O15" s="66"/>
      <c r="P15" s="87"/>
      <c r="Q15" s="63"/>
    </row>
    <row r="16" spans="2:17" ht="15.75">
      <c r="B16" s="53"/>
      <c r="C16" s="54"/>
      <c r="D16" s="49" t="s">
        <v>14</v>
      </c>
      <c r="F16" s="66"/>
      <c r="G16" s="66"/>
      <c r="H16" s="66"/>
      <c r="I16" s="66"/>
      <c r="J16" s="66"/>
      <c r="K16" s="66"/>
      <c r="L16" s="66"/>
      <c r="M16" s="66"/>
      <c r="N16" s="176"/>
      <c r="O16" s="66"/>
      <c r="P16" s="66"/>
      <c r="Q16" s="63"/>
    </row>
    <row r="17" spans="2:17" ht="15">
      <c r="B17" s="53"/>
      <c r="C17" s="54"/>
      <c r="D17" s="34"/>
      <c r="E17" s="240" t="s">
        <v>158</v>
      </c>
      <c r="F17" s="64">
        <v>1.8</v>
      </c>
      <c r="G17" s="64">
        <v>27.2</v>
      </c>
      <c r="H17" s="64">
        <v>193.6</v>
      </c>
      <c r="I17" s="64"/>
      <c r="J17" s="64">
        <v>0.6</v>
      </c>
      <c r="K17" s="64">
        <v>2.2</v>
      </c>
      <c r="L17" s="64">
        <v>9.4</v>
      </c>
      <c r="M17" s="64"/>
      <c r="N17" s="173">
        <f>F17+J17</f>
        <v>2.4</v>
      </c>
      <c r="O17" s="79">
        <f>G17+K17</f>
        <v>29.4</v>
      </c>
      <c r="P17" s="84">
        <f>H17+L17</f>
        <v>203</v>
      </c>
      <c r="Q17" s="63"/>
    </row>
    <row r="18" spans="2:17" ht="3.75" customHeight="1">
      <c r="B18" s="53"/>
      <c r="C18" s="54"/>
      <c r="D18" s="34"/>
      <c r="E18" s="240"/>
      <c r="F18" s="64"/>
      <c r="G18" s="64"/>
      <c r="H18" s="64"/>
      <c r="I18" s="64"/>
      <c r="J18" s="64"/>
      <c r="K18" s="64"/>
      <c r="L18" s="64"/>
      <c r="M18" s="64"/>
      <c r="N18" s="174"/>
      <c r="O18" s="64"/>
      <c r="P18" s="85"/>
      <c r="Q18" s="63"/>
    </row>
    <row r="19" spans="2:17" ht="15.75">
      <c r="B19" s="53"/>
      <c r="C19" s="54"/>
      <c r="D19" s="49"/>
      <c r="E19" s="241">
        <v>2014</v>
      </c>
      <c r="F19" s="64">
        <v>0</v>
      </c>
      <c r="G19" s="64">
        <v>17</v>
      </c>
      <c r="H19" s="64">
        <v>74</v>
      </c>
      <c r="I19" s="64"/>
      <c r="J19" s="64">
        <v>0</v>
      </c>
      <c r="K19" s="64">
        <v>1</v>
      </c>
      <c r="L19" s="64">
        <v>6</v>
      </c>
      <c r="M19" s="64"/>
      <c r="N19" s="173">
        <f aca="true" t="shared" si="1" ref="N19:P21">F19+J19</f>
        <v>0</v>
      </c>
      <c r="O19" s="79">
        <f t="shared" si="1"/>
        <v>18</v>
      </c>
      <c r="P19" s="84">
        <f t="shared" si="1"/>
        <v>80</v>
      </c>
      <c r="Q19" s="63"/>
    </row>
    <row r="20" spans="2:17" ht="15.75">
      <c r="B20" s="53"/>
      <c r="C20" s="54"/>
      <c r="D20" s="49"/>
      <c r="E20" s="241">
        <v>2015</v>
      </c>
      <c r="F20" s="64">
        <v>1</v>
      </c>
      <c r="G20" s="64">
        <v>11</v>
      </c>
      <c r="H20" s="64">
        <v>70</v>
      </c>
      <c r="I20" s="64"/>
      <c r="J20" s="64">
        <v>0</v>
      </c>
      <c r="K20" s="64">
        <v>0</v>
      </c>
      <c r="L20" s="64">
        <v>1</v>
      </c>
      <c r="M20" s="64"/>
      <c r="N20" s="173">
        <f t="shared" si="1"/>
        <v>1</v>
      </c>
      <c r="O20" s="79">
        <f t="shared" si="1"/>
        <v>11</v>
      </c>
      <c r="P20" s="84">
        <f t="shared" si="1"/>
        <v>71</v>
      </c>
      <c r="Q20" s="63"/>
    </row>
    <row r="21" spans="2:17" ht="15.75">
      <c r="B21" s="53"/>
      <c r="C21" s="54"/>
      <c r="D21" s="49"/>
      <c r="E21" s="241" t="s">
        <v>245</v>
      </c>
      <c r="F21" s="64">
        <v>1</v>
      </c>
      <c r="G21" s="64">
        <v>8</v>
      </c>
      <c r="H21" s="64">
        <v>53</v>
      </c>
      <c r="I21" s="64"/>
      <c r="J21" s="64">
        <v>0</v>
      </c>
      <c r="K21" s="64">
        <v>0</v>
      </c>
      <c r="L21" s="64">
        <v>2</v>
      </c>
      <c r="M21" s="64"/>
      <c r="N21" s="173">
        <f t="shared" si="1"/>
        <v>1</v>
      </c>
      <c r="O21" s="79">
        <f t="shared" si="1"/>
        <v>8</v>
      </c>
      <c r="P21" s="84">
        <f t="shared" si="1"/>
        <v>55</v>
      </c>
      <c r="Q21" s="63"/>
    </row>
    <row r="22" spans="2:17" ht="15">
      <c r="B22" s="53"/>
      <c r="E22" s="241" t="s">
        <v>246</v>
      </c>
      <c r="F22" s="80" t="str">
        <f>IF(F20&gt;$F$68,(F21-F20)/F20,$F$69)</f>
        <v>*</v>
      </c>
      <c r="G22" s="80" t="str">
        <f>IF(G20&gt;$F$68,(G21-G20)/G20,$F$69)</f>
        <v>*</v>
      </c>
      <c r="H22" s="80">
        <f>IF(H20&gt;$F$68,(H21-H20)/H20,$F$69)</f>
        <v>-0.24285714285714285</v>
      </c>
      <c r="I22" s="80"/>
      <c r="J22" s="80" t="str">
        <f>IF(J20&gt;$F$68,(J21-J20)/J20,$F$69)</f>
        <v>*</v>
      </c>
      <c r="K22" s="80" t="str">
        <f>IF(K20&gt;$F$68,(K21-K20)/K20,$F$69)</f>
        <v>*</v>
      </c>
      <c r="L22" s="80" t="str">
        <f>IF(L20&gt;$F$68,(L21-L20)/L20,$F$69)</f>
        <v>*</v>
      </c>
      <c r="M22" s="80"/>
      <c r="N22" s="175" t="str">
        <f>IF(N20&gt;$F$68,(N21-N20)/N20,$F$69)</f>
        <v>*</v>
      </c>
      <c r="O22" s="80" t="str">
        <f>IF(O20&gt;$F$68,(O21-O20)/O20,$F$69)</f>
        <v>*</v>
      </c>
      <c r="P22" s="80">
        <f>IF(P20&gt;$F$68,(P21-P20)/P20,$F$69)</f>
        <v>-0.22535211267605634</v>
      </c>
      <c r="Q22" s="63"/>
    </row>
    <row r="23" spans="2:17" ht="15">
      <c r="B23" s="53"/>
      <c r="C23" s="54"/>
      <c r="E23" s="241" t="s">
        <v>159</v>
      </c>
      <c r="F23" s="80" t="str">
        <f>IF(F17&gt;$F$68,(F21-F17)/F17,$F$69)</f>
        <v>*</v>
      </c>
      <c r="G23" s="80" t="str">
        <f>IF(G17&gt;$F$68,(G21-G17)/G17,$F$69)</f>
        <v>*</v>
      </c>
      <c r="H23" s="80">
        <f>IF(H17&gt;$F$68,(H21-H17)/H17,$F$69)</f>
        <v>-0.7262396694214875</v>
      </c>
      <c r="I23" s="80"/>
      <c r="J23" s="80" t="str">
        <f>IF(J17&gt;$F$68,(J21-J17)/J17,$F$69)</f>
        <v>*</v>
      </c>
      <c r="K23" s="80" t="str">
        <f>IF(K17&gt;$F$68,(K21-K17)/K17,$F$69)</f>
        <v>*</v>
      </c>
      <c r="L23" s="80" t="str">
        <f>IF(L17&gt;$F$68,(L21-L17)/L17,$F$69)</f>
        <v>*</v>
      </c>
      <c r="M23" s="80"/>
      <c r="N23" s="175" t="str">
        <f>IF(N17&gt;$F$68,(N21-N17)/N17,$F$69)</f>
        <v>*</v>
      </c>
      <c r="O23" s="80" t="str">
        <f>IF(O17&gt;$F$68,(O21-O17)/O17,$F$69)</f>
        <v>*</v>
      </c>
      <c r="P23" s="80">
        <f>IF(P17&gt;$F$68,(P21-P17)/P17,$F$69)</f>
        <v>-0.729064039408867</v>
      </c>
      <c r="Q23" s="63"/>
    </row>
    <row r="24" spans="2:17" ht="6" customHeight="1">
      <c r="B24" s="53"/>
      <c r="C24" s="54"/>
      <c r="D24" s="49"/>
      <c r="F24" s="66"/>
      <c r="G24" s="66"/>
      <c r="H24" s="66"/>
      <c r="I24" s="66"/>
      <c r="J24" s="66"/>
      <c r="K24" s="66"/>
      <c r="L24" s="66"/>
      <c r="M24" s="66"/>
      <c r="N24" s="176"/>
      <c r="O24" s="66"/>
      <c r="P24" s="87"/>
      <c r="Q24" s="63"/>
    </row>
    <row r="25" spans="2:17" ht="15.75">
      <c r="B25" s="53"/>
      <c r="C25" s="54"/>
      <c r="D25" s="49" t="s">
        <v>16</v>
      </c>
      <c r="F25" s="66"/>
      <c r="G25" s="66"/>
      <c r="H25" s="66"/>
      <c r="I25" s="66"/>
      <c r="J25" s="66"/>
      <c r="K25" s="66"/>
      <c r="L25" s="66"/>
      <c r="M25" s="66"/>
      <c r="N25" s="176"/>
      <c r="O25" s="66"/>
      <c r="P25" s="66"/>
      <c r="Q25" s="63"/>
    </row>
    <row r="26" spans="2:17" ht="15">
      <c r="B26" s="53"/>
      <c r="C26" s="54"/>
      <c r="D26" s="34"/>
      <c r="E26" s="240" t="s">
        <v>158</v>
      </c>
      <c r="F26" s="64">
        <v>0.6</v>
      </c>
      <c r="G26" s="64">
        <v>17.6</v>
      </c>
      <c r="H26" s="64">
        <v>316.2</v>
      </c>
      <c r="I26" s="64"/>
      <c r="J26" s="64">
        <v>5.6</v>
      </c>
      <c r="K26" s="64">
        <v>44.2</v>
      </c>
      <c r="L26" s="64">
        <v>353.4</v>
      </c>
      <c r="M26" s="64"/>
      <c r="N26" s="173">
        <f>F26+J26</f>
        <v>6.199999999999999</v>
      </c>
      <c r="O26" s="79">
        <f>G26+K26</f>
        <v>61.800000000000004</v>
      </c>
      <c r="P26" s="84">
        <f>H26+L26</f>
        <v>669.5999999999999</v>
      </c>
      <c r="Q26" s="63"/>
    </row>
    <row r="27" spans="2:17" ht="3.75" customHeight="1">
      <c r="B27" s="53"/>
      <c r="C27" s="54"/>
      <c r="D27" s="34"/>
      <c r="E27" s="240"/>
      <c r="F27" s="64"/>
      <c r="G27" s="64"/>
      <c r="H27" s="64"/>
      <c r="I27" s="64"/>
      <c r="J27" s="64"/>
      <c r="K27" s="64"/>
      <c r="L27" s="64"/>
      <c r="M27" s="64"/>
      <c r="N27" s="174"/>
      <c r="O27" s="64"/>
      <c r="P27" s="85"/>
      <c r="Q27" s="63"/>
    </row>
    <row r="28" spans="2:17" ht="15.75">
      <c r="B28" s="53"/>
      <c r="C28" s="54"/>
      <c r="D28" s="49"/>
      <c r="E28" s="241">
        <v>2014</v>
      </c>
      <c r="F28" s="64">
        <v>0</v>
      </c>
      <c r="G28" s="64">
        <v>3</v>
      </c>
      <c r="H28" s="64">
        <v>206</v>
      </c>
      <c r="I28" s="64"/>
      <c r="J28" s="64">
        <v>4</v>
      </c>
      <c r="K28" s="64">
        <v>24</v>
      </c>
      <c r="L28" s="64">
        <v>184</v>
      </c>
      <c r="M28" s="64"/>
      <c r="N28" s="173">
        <f aca="true" t="shared" si="2" ref="N28:P30">F28+J28</f>
        <v>4</v>
      </c>
      <c r="O28" s="79">
        <f t="shared" si="2"/>
        <v>27</v>
      </c>
      <c r="P28" s="84">
        <f t="shared" si="2"/>
        <v>390</v>
      </c>
      <c r="Q28" s="63"/>
    </row>
    <row r="29" spans="2:17" ht="15.75">
      <c r="B29" s="53"/>
      <c r="C29" s="54"/>
      <c r="D29" s="49"/>
      <c r="E29" s="241">
        <v>2015</v>
      </c>
      <c r="F29" s="64">
        <v>0</v>
      </c>
      <c r="G29" s="64">
        <v>7</v>
      </c>
      <c r="H29" s="64">
        <v>192</v>
      </c>
      <c r="I29" s="64"/>
      <c r="J29" s="64">
        <v>0</v>
      </c>
      <c r="K29" s="64">
        <v>20</v>
      </c>
      <c r="L29" s="64">
        <v>185</v>
      </c>
      <c r="M29" s="64"/>
      <c r="N29" s="173">
        <f t="shared" si="2"/>
        <v>0</v>
      </c>
      <c r="O29" s="79">
        <f t="shared" si="2"/>
        <v>27</v>
      </c>
      <c r="P29" s="84">
        <f t="shared" si="2"/>
        <v>377</v>
      </c>
      <c r="Q29" s="63"/>
    </row>
    <row r="30" spans="2:17" ht="15.75">
      <c r="B30" s="53"/>
      <c r="C30" s="54"/>
      <c r="D30" s="49"/>
      <c r="E30" s="241" t="s">
        <v>245</v>
      </c>
      <c r="F30" s="64">
        <v>0</v>
      </c>
      <c r="G30" s="64">
        <v>5</v>
      </c>
      <c r="H30" s="64">
        <v>212</v>
      </c>
      <c r="I30" s="64"/>
      <c r="J30" s="64">
        <v>7</v>
      </c>
      <c r="K30" s="64">
        <v>41</v>
      </c>
      <c r="L30" s="64">
        <v>214</v>
      </c>
      <c r="M30" s="64"/>
      <c r="N30" s="173">
        <f t="shared" si="2"/>
        <v>7</v>
      </c>
      <c r="O30" s="79">
        <f t="shared" si="2"/>
        <v>46</v>
      </c>
      <c r="P30" s="84">
        <f t="shared" si="2"/>
        <v>426</v>
      </c>
      <c r="Q30" s="63"/>
    </row>
    <row r="31" spans="2:17" ht="15">
      <c r="B31" s="53"/>
      <c r="E31" s="241" t="s">
        <v>246</v>
      </c>
      <c r="F31" s="80" t="str">
        <f>IF(F29&gt;$F$68,(F30-F29)/F29,$F$69)</f>
        <v>*</v>
      </c>
      <c r="G31" s="80" t="str">
        <f>IF(G29&gt;$F$68,(G30-G29)/G29,$F$69)</f>
        <v>*</v>
      </c>
      <c r="H31" s="80">
        <f>IF(H29&gt;$F$68,(H30-H29)/H29,$F$69)</f>
        <v>0.10416666666666667</v>
      </c>
      <c r="I31" s="80"/>
      <c r="J31" s="80" t="str">
        <f>IF(J29&gt;$F$68,(J30-J29)/J29,$F$69)</f>
        <v>*</v>
      </c>
      <c r="K31" s="80" t="str">
        <f>IF(K29&gt;$F$68,(K30-K29)/K29,$F$69)</f>
        <v>*</v>
      </c>
      <c r="L31" s="80">
        <f>IF(L29&gt;$F$68,(L30-L29)/L29,$F$69)</f>
        <v>0.15675675675675677</v>
      </c>
      <c r="M31" s="80"/>
      <c r="N31" s="175" t="str">
        <f>IF(N29&gt;$F$68,(N30-N29)/N29,$F$69)</f>
        <v>*</v>
      </c>
      <c r="O31" s="80" t="str">
        <f>IF(O29&gt;$F$68,(O30-O29)/O29,$F$69)</f>
        <v>*</v>
      </c>
      <c r="P31" s="80">
        <f>IF(P29&gt;$F$68,(P30-P29)/P29,$F$69)</f>
        <v>0.129973474801061</v>
      </c>
      <c r="Q31" s="63"/>
    </row>
    <row r="32" spans="2:17" ht="15">
      <c r="B32" s="53"/>
      <c r="C32" s="54"/>
      <c r="E32" s="241" t="s">
        <v>159</v>
      </c>
      <c r="F32" s="80" t="str">
        <f>IF(F26&gt;$F$68,(F30-F26)/F26,$F$69)</f>
        <v>*</v>
      </c>
      <c r="G32" s="80" t="str">
        <f>IF(G26&gt;$F$68,(G30-G26)/G26,$F$69)</f>
        <v>*</v>
      </c>
      <c r="H32" s="80">
        <f>IF(H26&gt;$F$68,(H30-H26)/H26,$F$69)</f>
        <v>-0.3295382669196711</v>
      </c>
      <c r="I32" s="80"/>
      <c r="J32" s="80" t="str">
        <f>IF(J26&gt;$F$68,(J30-J26)/J26,$F$69)</f>
        <v>*</v>
      </c>
      <c r="K32" s="80" t="str">
        <f>IF(K26&gt;$F$68,(K30-K26)/K26,$F$69)</f>
        <v>*</v>
      </c>
      <c r="L32" s="80">
        <f>IF(L26&gt;$F$68,(L30-L26)/L26,$F$69)</f>
        <v>-0.39445387662705145</v>
      </c>
      <c r="M32" s="80"/>
      <c r="N32" s="175" t="str">
        <f>IF(N26&gt;$F$68,(N30-N26)/N26,$F$69)</f>
        <v>*</v>
      </c>
      <c r="O32" s="80">
        <f>IF(O26&gt;$F$68,(O30-O26)/O26,$F$69)</f>
        <v>-0.25566343042071205</v>
      </c>
      <c r="P32" s="80">
        <f>IF(P26&gt;$F$68,(P30-P26)/P26,$F$69)</f>
        <v>-0.3637992831541218</v>
      </c>
      <c r="Q32" s="63"/>
    </row>
    <row r="33" spans="2:17" ht="6" customHeight="1">
      <c r="B33" s="53"/>
      <c r="C33" s="54"/>
      <c r="D33" s="49"/>
      <c r="F33" s="66"/>
      <c r="G33" s="66"/>
      <c r="H33" s="66"/>
      <c r="I33" s="66"/>
      <c r="J33" s="66"/>
      <c r="K33" s="66"/>
      <c r="L33" s="66"/>
      <c r="M33" s="66"/>
      <c r="N33" s="176"/>
      <c r="O33" s="66"/>
      <c r="P33" s="87"/>
      <c r="Q33" s="63"/>
    </row>
    <row r="34" spans="2:17" ht="15.75">
      <c r="B34" s="53"/>
      <c r="C34" s="54"/>
      <c r="D34" s="49" t="s">
        <v>21</v>
      </c>
      <c r="F34" s="66"/>
      <c r="G34" s="66"/>
      <c r="H34" s="66"/>
      <c r="I34" s="66"/>
      <c r="J34" s="66"/>
      <c r="K34" s="66"/>
      <c r="L34" s="66"/>
      <c r="M34" s="66"/>
      <c r="N34" s="176"/>
      <c r="O34" s="66"/>
      <c r="P34" s="66"/>
      <c r="Q34" s="63"/>
    </row>
    <row r="35" spans="2:17" ht="15">
      <c r="B35" s="53"/>
      <c r="C35" s="54"/>
      <c r="D35" s="34"/>
      <c r="E35" s="240" t="s">
        <v>158</v>
      </c>
      <c r="F35" s="64">
        <v>0</v>
      </c>
      <c r="G35" s="64">
        <v>3</v>
      </c>
      <c r="H35" s="64">
        <v>68</v>
      </c>
      <c r="I35" s="64"/>
      <c r="J35" s="64">
        <v>0</v>
      </c>
      <c r="K35" s="64">
        <v>0.2</v>
      </c>
      <c r="L35" s="64">
        <v>19.6</v>
      </c>
      <c r="M35" s="64"/>
      <c r="N35" s="173">
        <f>F35+J35</f>
        <v>0</v>
      </c>
      <c r="O35" s="79">
        <f>G35+K35</f>
        <v>3.2</v>
      </c>
      <c r="P35" s="84">
        <f>H35+L35</f>
        <v>87.6</v>
      </c>
      <c r="Q35" s="63"/>
    </row>
    <row r="36" spans="2:17" ht="3.75" customHeight="1">
      <c r="B36" s="53"/>
      <c r="C36" s="54"/>
      <c r="D36" s="34"/>
      <c r="E36" s="240"/>
      <c r="F36" s="64"/>
      <c r="G36" s="64"/>
      <c r="H36" s="64"/>
      <c r="I36" s="64"/>
      <c r="J36" s="64"/>
      <c r="K36" s="64"/>
      <c r="L36" s="64"/>
      <c r="M36" s="64"/>
      <c r="N36" s="174"/>
      <c r="O36" s="64"/>
      <c r="P36" s="85"/>
      <c r="Q36" s="63"/>
    </row>
    <row r="37" spans="2:17" ht="15.75">
      <c r="B37" s="53"/>
      <c r="C37" s="54"/>
      <c r="D37" s="49"/>
      <c r="E37" s="241">
        <v>2014</v>
      </c>
      <c r="F37" s="64">
        <v>0</v>
      </c>
      <c r="G37" s="64">
        <v>2</v>
      </c>
      <c r="H37" s="64">
        <v>29</v>
      </c>
      <c r="I37" s="64"/>
      <c r="J37" s="64">
        <v>0</v>
      </c>
      <c r="K37" s="64">
        <v>0</v>
      </c>
      <c r="L37" s="64">
        <v>1</v>
      </c>
      <c r="M37" s="64"/>
      <c r="N37" s="173">
        <f aca="true" t="shared" si="3" ref="N37:P39">F37+J37</f>
        <v>0</v>
      </c>
      <c r="O37" s="79">
        <f t="shared" si="3"/>
        <v>2</v>
      </c>
      <c r="P37" s="84">
        <f t="shared" si="3"/>
        <v>30</v>
      </c>
      <c r="Q37" s="63"/>
    </row>
    <row r="38" spans="2:17" ht="15.75">
      <c r="B38" s="53"/>
      <c r="C38" s="54"/>
      <c r="D38" s="49"/>
      <c r="E38" s="241">
        <v>2015</v>
      </c>
      <c r="F38" s="64">
        <v>0</v>
      </c>
      <c r="G38" s="64">
        <v>2</v>
      </c>
      <c r="H38" s="64">
        <v>41</v>
      </c>
      <c r="I38" s="64"/>
      <c r="J38" s="64">
        <v>0</v>
      </c>
      <c r="K38" s="64">
        <v>0</v>
      </c>
      <c r="L38" s="64">
        <v>1</v>
      </c>
      <c r="M38" s="64"/>
      <c r="N38" s="173">
        <f t="shared" si="3"/>
        <v>0</v>
      </c>
      <c r="O38" s="79">
        <f t="shared" si="3"/>
        <v>2</v>
      </c>
      <c r="P38" s="84">
        <f t="shared" si="3"/>
        <v>42</v>
      </c>
      <c r="Q38" s="63"/>
    </row>
    <row r="39" spans="2:17" ht="15.75">
      <c r="B39" s="53"/>
      <c r="C39" s="54"/>
      <c r="D39" s="49"/>
      <c r="E39" s="241" t="s">
        <v>245</v>
      </c>
      <c r="F39" s="64">
        <v>0</v>
      </c>
      <c r="G39" s="64">
        <v>1</v>
      </c>
      <c r="H39" s="64">
        <v>17</v>
      </c>
      <c r="I39" s="64"/>
      <c r="J39" s="64">
        <v>0</v>
      </c>
      <c r="K39" s="64">
        <v>1</v>
      </c>
      <c r="L39" s="64">
        <v>4</v>
      </c>
      <c r="M39" s="64"/>
      <c r="N39" s="173">
        <f t="shared" si="3"/>
        <v>0</v>
      </c>
      <c r="O39" s="79">
        <f t="shared" si="3"/>
        <v>2</v>
      </c>
      <c r="P39" s="84">
        <f t="shared" si="3"/>
        <v>21</v>
      </c>
      <c r="Q39" s="63"/>
    </row>
    <row r="40" spans="2:17" ht="15">
      <c r="B40" s="53"/>
      <c r="E40" s="241" t="s">
        <v>246</v>
      </c>
      <c r="F40" s="80" t="str">
        <f>IF(F38&gt;$F$68,(F39-F38)/F38,$F$69)</f>
        <v>*</v>
      </c>
      <c r="G40" s="80" t="str">
        <f>IF(G38&gt;$F$68,(G39-G38)/G38,$F$69)</f>
        <v>*</v>
      </c>
      <c r="H40" s="80" t="str">
        <f>IF(H38&gt;$F$68,(H39-H38)/H38,$F$69)</f>
        <v>*</v>
      </c>
      <c r="I40" s="80"/>
      <c r="J40" s="80" t="str">
        <f>IF(J38&gt;$F$68,(J39-J38)/J38,$F$69)</f>
        <v>*</v>
      </c>
      <c r="K40" s="80" t="str">
        <f>IF(K38&gt;$F$68,(K39-K38)/K38,$F$69)</f>
        <v>*</v>
      </c>
      <c r="L40" s="80" t="str">
        <f>IF(L38&gt;$F$68,(L39-L38)/L38,$F$69)</f>
        <v>*</v>
      </c>
      <c r="M40" s="80"/>
      <c r="N40" s="175" t="str">
        <f>IF(N38&gt;$F$68,(N39-N38)/N38,$F$69)</f>
        <v>*</v>
      </c>
      <c r="O40" s="80" t="str">
        <f>IF(O38&gt;$F$68,(O39-O38)/O38,$F$69)</f>
        <v>*</v>
      </c>
      <c r="P40" s="80" t="str">
        <f>IF(P38&gt;$F$68,(P39-P38)/P38,$F$69)</f>
        <v>*</v>
      </c>
      <c r="Q40" s="63"/>
    </row>
    <row r="41" spans="2:17" ht="15">
      <c r="B41" s="53"/>
      <c r="C41" s="54"/>
      <c r="E41" s="241" t="s">
        <v>159</v>
      </c>
      <c r="F41" s="80" t="str">
        <f>IF(F35&gt;$F$68,(F39-F35)/F35,$F$69)</f>
        <v>*</v>
      </c>
      <c r="G41" s="80" t="str">
        <f>IF(G35&gt;$F$68,(G39-G35)/G35,$F$69)</f>
        <v>*</v>
      </c>
      <c r="H41" s="80">
        <f>IF(H35&gt;$F$68,(H39-H35)/H35,$F$69)</f>
        <v>-0.75</v>
      </c>
      <c r="I41" s="80"/>
      <c r="J41" s="80" t="str">
        <f>IF(J35&gt;$F$68,(J39-J35)/J35,$F$69)</f>
        <v>*</v>
      </c>
      <c r="K41" s="80" t="str">
        <f>IF(K35&gt;$F$68,(K39-K35)/K35,$F$69)</f>
        <v>*</v>
      </c>
      <c r="L41" s="80" t="str">
        <f>IF(L35&gt;$F$68,(L39-L35)/L35,$F$69)</f>
        <v>*</v>
      </c>
      <c r="M41" s="80"/>
      <c r="N41" s="175" t="str">
        <f>IF(N35&gt;$F$68,(N39-N35)/N35,$F$69)</f>
        <v>*</v>
      </c>
      <c r="O41" s="80" t="str">
        <f>IF(O35&gt;$F$68,(O39-O35)/O35,$F$69)</f>
        <v>*</v>
      </c>
      <c r="P41" s="80">
        <f>IF(P35&gt;$F$68,(P39-P35)/P35,$F$69)</f>
        <v>-0.7602739726027397</v>
      </c>
      <c r="Q41" s="63"/>
    </row>
    <row r="42" spans="2:17" ht="6" customHeight="1">
      <c r="B42" s="53"/>
      <c r="C42" s="54"/>
      <c r="D42" s="49"/>
      <c r="F42" s="66"/>
      <c r="G42" s="66"/>
      <c r="H42" s="66"/>
      <c r="I42" s="66"/>
      <c r="J42" s="66"/>
      <c r="K42" s="66"/>
      <c r="L42" s="66"/>
      <c r="M42" s="66"/>
      <c r="N42" s="176"/>
      <c r="O42" s="66"/>
      <c r="P42" s="87"/>
      <c r="Q42" s="63"/>
    </row>
    <row r="43" spans="2:17" ht="15.75">
      <c r="B43" s="53"/>
      <c r="C43" s="54"/>
      <c r="D43" s="49" t="s">
        <v>17</v>
      </c>
      <c r="F43" s="66"/>
      <c r="G43" s="66"/>
      <c r="H43" s="66"/>
      <c r="I43" s="66"/>
      <c r="J43" s="66"/>
      <c r="K43" s="66"/>
      <c r="L43" s="66"/>
      <c r="M43" s="66"/>
      <c r="N43" s="176"/>
      <c r="O43" s="66"/>
      <c r="P43" s="66"/>
      <c r="Q43" s="63"/>
    </row>
    <row r="44" spans="2:17" ht="15">
      <c r="B44" s="53"/>
      <c r="C44" s="54"/>
      <c r="D44" s="34"/>
      <c r="E44" s="240" t="s">
        <v>158</v>
      </c>
      <c r="F44" s="64">
        <v>0.6</v>
      </c>
      <c r="G44" s="64">
        <v>9.2</v>
      </c>
      <c r="H44" s="64">
        <v>39.2</v>
      </c>
      <c r="I44" s="64"/>
      <c r="J44" s="64">
        <v>0.2</v>
      </c>
      <c r="K44" s="64">
        <v>3.4</v>
      </c>
      <c r="L44" s="64">
        <v>22.6</v>
      </c>
      <c r="M44" s="64"/>
      <c r="N44" s="173">
        <f>F44+J44</f>
        <v>0.8</v>
      </c>
      <c r="O44" s="79">
        <f>G44+K44</f>
        <v>12.6</v>
      </c>
      <c r="P44" s="84">
        <f>H44+L44</f>
        <v>61.800000000000004</v>
      </c>
      <c r="Q44" s="63"/>
    </row>
    <row r="45" spans="2:17" ht="3.75" customHeight="1">
      <c r="B45" s="53"/>
      <c r="C45" s="54"/>
      <c r="D45" s="34"/>
      <c r="E45" s="240"/>
      <c r="F45" s="64"/>
      <c r="G45" s="64"/>
      <c r="H45" s="64"/>
      <c r="I45" s="64"/>
      <c r="J45" s="64"/>
      <c r="K45" s="64"/>
      <c r="L45" s="64"/>
      <c r="M45" s="64"/>
      <c r="N45" s="174"/>
      <c r="O45" s="64"/>
      <c r="P45" s="85"/>
      <c r="Q45" s="63"/>
    </row>
    <row r="46" spans="2:17" ht="15">
      <c r="B46" s="53"/>
      <c r="C46" s="54"/>
      <c r="D46" s="68"/>
      <c r="E46" s="241">
        <v>2014</v>
      </c>
      <c r="F46" s="64">
        <v>0</v>
      </c>
      <c r="G46" s="64">
        <v>6</v>
      </c>
      <c r="H46" s="64">
        <v>26</v>
      </c>
      <c r="I46" s="64"/>
      <c r="J46" s="64">
        <v>0</v>
      </c>
      <c r="K46" s="64">
        <v>2</v>
      </c>
      <c r="L46" s="64">
        <v>5</v>
      </c>
      <c r="M46" s="64"/>
      <c r="N46" s="173">
        <f aca="true" t="shared" si="4" ref="N46:P48">F46+J46</f>
        <v>0</v>
      </c>
      <c r="O46" s="79">
        <f t="shared" si="4"/>
        <v>8</v>
      </c>
      <c r="P46" s="84">
        <f t="shared" si="4"/>
        <v>31</v>
      </c>
      <c r="Q46" s="63"/>
    </row>
    <row r="47" spans="2:17" ht="15">
      <c r="B47" s="53"/>
      <c r="C47" s="54"/>
      <c r="D47" s="68"/>
      <c r="E47" s="241">
        <v>2015</v>
      </c>
      <c r="F47" s="64">
        <v>0</v>
      </c>
      <c r="G47" s="64">
        <v>2</v>
      </c>
      <c r="H47" s="64">
        <v>13</v>
      </c>
      <c r="I47" s="64"/>
      <c r="J47" s="64">
        <v>0</v>
      </c>
      <c r="K47" s="64">
        <v>0</v>
      </c>
      <c r="L47" s="64">
        <v>8</v>
      </c>
      <c r="M47" s="64"/>
      <c r="N47" s="173">
        <f t="shared" si="4"/>
        <v>0</v>
      </c>
      <c r="O47" s="79">
        <f t="shared" si="4"/>
        <v>2</v>
      </c>
      <c r="P47" s="84">
        <f t="shared" si="4"/>
        <v>21</v>
      </c>
      <c r="Q47" s="63"/>
    </row>
    <row r="48" spans="2:17" ht="15.75">
      <c r="B48" s="53"/>
      <c r="C48" s="54"/>
      <c r="D48" s="49"/>
      <c r="E48" s="241" t="s">
        <v>245</v>
      </c>
      <c r="F48" s="64">
        <v>1</v>
      </c>
      <c r="G48" s="64">
        <v>2</v>
      </c>
      <c r="H48" s="64">
        <v>13</v>
      </c>
      <c r="I48" s="64"/>
      <c r="J48" s="64">
        <v>0</v>
      </c>
      <c r="K48" s="64">
        <v>4</v>
      </c>
      <c r="L48" s="64">
        <v>17</v>
      </c>
      <c r="M48" s="64"/>
      <c r="N48" s="173">
        <f t="shared" si="4"/>
        <v>1</v>
      </c>
      <c r="O48" s="79">
        <f t="shared" si="4"/>
        <v>6</v>
      </c>
      <c r="P48" s="84">
        <f t="shared" si="4"/>
        <v>30</v>
      </c>
      <c r="Q48" s="63"/>
    </row>
    <row r="49" spans="2:17" ht="15">
      <c r="B49" s="53"/>
      <c r="E49" s="241" t="s">
        <v>246</v>
      </c>
      <c r="F49" s="80" t="str">
        <f>IF(F47&gt;$F$68,(F48-F47)/F47,$F$69)</f>
        <v>*</v>
      </c>
      <c r="G49" s="80" t="str">
        <f>IF(G47&gt;$F$68,(G48-G47)/G47,$F$69)</f>
        <v>*</v>
      </c>
      <c r="H49" s="80" t="str">
        <f>IF(H47&gt;$F$68,(H48-H47)/H47,$F$69)</f>
        <v>*</v>
      </c>
      <c r="I49" s="80"/>
      <c r="J49" s="80" t="str">
        <f>IF(J47&gt;$F$68,(J48-J47)/J47,$F$69)</f>
        <v>*</v>
      </c>
      <c r="K49" s="80" t="str">
        <f>IF(K47&gt;$F$68,(K48-K47)/K47,$F$69)</f>
        <v>*</v>
      </c>
      <c r="L49" s="80" t="str">
        <f>IF(L47&gt;$F$68,(L48-L47)/L47,$F$69)</f>
        <v>*</v>
      </c>
      <c r="M49" s="80"/>
      <c r="N49" s="175" t="str">
        <f>IF(N47&gt;$F$68,(N48-N47)/N47,$F$69)</f>
        <v>*</v>
      </c>
      <c r="O49" s="80" t="str">
        <f>IF(O47&gt;$F$68,(O48-O47)/O47,$F$69)</f>
        <v>*</v>
      </c>
      <c r="P49" s="80" t="str">
        <f>IF(P47&gt;$F$68,(P48-P47)/P47,$F$69)</f>
        <v>*</v>
      </c>
      <c r="Q49" s="63"/>
    </row>
    <row r="50" spans="2:17" ht="15">
      <c r="B50" s="53"/>
      <c r="C50" s="54"/>
      <c r="E50" s="241" t="s">
        <v>159</v>
      </c>
      <c r="F50" s="80" t="str">
        <f>IF(F44&gt;$F$68,(F48-F44)/F44,$F$69)</f>
        <v>*</v>
      </c>
      <c r="G50" s="80" t="str">
        <f>IF(G44&gt;$F$68,(G48-G44)/G44,$F$69)</f>
        <v>*</v>
      </c>
      <c r="H50" s="80" t="str">
        <f>IF(H44&gt;$F$68,(H48-H44)/H44,$F$69)</f>
        <v>*</v>
      </c>
      <c r="I50" s="80"/>
      <c r="J50" s="80" t="str">
        <f>IF(J44&gt;$F$68,(J48-J44)/J44,$F$69)</f>
        <v>*</v>
      </c>
      <c r="K50" s="80" t="str">
        <f>IF(K44&gt;$F$68,(K48-K44)/K44,$F$69)</f>
        <v>*</v>
      </c>
      <c r="L50" s="80" t="str">
        <f>IF(L44&gt;$F$68,(L48-L44)/L44,$F$69)</f>
        <v>*</v>
      </c>
      <c r="M50" s="80"/>
      <c r="N50" s="175" t="str">
        <f>IF(N44&gt;$F$68,(N48-N44)/N44,$F$69)</f>
        <v>*</v>
      </c>
      <c r="O50" s="80" t="str">
        <f>IF(O44&gt;$F$68,(O48-O44)/O44,$F$69)</f>
        <v>*</v>
      </c>
      <c r="P50" s="80">
        <f>IF(P44&gt;$F$68,(P48-P44)/P44,$F$69)</f>
        <v>-0.5145631067961165</v>
      </c>
      <c r="Q50" s="63"/>
    </row>
    <row r="51" spans="2:17" ht="6" customHeight="1">
      <c r="B51" s="53"/>
      <c r="C51" s="54"/>
      <c r="D51" s="68"/>
      <c r="F51" s="66"/>
      <c r="G51" s="66"/>
      <c r="H51" s="66"/>
      <c r="I51" s="66"/>
      <c r="J51" s="66"/>
      <c r="K51" s="66"/>
      <c r="L51" s="66"/>
      <c r="M51" s="66"/>
      <c r="N51" s="176"/>
      <c r="O51" s="66"/>
      <c r="P51" s="87"/>
      <c r="Q51" s="63"/>
    </row>
    <row r="52" spans="2:17" ht="15.75">
      <c r="B52" s="53"/>
      <c r="C52" s="54"/>
      <c r="D52" s="69" t="s">
        <v>44</v>
      </c>
      <c r="F52" s="66"/>
      <c r="G52" s="66"/>
      <c r="H52" s="66"/>
      <c r="I52" s="66"/>
      <c r="J52" s="66"/>
      <c r="K52" s="66"/>
      <c r="L52" s="66"/>
      <c r="M52" s="66"/>
      <c r="N52" s="176"/>
      <c r="O52" s="66"/>
      <c r="P52" s="66"/>
      <c r="Q52" s="63"/>
    </row>
    <row r="53" spans="2:17" ht="15">
      <c r="B53" s="53"/>
      <c r="C53" s="54"/>
      <c r="D53" s="34"/>
      <c r="E53" s="240" t="s">
        <v>158</v>
      </c>
      <c r="F53" s="79">
        <f>F8+F17+F26+F35+F44</f>
        <v>6.999999999999999</v>
      </c>
      <c r="G53" s="79">
        <f aca="true" t="shared" si="5" ref="F53:H57">G8+G17+G26+G35+G44</f>
        <v>266.59999999999997</v>
      </c>
      <c r="H53" s="79">
        <f t="shared" si="5"/>
        <v>1593.4</v>
      </c>
      <c r="I53" s="64"/>
      <c r="J53" s="79">
        <f>J8+J17+J26+J35+J44</f>
        <v>8.399999999999999</v>
      </c>
      <c r="K53" s="79">
        <f>K8+K17+K26+K35+K44</f>
        <v>58.800000000000004</v>
      </c>
      <c r="L53" s="79">
        <f>L8+L17+L26+L35+L44</f>
        <v>425.6</v>
      </c>
      <c r="M53" s="64"/>
      <c r="N53" s="173">
        <f>F53+J53</f>
        <v>15.399999999999999</v>
      </c>
      <c r="O53" s="79">
        <f>G53+K53</f>
        <v>325.4</v>
      </c>
      <c r="P53" s="84">
        <f>H53+L53</f>
        <v>2019</v>
      </c>
      <c r="Q53" s="63"/>
    </row>
    <row r="54" spans="2:17" ht="6" customHeight="1">
      <c r="B54" s="53"/>
      <c r="C54" s="54"/>
      <c r="D54" s="34"/>
      <c r="E54" s="240"/>
      <c r="F54" s="79"/>
      <c r="G54" s="79"/>
      <c r="H54" s="79"/>
      <c r="I54" s="64"/>
      <c r="J54" s="79"/>
      <c r="K54" s="79"/>
      <c r="L54" s="79"/>
      <c r="M54" s="64"/>
      <c r="N54" s="174"/>
      <c r="O54" s="64"/>
      <c r="P54" s="85"/>
      <c r="Q54" s="63"/>
    </row>
    <row r="55" spans="2:17" ht="15">
      <c r="B55" s="53"/>
      <c r="C55" s="54"/>
      <c r="E55" s="241">
        <v>2014</v>
      </c>
      <c r="F55" s="79">
        <f t="shared" si="5"/>
        <v>2</v>
      </c>
      <c r="G55" s="79">
        <f t="shared" si="5"/>
        <v>142</v>
      </c>
      <c r="H55" s="79">
        <f t="shared" si="5"/>
        <v>828</v>
      </c>
      <c r="I55" s="64"/>
      <c r="J55" s="79">
        <f aca="true" t="shared" si="6" ref="J55:L57">J10+J19+J28+J37+J46</f>
        <v>5</v>
      </c>
      <c r="K55" s="79">
        <f t="shared" si="6"/>
        <v>29</v>
      </c>
      <c r="L55" s="79">
        <f t="shared" si="6"/>
        <v>204</v>
      </c>
      <c r="M55" s="64"/>
      <c r="N55" s="173">
        <f aca="true" t="shared" si="7" ref="N55:P56">F55+J55</f>
        <v>7</v>
      </c>
      <c r="O55" s="79">
        <f t="shared" si="7"/>
        <v>171</v>
      </c>
      <c r="P55" s="84">
        <f t="shared" si="7"/>
        <v>1032</v>
      </c>
      <c r="Q55" s="63"/>
    </row>
    <row r="56" spans="2:17" ht="15">
      <c r="B56" s="53"/>
      <c r="C56" s="54"/>
      <c r="E56" s="241">
        <v>2015</v>
      </c>
      <c r="F56" s="79">
        <f t="shared" si="5"/>
        <v>2</v>
      </c>
      <c r="G56" s="79">
        <f t="shared" si="5"/>
        <v>117</v>
      </c>
      <c r="H56" s="79">
        <f t="shared" si="5"/>
        <v>766</v>
      </c>
      <c r="I56" s="64"/>
      <c r="J56" s="79">
        <f t="shared" si="6"/>
        <v>2</v>
      </c>
      <c r="K56" s="79">
        <f t="shared" si="6"/>
        <v>22</v>
      </c>
      <c r="L56" s="79">
        <f t="shared" si="6"/>
        <v>205</v>
      </c>
      <c r="M56" s="64"/>
      <c r="N56" s="173">
        <f t="shared" si="7"/>
        <v>4</v>
      </c>
      <c r="O56" s="79">
        <f t="shared" si="7"/>
        <v>139</v>
      </c>
      <c r="P56" s="84">
        <f t="shared" si="7"/>
        <v>971</v>
      </c>
      <c r="Q56" s="63"/>
    </row>
    <row r="57" spans="2:17" ht="15">
      <c r="B57" s="53"/>
      <c r="C57" s="54"/>
      <c r="E57" s="241" t="s">
        <v>245</v>
      </c>
      <c r="F57" s="79">
        <f t="shared" si="5"/>
        <v>5</v>
      </c>
      <c r="G57" s="79">
        <f t="shared" si="5"/>
        <v>121</v>
      </c>
      <c r="H57" s="79">
        <f t="shared" si="5"/>
        <v>772</v>
      </c>
      <c r="I57" s="64"/>
      <c r="J57" s="79">
        <f t="shared" si="6"/>
        <v>7</v>
      </c>
      <c r="K57" s="79">
        <f t="shared" si="6"/>
        <v>46</v>
      </c>
      <c r="L57" s="79">
        <f t="shared" si="6"/>
        <v>239</v>
      </c>
      <c r="M57" s="64"/>
      <c r="N57" s="173">
        <f>F57+J57</f>
        <v>12</v>
      </c>
      <c r="O57" s="79">
        <f>G57+K57</f>
        <v>167</v>
      </c>
      <c r="P57" s="84">
        <f>H57+L57</f>
        <v>1011</v>
      </c>
      <c r="Q57" s="63"/>
    </row>
    <row r="58" spans="2:17" ht="15">
      <c r="B58" s="53"/>
      <c r="E58" s="241" t="s">
        <v>246</v>
      </c>
      <c r="F58" s="80" t="str">
        <f>IF(F56&gt;$F$68,(F57-F56)/F56,$F$69)</f>
        <v>*</v>
      </c>
      <c r="G58" s="80">
        <f>IF(G56&gt;$F$68,(G57-G56)/G56,$F$69)</f>
        <v>0.03418803418803419</v>
      </c>
      <c r="H58" s="80">
        <f>IF(H56&gt;$F$68,(H57-H56)/H56,$F$69)</f>
        <v>0.007832898172323759</v>
      </c>
      <c r="I58" s="80"/>
      <c r="J58" s="80" t="str">
        <f>IF(J56&gt;$F$68,(J57-J56)/J56,$F$69)</f>
        <v>*</v>
      </c>
      <c r="K58" s="80" t="str">
        <f>IF(K56&gt;$F$68,(K57-K56)/K56,$F$69)</f>
        <v>*</v>
      </c>
      <c r="L58" s="80">
        <f>IF(L56&gt;$F$68,(L57-L56)/L56,$F$69)</f>
        <v>0.16585365853658537</v>
      </c>
      <c r="M58" s="80"/>
      <c r="N58" s="175" t="str">
        <f>IF(N56&gt;$F$68,(N57-N56)/N56,$F$69)</f>
        <v>*</v>
      </c>
      <c r="O58" s="80">
        <f>IF(O56&gt;$F$68,(O57-O56)/O56,$F$69)</f>
        <v>0.2014388489208633</v>
      </c>
      <c r="P58" s="80">
        <f>IF(P56&gt;$F$68,(P57-P56)/P56,$F$69)</f>
        <v>0.0411946446961895</v>
      </c>
      <c r="Q58" s="63"/>
    </row>
    <row r="59" spans="2:17" ht="15">
      <c r="B59" s="53"/>
      <c r="C59" s="54"/>
      <c r="E59" s="241" t="s">
        <v>159</v>
      </c>
      <c r="F59" s="80" t="str">
        <f>IF(F53&gt;$F$68,(F57-F53)/F53,$F$69)</f>
        <v>*</v>
      </c>
      <c r="G59" s="80">
        <f>IF(G53&gt;$F$68,(G57-G53)/G53,$F$69)</f>
        <v>-0.5461365341335334</v>
      </c>
      <c r="H59" s="80">
        <f>IF(H53&gt;$F$68,(H57-H53)/H53,$F$69)</f>
        <v>-0.5155014434542488</v>
      </c>
      <c r="I59" s="80"/>
      <c r="J59" s="80" t="str">
        <f>IF(J53&gt;$F$68,(J57-J53)/J53,$F$69)</f>
        <v>*</v>
      </c>
      <c r="K59" s="80">
        <f>IF(K53&gt;$F$68,(K57-K53)/K53,$F$69)</f>
        <v>-0.21768707482993202</v>
      </c>
      <c r="L59" s="80">
        <f>IF(L53&gt;$F$68,(L57-L53)/L53,$F$69)</f>
        <v>-0.4384398496240602</v>
      </c>
      <c r="M59" s="80"/>
      <c r="N59" s="175" t="str">
        <f>IF(N53&gt;$F$68,(N57-N53)/N53,$F$69)</f>
        <v>*</v>
      </c>
      <c r="O59" s="80">
        <f>IF(O53&gt;$F$68,(O57-O53)/O53,$F$69)</f>
        <v>-0.4867854947756607</v>
      </c>
      <c r="P59" s="80">
        <f>IF(P53&gt;$F$68,(P57-P53)/P53,$F$69)</f>
        <v>-0.49925705794947994</v>
      </c>
      <c r="Q59" s="63"/>
    </row>
    <row r="60" spans="2:17" ht="9" customHeight="1" thickBot="1">
      <c r="B60" s="59"/>
      <c r="C60" s="60"/>
      <c r="D60" s="62"/>
      <c r="E60" s="61"/>
      <c r="F60" s="70"/>
      <c r="G60" s="70"/>
      <c r="H60" s="70"/>
      <c r="I60" s="70"/>
      <c r="J60" s="70"/>
      <c r="K60" s="70"/>
      <c r="L60" s="70"/>
      <c r="M60" s="70"/>
      <c r="N60" s="177"/>
      <c r="O60" s="70"/>
      <c r="P60" s="90"/>
      <c r="Q60" s="91"/>
    </row>
    <row r="61" spans="2:16" ht="9" customHeight="1">
      <c r="B61" s="54"/>
      <c r="C61" s="54"/>
      <c r="D61" s="71"/>
      <c r="E61" s="54"/>
      <c r="F61" s="72"/>
      <c r="G61" s="72"/>
      <c r="H61" s="72"/>
      <c r="I61" s="72"/>
      <c r="J61" s="72"/>
      <c r="K61" s="72"/>
      <c r="L61" s="72"/>
      <c r="M61" s="72"/>
      <c r="N61" s="72"/>
      <c r="O61" s="72"/>
      <c r="P61" s="72"/>
    </row>
    <row r="62" spans="2:16" ht="15.75" customHeight="1">
      <c r="B62" s="54"/>
      <c r="C62" s="54"/>
      <c r="D62" s="115" t="s">
        <v>22</v>
      </c>
      <c r="E62" s="54"/>
      <c r="F62" s="72"/>
      <c r="G62" s="72"/>
      <c r="H62" s="72"/>
      <c r="I62" s="72"/>
      <c r="J62" s="72"/>
      <c r="K62" s="72"/>
      <c r="L62" s="72"/>
      <c r="M62" s="72"/>
      <c r="N62" s="72"/>
      <c r="O62" s="72"/>
      <c r="P62" s="72"/>
    </row>
    <row r="63" spans="2:16" ht="6" customHeight="1">
      <c r="B63" s="54"/>
      <c r="C63" s="54"/>
      <c r="D63" s="124"/>
      <c r="E63" s="54"/>
      <c r="F63" s="72"/>
      <c r="G63" s="72"/>
      <c r="H63" s="72"/>
      <c r="I63" s="72"/>
      <c r="J63" s="72"/>
      <c r="K63" s="72"/>
      <c r="L63" s="72"/>
      <c r="M63" s="72"/>
      <c r="N63" s="72"/>
      <c r="O63" s="72"/>
      <c r="P63" s="72"/>
    </row>
    <row r="64" spans="2:16" ht="15.75" customHeight="1">
      <c r="B64" s="54"/>
      <c r="C64" s="54"/>
      <c r="D64" s="111" t="s">
        <v>248</v>
      </c>
      <c r="E64" s="54"/>
      <c r="F64" s="72"/>
      <c r="G64" s="72"/>
      <c r="H64" s="72"/>
      <c r="I64" s="72"/>
      <c r="J64" s="72"/>
      <c r="K64" s="72"/>
      <c r="L64" s="72"/>
      <c r="M64" s="72"/>
      <c r="N64" s="72"/>
      <c r="O64" s="72"/>
      <c r="P64" s="72"/>
    </row>
    <row r="65" spans="2:16" ht="15.75" customHeight="1">
      <c r="B65" s="54"/>
      <c r="C65" s="54"/>
      <c r="D65" s="114" t="s">
        <v>9</v>
      </c>
      <c r="E65" s="54"/>
      <c r="F65" s="72"/>
      <c r="G65" s="72"/>
      <c r="H65" s="72"/>
      <c r="I65" s="72"/>
      <c r="J65" s="72"/>
      <c r="K65" s="72"/>
      <c r="L65" s="72"/>
      <c r="M65" s="72"/>
      <c r="N65" s="72"/>
      <c r="O65" s="72"/>
      <c r="P65" s="72"/>
    </row>
    <row r="66" spans="2:16" ht="9" customHeight="1">
      <c r="B66" s="54"/>
      <c r="C66" s="54"/>
      <c r="D66" s="71"/>
      <c r="E66" s="54"/>
      <c r="F66" s="72"/>
      <c r="G66" s="72"/>
      <c r="H66" s="72"/>
      <c r="I66" s="72"/>
      <c r="J66" s="72"/>
      <c r="K66" s="72"/>
      <c r="L66" s="72"/>
      <c r="M66" s="72"/>
      <c r="N66" s="72"/>
      <c r="O66" s="72"/>
      <c r="P66" s="72"/>
    </row>
    <row r="67" spans="4:16" ht="25.5" customHeight="1">
      <c r="D67" s="52"/>
      <c r="F67" s="73"/>
      <c r="G67" s="73"/>
      <c r="H67" s="73"/>
      <c r="I67" s="73"/>
      <c r="J67" s="73"/>
      <c r="K67" s="73"/>
      <c r="L67" s="73"/>
      <c r="M67" s="73"/>
      <c r="N67" s="73"/>
      <c r="O67" s="73"/>
      <c r="P67" s="73"/>
    </row>
    <row r="68" spans="4:6" ht="15">
      <c r="D68" s="48" t="s">
        <v>23</v>
      </c>
      <c r="E68" s="34"/>
      <c r="F68" s="48">
        <v>50</v>
      </c>
    </row>
    <row r="69" spans="4:6" ht="15">
      <c r="D69" s="48" t="s">
        <v>24</v>
      </c>
      <c r="E69" s="34"/>
      <c r="F69" s="74" t="s">
        <v>18</v>
      </c>
    </row>
    <row r="71" ht="8.25" customHeight="1"/>
    <row r="72" ht="6.75" customHeight="1"/>
    <row r="73" ht="6.75" customHeight="1"/>
    <row r="74" ht="264" customHeight="1"/>
  </sheetData>
  <sheetProtection/>
  <printOptions/>
  <pageMargins left="0.6299212598425197" right="0.6299212598425197" top="0.7874015748031497" bottom="0.7874015748031497"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B1:S263"/>
  <sheetViews>
    <sheetView zoomScale="75" zoomScaleNormal="75" zoomScalePageLayoutView="0" workbookViewId="0" topLeftCell="A1">
      <selection activeCell="A1" sqref="A1"/>
    </sheetView>
  </sheetViews>
  <sheetFormatPr defaultColWidth="9.140625" defaultRowHeight="12.75"/>
  <cols>
    <col min="1" max="1" width="1.1484375" style="34" customWidth="1"/>
    <col min="2" max="2" width="20.140625" style="34" customWidth="1"/>
    <col min="3" max="3" width="9.8515625" style="34" customWidth="1"/>
    <col min="4" max="4" width="10.57421875" style="34" customWidth="1"/>
    <col min="5" max="5" width="9.7109375" style="34" customWidth="1"/>
    <col min="6" max="6" width="11.28125" style="34" customWidth="1"/>
    <col min="7" max="7" width="10.00390625" style="34" customWidth="1"/>
    <col min="8" max="8" width="9.421875" style="34" customWidth="1"/>
    <col min="9" max="9" width="8.57421875" style="34" customWidth="1"/>
    <col min="10" max="10" width="11.140625" style="34" customWidth="1"/>
    <col min="11" max="11" width="11.28125" style="34" customWidth="1"/>
    <col min="12" max="12" width="14.8515625" style="34" customWidth="1"/>
    <col min="13" max="13" width="14.28125" style="34" customWidth="1"/>
    <col min="14" max="14" width="0.13671875" style="34" customWidth="1"/>
    <col min="15" max="15" width="1.7109375" style="34" customWidth="1"/>
    <col min="16" max="16" width="3.8515625" style="34" customWidth="1"/>
    <col min="17" max="16384" width="9.140625" style="34" customWidth="1"/>
  </cols>
  <sheetData>
    <row r="1" spans="2:3" ht="18">
      <c r="B1" s="32" t="s">
        <v>39</v>
      </c>
      <c r="C1" s="33" t="s">
        <v>232</v>
      </c>
    </row>
    <row r="2" spans="2:11" ht="13.5" thickBot="1">
      <c r="B2" s="35"/>
      <c r="C2" s="35"/>
      <c r="D2" s="35"/>
      <c r="E2" s="35"/>
      <c r="F2" s="35"/>
      <c r="G2" s="35"/>
      <c r="H2" s="35"/>
      <c r="I2" s="35"/>
      <c r="J2" s="35"/>
      <c r="K2" s="43"/>
    </row>
    <row r="3" spans="2:11" ht="18.75">
      <c r="B3" s="94" t="s">
        <v>155</v>
      </c>
      <c r="C3" s="36" t="s">
        <v>47</v>
      </c>
      <c r="D3" s="36" t="s">
        <v>27</v>
      </c>
      <c r="E3" s="36" t="s">
        <v>28</v>
      </c>
      <c r="F3" s="37" t="s">
        <v>16</v>
      </c>
      <c r="G3" s="36" t="s">
        <v>29</v>
      </c>
      <c r="H3" s="37" t="s">
        <v>41</v>
      </c>
      <c r="I3" s="37" t="s">
        <v>42</v>
      </c>
      <c r="J3" s="178" t="s">
        <v>138</v>
      </c>
      <c r="K3" s="254"/>
    </row>
    <row r="4" spans="2:11" ht="16.5" customHeight="1" thickBot="1">
      <c r="B4" s="95"/>
      <c r="C4" s="38" t="s">
        <v>46</v>
      </c>
      <c r="D4" s="38" t="s">
        <v>30</v>
      </c>
      <c r="E4" s="38" t="s">
        <v>31</v>
      </c>
      <c r="F4" s="39"/>
      <c r="G4" s="38" t="s">
        <v>32</v>
      </c>
      <c r="H4" s="39"/>
      <c r="I4" s="39"/>
      <c r="J4" s="182" t="s">
        <v>139</v>
      </c>
      <c r="K4" s="254"/>
    </row>
    <row r="5" spans="2:11" ht="18.75" customHeight="1">
      <c r="B5" s="96" t="s">
        <v>165</v>
      </c>
      <c r="C5" s="41">
        <f>AVERAGE(C8:C12)</f>
        <v>104.2</v>
      </c>
      <c r="D5" s="41">
        <f aca="true" t="shared" si="0" ref="D5:J5">AVERAGE(D8:D12)</f>
        <v>10.6</v>
      </c>
      <c r="E5" s="41">
        <f t="shared" si="0"/>
        <v>31.2</v>
      </c>
      <c r="F5" s="41">
        <f t="shared" si="0"/>
        <v>209</v>
      </c>
      <c r="G5" s="41">
        <f t="shared" si="0"/>
        <v>3.2</v>
      </c>
      <c r="H5" s="41">
        <f t="shared" si="0"/>
        <v>15.2</v>
      </c>
      <c r="I5" s="41">
        <f t="shared" si="0"/>
        <v>4.8</v>
      </c>
      <c r="J5" s="304">
        <f t="shared" si="0"/>
        <v>378.2</v>
      </c>
      <c r="K5" s="179"/>
    </row>
    <row r="6" spans="2:11" ht="6" customHeight="1">
      <c r="B6" s="97"/>
      <c r="C6" s="42"/>
      <c r="D6" s="42"/>
      <c r="E6" s="42"/>
      <c r="F6" s="42"/>
      <c r="G6" s="42"/>
      <c r="H6" s="42"/>
      <c r="I6" s="42"/>
      <c r="J6" s="180"/>
      <c r="K6" s="180"/>
    </row>
    <row r="7" spans="2:11" ht="15">
      <c r="B7" s="96"/>
      <c r="C7" s="216"/>
      <c r="D7" s="216"/>
      <c r="E7" s="216"/>
      <c r="F7" s="216"/>
      <c r="G7" s="216"/>
      <c r="H7" s="216"/>
      <c r="I7" s="216"/>
      <c r="J7" s="179"/>
      <c r="K7" s="179"/>
    </row>
    <row r="8" spans="2:11" ht="15">
      <c r="B8" s="96">
        <v>1994</v>
      </c>
      <c r="C8" s="216">
        <v>111</v>
      </c>
      <c r="D8" s="216">
        <v>5</v>
      </c>
      <c r="E8" s="216">
        <v>24</v>
      </c>
      <c r="F8" s="216">
        <v>197</v>
      </c>
      <c r="G8" s="216">
        <v>9</v>
      </c>
      <c r="H8" s="216">
        <v>14</v>
      </c>
      <c r="I8" s="216">
        <v>3</v>
      </c>
      <c r="J8" s="179">
        <f aca="true" t="shared" si="1" ref="J8:J17">SUM(C8:I8)</f>
        <v>363</v>
      </c>
      <c r="K8" s="179"/>
    </row>
    <row r="9" spans="2:11" ht="15">
      <c r="B9" s="96">
        <v>1995</v>
      </c>
      <c r="C9" s="216">
        <v>121</v>
      </c>
      <c r="D9" s="216">
        <v>11</v>
      </c>
      <c r="E9" s="216">
        <v>33</v>
      </c>
      <c r="F9" s="216">
        <v>221</v>
      </c>
      <c r="G9" s="216">
        <v>1</v>
      </c>
      <c r="H9" s="216">
        <v>19</v>
      </c>
      <c r="I9" s="216">
        <v>3</v>
      </c>
      <c r="J9" s="179">
        <f t="shared" si="1"/>
        <v>409</v>
      </c>
      <c r="K9" s="179"/>
    </row>
    <row r="10" spans="2:11" ht="15">
      <c r="B10" s="96">
        <v>1996</v>
      </c>
      <c r="C10" s="216">
        <v>106</v>
      </c>
      <c r="D10" s="216">
        <v>15</v>
      </c>
      <c r="E10" s="216">
        <v>29</v>
      </c>
      <c r="F10" s="216">
        <v>185</v>
      </c>
      <c r="G10" s="216">
        <v>3</v>
      </c>
      <c r="H10" s="216">
        <v>14</v>
      </c>
      <c r="I10" s="216">
        <v>5</v>
      </c>
      <c r="J10" s="179">
        <f t="shared" si="1"/>
        <v>357</v>
      </c>
      <c r="K10" s="179"/>
    </row>
    <row r="11" spans="2:11" ht="15">
      <c r="B11" s="96">
        <v>1997</v>
      </c>
      <c r="C11" s="216">
        <v>87</v>
      </c>
      <c r="D11" s="216">
        <v>9</v>
      </c>
      <c r="E11" s="216">
        <v>37</v>
      </c>
      <c r="F11" s="216">
        <v>219</v>
      </c>
      <c r="G11" s="216">
        <v>2</v>
      </c>
      <c r="H11" s="216">
        <v>16</v>
      </c>
      <c r="I11" s="216">
        <v>7</v>
      </c>
      <c r="J11" s="179">
        <f t="shared" si="1"/>
        <v>377</v>
      </c>
      <c r="K11" s="179"/>
    </row>
    <row r="12" spans="2:11" ht="15">
      <c r="B12" s="96">
        <v>1998</v>
      </c>
      <c r="C12" s="216">
        <v>96</v>
      </c>
      <c r="D12" s="216">
        <v>13</v>
      </c>
      <c r="E12" s="216">
        <v>33</v>
      </c>
      <c r="F12" s="216">
        <v>223</v>
      </c>
      <c r="G12" s="216">
        <v>1</v>
      </c>
      <c r="H12" s="216">
        <v>13</v>
      </c>
      <c r="I12" s="216">
        <v>6</v>
      </c>
      <c r="J12" s="179">
        <f t="shared" si="1"/>
        <v>385</v>
      </c>
      <c r="K12" s="179"/>
    </row>
    <row r="13" spans="2:11" ht="15">
      <c r="B13" s="96">
        <v>1999</v>
      </c>
      <c r="C13" s="216">
        <v>89</v>
      </c>
      <c r="D13" s="216">
        <v>8</v>
      </c>
      <c r="E13" s="216">
        <v>30</v>
      </c>
      <c r="F13" s="216">
        <v>169</v>
      </c>
      <c r="G13" s="216">
        <v>1</v>
      </c>
      <c r="H13" s="216">
        <v>11</v>
      </c>
      <c r="I13" s="216">
        <v>2</v>
      </c>
      <c r="J13" s="179">
        <f t="shared" si="1"/>
        <v>310</v>
      </c>
      <c r="K13" s="179"/>
    </row>
    <row r="14" spans="2:11" ht="15">
      <c r="B14" s="96">
        <v>2000</v>
      </c>
      <c r="C14" s="216">
        <v>72</v>
      </c>
      <c r="D14" s="216">
        <v>12</v>
      </c>
      <c r="E14" s="216">
        <v>40</v>
      </c>
      <c r="F14" s="216">
        <v>182</v>
      </c>
      <c r="G14" s="216">
        <v>1</v>
      </c>
      <c r="H14" s="216">
        <v>15</v>
      </c>
      <c r="I14" s="216">
        <v>4</v>
      </c>
      <c r="J14" s="179">
        <f t="shared" si="1"/>
        <v>326</v>
      </c>
      <c r="K14" s="179"/>
    </row>
    <row r="15" spans="2:11" ht="15">
      <c r="B15" s="96">
        <v>2001</v>
      </c>
      <c r="C15" s="216">
        <v>76</v>
      </c>
      <c r="D15" s="216">
        <v>10</v>
      </c>
      <c r="E15" s="216">
        <v>49</v>
      </c>
      <c r="F15" s="216">
        <v>194</v>
      </c>
      <c r="G15" s="216">
        <v>0</v>
      </c>
      <c r="H15" s="216">
        <v>14</v>
      </c>
      <c r="I15" s="216">
        <v>5</v>
      </c>
      <c r="J15" s="179">
        <f t="shared" si="1"/>
        <v>348</v>
      </c>
      <c r="K15" s="179"/>
    </row>
    <row r="16" spans="2:11" ht="15">
      <c r="B16" s="96">
        <v>2002</v>
      </c>
      <c r="C16" s="216">
        <v>73</v>
      </c>
      <c r="D16" s="216">
        <v>8</v>
      </c>
      <c r="E16" s="216">
        <v>46</v>
      </c>
      <c r="F16" s="216">
        <v>154</v>
      </c>
      <c r="G16" s="216">
        <v>0</v>
      </c>
      <c r="H16" s="216">
        <v>21</v>
      </c>
      <c r="I16" s="216">
        <v>2</v>
      </c>
      <c r="J16" s="179">
        <f t="shared" si="1"/>
        <v>304</v>
      </c>
      <c r="K16" s="179"/>
    </row>
    <row r="17" spans="2:11" ht="15">
      <c r="B17" s="96">
        <v>2003</v>
      </c>
      <c r="C17" s="216">
        <v>63</v>
      </c>
      <c r="D17" s="216">
        <v>14</v>
      </c>
      <c r="E17" s="216">
        <v>50</v>
      </c>
      <c r="F17" s="216">
        <v>189</v>
      </c>
      <c r="G17" s="216">
        <v>1</v>
      </c>
      <c r="H17" s="216">
        <v>14</v>
      </c>
      <c r="I17" s="216">
        <v>5</v>
      </c>
      <c r="J17" s="179">
        <f t="shared" si="1"/>
        <v>336</v>
      </c>
      <c r="K17" s="179"/>
    </row>
    <row r="18" spans="2:11" ht="15">
      <c r="B18" s="96">
        <v>2004</v>
      </c>
      <c r="C18" s="216">
        <v>76</v>
      </c>
      <c r="D18" s="216">
        <v>7</v>
      </c>
      <c r="E18" s="216">
        <v>42</v>
      </c>
      <c r="F18" s="216">
        <v>167</v>
      </c>
      <c r="G18" s="216">
        <v>3</v>
      </c>
      <c r="H18" s="216">
        <v>12</v>
      </c>
      <c r="I18" s="216">
        <v>1</v>
      </c>
      <c r="J18" s="179">
        <f>SUM(C18:I18)</f>
        <v>308</v>
      </c>
      <c r="K18" s="179"/>
    </row>
    <row r="19" spans="2:11" ht="15">
      <c r="B19" s="96">
        <v>2005</v>
      </c>
      <c r="C19" s="216">
        <v>66</v>
      </c>
      <c r="D19" s="216">
        <v>16</v>
      </c>
      <c r="E19" s="216">
        <v>34</v>
      </c>
      <c r="F19" s="216">
        <v>153</v>
      </c>
      <c r="G19" s="216">
        <v>0</v>
      </c>
      <c r="H19" s="216">
        <v>15</v>
      </c>
      <c r="I19" s="216">
        <v>2</v>
      </c>
      <c r="J19" s="179">
        <f>SUM(C19:I19)</f>
        <v>286</v>
      </c>
      <c r="K19" s="179"/>
    </row>
    <row r="20" spans="2:11" ht="15">
      <c r="B20" s="96">
        <v>2006</v>
      </c>
      <c r="C20" s="216">
        <v>61</v>
      </c>
      <c r="D20" s="216">
        <v>10</v>
      </c>
      <c r="E20" s="216">
        <v>58</v>
      </c>
      <c r="F20" s="216">
        <v>175</v>
      </c>
      <c r="G20" s="216">
        <v>0</v>
      </c>
      <c r="H20" s="216">
        <v>8</v>
      </c>
      <c r="I20" s="216">
        <v>2</v>
      </c>
      <c r="J20" s="179">
        <f aca="true" t="shared" si="2" ref="J20:J30">SUM(C20:I20)</f>
        <v>314</v>
      </c>
      <c r="K20" s="179"/>
    </row>
    <row r="21" spans="2:11" ht="15">
      <c r="B21" s="96">
        <v>2007</v>
      </c>
      <c r="C21" s="216">
        <v>60</v>
      </c>
      <c r="D21" s="216">
        <v>4</v>
      </c>
      <c r="E21" s="216">
        <v>40</v>
      </c>
      <c r="F21" s="216">
        <v>160</v>
      </c>
      <c r="G21" s="216">
        <v>0</v>
      </c>
      <c r="H21" s="216">
        <v>15</v>
      </c>
      <c r="I21" s="216">
        <v>2</v>
      </c>
      <c r="J21" s="179">
        <f t="shared" si="2"/>
        <v>281</v>
      </c>
      <c r="K21" s="179"/>
    </row>
    <row r="22" spans="2:11" ht="15">
      <c r="B22" s="96">
        <v>2008</v>
      </c>
      <c r="C22" s="216">
        <v>60</v>
      </c>
      <c r="D22" s="216">
        <v>9</v>
      </c>
      <c r="E22" s="216">
        <v>34</v>
      </c>
      <c r="F22" s="216">
        <v>153</v>
      </c>
      <c r="G22" s="216">
        <v>1</v>
      </c>
      <c r="H22" s="216">
        <v>8</v>
      </c>
      <c r="I22" s="216">
        <v>5</v>
      </c>
      <c r="J22" s="179">
        <f t="shared" si="2"/>
        <v>270</v>
      </c>
      <c r="K22" s="179"/>
    </row>
    <row r="23" spans="2:11" ht="15">
      <c r="B23" s="96">
        <v>2009</v>
      </c>
      <c r="C23" s="216">
        <v>47</v>
      </c>
      <c r="D23" s="216">
        <v>5</v>
      </c>
      <c r="E23" s="216">
        <v>43</v>
      </c>
      <c r="F23" s="216">
        <v>116</v>
      </c>
      <c r="G23" s="216">
        <v>0</v>
      </c>
      <c r="H23" s="216">
        <v>5</v>
      </c>
      <c r="I23" s="216">
        <v>0</v>
      </c>
      <c r="J23" s="179">
        <f t="shared" si="2"/>
        <v>216</v>
      </c>
      <c r="K23" s="179"/>
    </row>
    <row r="24" spans="2:11" ht="15">
      <c r="B24" s="96">
        <v>2010</v>
      </c>
      <c r="C24" s="216">
        <v>47</v>
      </c>
      <c r="D24" s="216">
        <v>7</v>
      </c>
      <c r="E24" s="216">
        <v>35</v>
      </c>
      <c r="F24" s="216">
        <v>105</v>
      </c>
      <c r="G24" s="216">
        <v>1</v>
      </c>
      <c r="H24" s="216">
        <v>8</v>
      </c>
      <c r="I24" s="216">
        <v>5</v>
      </c>
      <c r="J24" s="179">
        <f t="shared" si="2"/>
        <v>208</v>
      </c>
      <c r="K24" s="179"/>
    </row>
    <row r="25" spans="2:11" ht="15">
      <c r="B25" s="96">
        <v>2011</v>
      </c>
      <c r="C25" s="216">
        <v>43</v>
      </c>
      <c r="D25" s="216">
        <v>7</v>
      </c>
      <c r="E25" s="216">
        <v>33</v>
      </c>
      <c r="F25" s="216">
        <v>89</v>
      </c>
      <c r="G25" s="216">
        <v>1</v>
      </c>
      <c r="H25" s="216">
        <v>9</v>
      </c>
      <c r="I25" s="216">
        <v>3</v>
      </c>
      <c r="J25" s="179">
        <f t="shared" si="2"/>
        <v>185</v>
      </c>
      <c r="K25" s="179"/>
    </row>
    <row r="26" spans="2:11" ht="15">
      <c r="B26" s="96">
        <v>2012</v>
      </c>
      <c r="C26" s="216">
        <v>59</v>
      </c>
      <c r="D26" s="216">
        <v>9</v>
      </c>
      <c r="E26" s="216">
        <v>21</v>
      </c>
      <c r="F26" s="216">
        <v>73</v>
      </c>
      <c r="G26" s="216">
        <v>1</v>
      </c>
      <c r="H26" s="216">
        <v>13</v>
      </c>
      <c r="I26" s="216">
        <v>0</v>
      </c>
      <c r="J26" s="179">
        <f t="shared" si="2"/>
        <v>176</v>
      </c>
      <c r="K26" s="179"/>
    </row>
    <row r="27" spans="2:11" ht="15">
      <c r="B27" s="96">
        <v>2013</v>
      </c>
      <c r="C27" s="216">
        <v>38</v>
      </c>
      <c r="D27" s="216">
        <v>13</v>
      </c>
      <c r="E27" s="216">
        <v>23</v>
      </c>
      <c r="F27" s="216">
        <v>89</v>
      </c>
      <c r="G27" s="216">
        <v>2</v>
      </c>
      <c r="H27" s="216">
        <v>5</v>
      </c>
      <c r="I27" s="216">
        <v>2</v>
      </c>
      <c r="J27" s="179">
        <f t="shared" si="2"/>
        <v>172</v>
      </c>
      <c r="K27" s="179"/>
    </row>
    <row r="28" spans="2:11" ht="15">
      <c r="B28" s="96">
        <v>2014</v>
      </c>
      <c r="C28" s="216">
        <v>59</v>
      </c>
      <c r="D28" s="216">
        <v>8</v>
      </c>
      <c r="E28" s="216">
        <v>30</v>
      </c>
      <c r="F28" s="216">
        <v>94</v>
      </c>
      <c r="G28" s="216">
        <v>1</v>
      </c>
      <c r="H28" s="216">
        <v>2</v>
      </c>
      <c r="I28" s="216">
        <v>9</v>
      </c>
      <c r="J28" s="179">
        <f t="shared" si="2"/>
        <v>203</v>
      </c>
      <c r="K28" s="179"/>
    </row>
    <row r="29" spans="2:11" ht="15">
      <c r="B29" s="96">
        <v>2015</v>
      </c>
      <c r="C29" s="216">
        <v>44</v>
      </c>
      <c r="D29" s="216">
        <v>5</v>
      </c>
      <c r="E29" s="216">
        <v>27</v>
      </c>
      <c r="F29" s="216">
        <v>75</v>
      </c>
      <c r="G29" s="216">
        <v>1</v>
      </c>
      <c r="H29" s="216">
        <v>13</v>
      </c>
      <c r="I29" s="216">
        <v>3</v>
      </c>
      <c r="J29" s="179">
        <f>SUM(C29:I29)</f>
        <v>168</v>
      </c>
      <c r="K29" s="179"/>
    </row>
    <row r="30" spans="2:11" ht="15">
      <c r="B30" s="96" t="s">
        <v>245</v>
      </c>
      <c r="C30" s="216">
        <v>32</v>
      </c>
      <c r="D30" s="216">
        <v>8</v>
      </c>
      <c r="E30" s="216">
        <v>30</v>
      </c>
      <c r="F30" s="216">
        <v>106</v>
      </c>
      <c r="G30" s="216">
        <v>3</v>
      </c>
      <c r="H30" s="216">
        <v>6</v>
      </c>
      <c r="I30" s="216">
        <v>6</v>
      </c>
      <c r="J30" s="179">
        <f t="shared" si="2"/>
        <v>191</v>
      </c>
      <c r="K30" s="179"/>
    </row>
    <row r="31" spans="2:11" ht="11.25" customHeight="1">
      <c r="B31" s="96"/>
      <c r="C31" s="42"/>
      <c r="D31" s="42"/>
      <c r="E31" s="42"/>
      <c r="F31" s="42"/>
      <c r="G31" s="42"/>
      <c r="H31" s="42"/>
      <c r="I31" s="42"/>
      <c r="J31" s="179"/>
      <c r="K31" s="179"/>
    </row>
    <row r="32" spans="2:11" ht="16.5" customHeight="1">
      <c r="B32" s="96" t="s">
        <v>158</v>
      </c>
      <c r="C32" s="247">
        <f>AVERAGE(C18:C22)</f>
        <v>64.6</v>
      </c>
      <c r="D32" s="247">
        <f aca="true" t="shared" si="3" ref="D32:J32">AVERAGE(D18:D22)</f>
        <v>9.2</v>
      </c>
      <c r="E32" s="247">
        <f t="shared" si="3"/>
        <v>41.6</v>
      </c>
      <c r="F32" s="247">
        <f t="shared" si="3"/>
        <v>161.6</v>
      </c>
      <c r="G32" s="247">
        <f t="shared" si="3"/>
        <v>0.8</v>
      </c>
      <c r="H32" s="247">
        <f t="shared" si="3"/>
        <v>11.6</v>
      </c>
      <c r="I32" s="324">
        <f t="shared" si="3"/>
        <v>2.4</v>
      </c>
      <c r="J32" s="247">
        <f t="shared" si="3"/>
        <v>291.8</v>
      </c>
      <c r="K32" s="179"/>
    </row>
    <row r="33" spans="2:11" ht="15">
      <c r="B33" s="96" t="s">
        <v>250</v>
      </c>
      <c r="C33" s="41">
        <f>SUM(C26:C30)/5</f>
        <v>46.4</v>
      </c>
      <c r="D33" s="41">
        <f aca="true" t="shared" si="4" ref="D33:J33">SUM(D26:D30)/5</f>
        <v>8.6</v>
      </c>
      <c r="E33" s="41">
        <f t="shared" si="4"/>
        <v>26.2</v>
      </c>
      <c r="F33" s="41">
        <f t="shared" si="4"/>
        <v>87.4</v>
      </c>
      <c r="G33" s="41">
        <f t="shared" si="4"/>
        <v>1.6</v>
      </c>
      <c r="H33" s="41">
        <f t="shared" si="4"/>
        <v>7.8</v>
      </c>
      <c r="I33" s="41">
        <f t="shared" si="4"/>
        <v>4</v>
      </c>
      <c r="J33" s="183">
        <f t="shared" si="4"/>
        <v>182</v>
      </c>
      <c r="K33" s="179"/>
    </row>
    <row r="34" spans="2:11" ht="11.25" customHeight="1">
      <c r="B34" s="96"/>
      <c r="C34" s="41"/>
      <c r="D34" s="41"/>
      <c r="E34" s="41"/>
      <c r="F34" s="41"/>
      <c r="G34" s="41"/>
      <c r="H34" s="41"/>
      <c r="I34" s="41"/>
      <c r="J34" s="179"/>
      <c r="K34" s="179"/>
    </row>
    <row r="35" spans="2:11" ht="15">
      <c r="B35" s="128" t="s">
        <v>251</v>
      </c>
      <c r="C35" s="127">
        <f>'2015 base'!B4*0.969834</f>
        <v>43.85589347999999</v>
      </c>
      <c r="D35" s="127">
        <f>'2015 base'!C4*0.969834</f>
        <v>6.2457309599999995</v>
      </c>
      <c r="E35" s="127">
        <f>'2015 base'!D4*0.969834</f>
        <v>28.24156608</v>
      </c>
      <c r="F35" s="127">
        <f>'2015 base'!E4*0.969834</f>
        <v>109.70762208</v>
      </c>
      <c r="G35" s="127">
        <f>'2015 base'!F4*0.969834</f>
        <v>0.5431070399999999</v>
      </c>
      <c r="H35" s="127">
        <f>'2015 base'!G4*0.969834</f>
        <v>7.875052079999999</v>
      </c>
      <c r="I35" s="127">
        <f>'2015 base'!H4*0.969834</f>
        <v>1.62932112</v>
      </c>
      <c r="J35" s="333">
        <f>'2015 base'!I4*0.969834</f>
        <v>198.09829284</v>
      </c>
      <c r="K35" s="179"/>
    </row>
    <row r="36" spans="2:11" ht="11.25" customHeight="1">
      <c r="B36" s="128" t="s">
        <v>135</v>
      </c>
      <c r="C36" s="42"/>
      <c r="D36" s="42"/>
      <c r="E36" s="42"/>
      <c r="F36" s="42"/>
      <c r="G36" s="42"/>
      <c r="H36" s="42"/>
      <c r="I36" s="42"/>
      <c r="J36" s="180"/>
      <c r="K36" s="180"/>
    </row>
    <row r="37" spans="2:11" ht="15">
      <c r="B37" s="126" t="s">
        <v>252</v>
      </c>
      <c r="C37" s="335" t="str">
        <f>IF(C29&gt;$C$219,(C30-C29)/C29,$C$220)</f>
        <v>*</v>
      </c>
      <c r="D37" s="335" t="str">
        <f aca="true" t="shared" si="5" ref="D37:J37">IF(D29&gt;$C$219,(D30-D29)/D29,$C$220)</f>
        <v>*</v>
      </c>
      <c r="E37" s="335" t="str">
        <f t="shared" si="5"/>
        <v>*</v>
      </c>
      <c r="F37" s="335">
        <f t="shared" si="5"/>
        <v>0.41333333333333333</v>
      </c>
      <c r="G37" s="335" t="str">
        <f t="shared" si="5"/>
        <v>*</v>
      </c>
      <c r="H37" s="335" t="str">
        <f t="shared" si="5"/>
        <v>*</v>
      </c>
      <c r="I37" s="335" t="str">
        <f t="shared" si="5"/>
        <v>*</v>
      </c>
      <c r="J37" s="332">
        <f t="shared" si="5"/>
        <v>0.13690476190476192</v>
      </c>
      <c r="K37" s="181"/>
    </row>
    <row r="38" spans="2:11" ht="15">
      <c r="B38" s="96" t="s">
        <v>253</v>
      </c>
      <c r="C38" s="75"/>
      <c r="D38" s="75"/>
      <c r="E38" s="75"/>
      <c r="F38" s="75"/>
      <c r="G38" s="78"/>
      <c r="H38" s="78"/>
      <c r="I38" s="78"/>
      <c r="J38" s="181"/>
      <c r="K38" s="181"/>
    </row>
    <row r="39" spans="2:11" ht="15">
      <c r="B39" s="96" t="s">
        <v>157</v>
      </c>
      <c r="C39" s="335">
        <f aca="true" t="shared" si="6" ref="C39:J39">IF(C32&gt;$C$219,(C30-C32)/C32,$C$220)</f>
        <v>-0.5046439628482972</v>
      </c>
      <c r="D39" s="335" t="str">
        <f t="shared" si="6"/>
        <v>*</v>
      </c>
      <c r="E39" s="335" t="str">
        <f t="shared" si="6"/>
        <v>*</v>
      </c>
      <c r="F39" s="335">
        <f t="shared" si="6"/>
        <v>-0.34405940594059403</v>
      </c>
      <c r="G39" s="335" t="str">
        <f t="shared" si="6"/>
        <v>*</v>
      </c>
      <c r="H39" s="335" t="str">
        <f t="shared" si="6"/>
        <v>*</v>
      </c>
      <c r="I39" s="335" t="str">
        <f t="shared" si="6"/>
        <v>*</v>
      </c>
      <c r="J39" s="332">
        <f t="shared" si="6"/>
        <v>-0.3454420836189171</v>
      </c>
      <c r="K39" s="181"/>
    </row>
    <row r="40" spans="2:11" ht="6" customHeight="1" thickBot="1">
      <c r="B40" s="101"/>
      <c r="C40" s="102"/>
      <c r="D40" s="102"/>
      <c r="E40" s="102"/>
      <c r="F40" s="102"/>
      <c r="G40" s="102"/>
      <c r="H40" s="102"/>
      <c r="I40" s="102"/>
      <c r="J40" s="219"/>
      <c r="K40" s="189"/>
    </row>
    <row r="41" spans="2:11" ht="12.75">
      <c r="B41" s="34" t="s">
        <v>45</v>
      </c>
      <c r="C41" s="44"/>
      <c r="D41" s="44"/>
      <c r="E41" s="44"/>
      <c r="F41" s="44"/>
      <c r="G41" s="44"/>
      <c r="H41" s="44"/>
      <c r="I41" s="44"/>
      <c r="J41" s="44"/>
      <c r="K41" s="44"/>
    </row>
    <row r="42" spans="2:11" ht="12.75">
      <c r="B42" s="34" t="s">
        <v>37</v>
      </c>
      <c r="C42" s="44"/>
      <c r="D42" s="44"/>
      <c r="E42" s="44"/>
      <c r="F42" s="44"/>
      <c r="G42" s="44"/>
      <c r="H42" s="44"/>
      <c r="I42" s="44"/>
      <c r="J42" s="44"/>
      <c r="K42" s="44"/>
    </row>
    <row r="43" spans="2:11" ht="12.75">
      <c r="B43" s="34" t="s">
        <v>38</v>
      </c>
      <c r="C43" s="44"/>
      <c r="D43" s="44"/>
      <c r="E43" s="44"/>
      <c r="F43" s="44"/>
      <c r="G43" s="44"/>
      <c r="H43" s="44"/>
      <c r="I43" s="44"/>
      <c r="J43" s="44"/>
      <c r="K43" s="44"/>
    </row>
    <row r="44" spans="2:11" ht="12.75">
      <c r="B44" s="43"/>
      <c r="C44" s="44"/>
      <c r="D44" s="44"/>
      <c r="E44" s="44"/>
      <c r="F44" s="44"/>
      <c r="G44" s="44"/>
      <c r="H44" s="44"/>
      <c r="I44" s="44"/>
      <c r="J44" s="44"/>
      <c r="K44" s="44"/>
    </row>
    <row r="45" spans="2:3" ht="18">
      <c r="B45" s="32" t="s">
        <v>133</v>
      </c>
      <c r="C45" s="33" t="s">
        <v>233</v>
      </c>
    </row>
    <row r="46" spans="2:11" ht="13.5" thickBot="1">
      <c r="B46" s="35"/>
      <c r="C46" s="35"/>
      <c r="D46" s="35"/>
      <c r="E46" s="35"/>
      <c r="F46" s="35"/>
      <c r="G46" s="35"/>
      <c r="H46" s="35"/>
      <c r="I46" s="35"/>
      <c r="J46" s="35"/>
      <c r="K46" s="43"/>
    </row>
    <row r="47" spans="2:11" ht="18.75">
      <c r="B47" s="94" t="s">
        <v>155</v>
      </c>
      <c r="C47" s="36" t="s">
        <v>47</v>
      </c>
      <c r="D47" s="36" t="s">
        <v>27</v>
      </c>
      <c r="E47" s="36" t="s">
        <v>28</v>
      </c>
      <c r="F47" s="37" t="s">
        <v>16</v>
      </c>
      <c r="G47" s="36" t="s">
        <v>29</v>
      </c>
      <c r="H47" s="37" t="s">
        <v>41</v>
      </c>
      <c r="I47" s="37" t="s">
        <v>42</v>
      </c>
      <c r="J47" s="178" t="s">
        <v>138</v>
      </c>
      <c r="K47" s="254"/>
    </row>
    <row r="48" spans="2:11" ht="16.5" thickBot="1">
      <c r="B48" s="95"/>
      <c r="C48" s="38" t="s">
        <v>46</v>
      </c>
      <c r="D48" s="38" t="s">
        <v>30</v>
      </c>
      <c r="E48" s="38" t="s">
        <v>31</v>
      </c>
      <c r="F48" s="39"/>
      <c r="G48" s="38" t="s">
        <v>32</v>
      </c>
      <c r="H48" s="39"/>
      <c r="I48" s="39"/>
      <c r="J48" s="182" t="s">
        <v>139</v>
      </c>
      <c r="K48" s="254"/>
    </row>
    <row r="49" spans="2:11" ht="15">
      <c r="B49" s="96" t="s">
        <v>165</v>
      </c>
      <c r="C49" s="41">
        <f>AVERAGE(C51:C55)</f>
        <v>1271.8</v>
      </c>
      <c r="D49" s="41">
        <f aca="true" t="shared" si="7" ref="D49:J49">AVERAGE(D51:D55)</f>
        <v>238.2</v>
      </c>
      <c r="E49" s="41">
        <f t="shared" si="7"/>
        <v>324.2</v>
      </c>
      <c r="F49" s="41">
        <f t="shared" si="7"/>
        <v>2292</v>
      </c>
      <c r="G49" s="41">
        <f t="shared" si="7"/>
        <v>93.2</v>
      </c>
      <c r="H49" s="41">
        <f t="shared" si="7"/>
        <v>156.4</v>
      </c>
      <c r="I49" s="41">
        <f t="shared" si="7"/>
        <v>83.8</v>
      </c>
      <c r="J49" s="304">
        <f t="shared" si="7"/>
        <v>4459.6</v>
      </c>
      <c r="K49" s="179"/>
    </row>
    <row r="50" spans="2:11" ht="8.25" customHeight="1">
      <c r="B50" s="97"/>
      <c r="C50" s="42"/>
      <c r="D50" s="42"/>
      <c r="E50" s="42"/>
      <c r="F50" s="42"/>
      <c r="G50" s="42"/>
      <c r="H50" s="42"/>
      <c r="I50" s="42"/>
      <c r="J50" s="180"/>
      <c r="K50" s="180"/>
    </row>
    <row r="51" spans="2:11" ht="15">
      <c r="B51" s="96">
        <v>1994</v>
      </c>
      <c r="C51" s="117">
        <v>1536</v>
      </c>
      <c r="D51" s="216">
        <v>311</v>
      </c>
      <c r="E51" s="216">
        <v>329</v>
      </c>
      <c r="F51" s="117">
        <v>2607</v>
      </c>
      <c r="G51" s="216">
        <v>141</v>
      </c>
      <c r="H51" s="216">
        <v>197</v>
      </c>
      <c r="I51" s="216">
        <v>87</v>
      </c>
      <c r="J51" s="179">
        <f aca="true" t="shared" si="8" ref="J51:J60">SUM(C51:I51)</f>
        <v>5208</v>
      </c>
      <c r="K51" s="179"/>
    </row>
    <row r="52" spans="2:11" ht="15">
      <c r="B52" s="96">
        <v>1995</v>
      </c>
      <c r="C52" s="117">
        <v>1466</v>
      </c>
      <c r="D52" s="216">
        <v>281</v>
      </c>
      <c r="E52" s="216">
        <v>362</v>
      </c>
      <c r="F52" s="117">
        <v>2432</v>
      </c>
      <c r="G52" s="216">
        <v>104</v>
      </c>
      <c r="H52" s="216">
        <v>192</v>
      </c>
      <c r="I52" s="216">
        <v>93</v>
      </c>
      <c r="J52" s="179">
        <f t="shared" si="8"/>
        <v>4930</v>
      </c>
      <c r="K52" s="179"/>
    </row>
    <row r="53" spans="2:11" ht="15">
      <c r="B53" s="96">
        <v>1996</v>
      </c>
      <c r="C53" s="117">
        <v>1173</v>
      </c>
      <c r="D53" s="216">
        <v>201</v>
      </c>
      <c r="E53" s="216">
        <v>271</v>
      </c>
      <c r="F53" s="117">
        <v>2108</v>
      </c>
      <c r="G53" s="216">
        <v>93</v>
      </c>
      <c r="H53" s="216">
        <v>123</v>
      </c>
      <c r="I53" s="216">
        <v>72</v>
      </c>
      <c r="J53" s="179">
        <f t="shared" si="8"/>
        <v>4041</v>
      </c>
      <c r="K53" s="179"/>
    </row>
    <row r="54" spans="2:11" ht="15">
      <c r="B54" s="96">
        <v>1997</v>
      </c>
      <c r="C54" s="117">
        <v>1124</v>
      </c>
      <c r="D54" s="216">
        <v>201</v>
      </c>
      <c r="E54" s="216">
        <v>321</v>
      </c>
      <c r="F54" s="117">
        <v>2146</v>
      </c>
      <c r="G54" s="216">
        <v>53</v>
      </c>
      <c r="H54" s="216">
        <v>120</v>
      </c>
      <c r="I54" s="216">
        <v>82</v>
      </c>
      <c r="J54" s="179">
        <f t="shared" si="8"/>
        <v>4047</v>
      </c>
      <c r="K54" s="179"/>
    </row>
    <row r="55" spans="2:11" ht="15">
      <c r="B55" s="96">
        <v>1998</v>
      </c>
      <c r="C55" s="117">
        <v>1060</v>
      </c>
      <c r="D55" s="216">
        <v>197</v>
      </c>
      <c r="E55" s="216">
        <v>338</v>
      </c>
      <c r="F55" s="117">
        <v>2167</v>
      </c>
      <c r="G55" s="216">
        <v>75</v>
      </c>
      <c r="H55" s="216">
        <v>150</v>
      </c>
      <c r="I55" s="216">
        <v>85</v>
      </c>
      <c r="J55" s="179">
        <f t="shared" si="8"/>
        <v>4072</v>
      </c>
      <c r="K55" s="179"/>
    </row>
    <row r="56" spans="2:11" ht="15">
      <c r="B56" s="96">
        <v>1999</v>
      </c>
      <c r="C56" s="117">
        <v>1054</v>
      </c>
      <c r="D56" s="216">
        <v>181</v>
      </c>
      <c r="E56" s="216">
        <v>401</v>
      </c>
      <c r="F56" s="117">
        <v>1835</v>
      </c>
      <c r="G56" s="216">
        <v>82</v>
      </c>
      <c r="H56" s="216">
        <v>133</v>
      </c>
      <c r="I56" s="216">
        <v>79</v>
      </c>
      <c r="J56" s="179">
        <f t="shared" si="8"/>
        <v>3765</v>
      </c>
      <c r="K56" s="179"/>
    </row>
    <row r="57" spans="2:11" ht="15">
      <c r="B57" s="96">
        <v>2000</v>
      </c>
      <c r="C57" s="117">
        <v>925</v>
      </c>
      <c r="D57" s="216">
        <v>164</v>
      </c>
      <c r="E57" s="216">
        <v>435</v>
      </c>
      <c r="F57" s="117">
        <v>1796</v>
      </c>
      <c r="G57" s="216">
        <v>79</v>
      </c>
      <c r="H57" s="216">
        <v>106</v>
      </c>
      <c r="I57" s="216">
        <v>63</v>
      </c>
      <c r="J57" s="179">
        <f t="shared" si="8"/>
        <v>3568</v>
      </c>
      <c r="K57" s="179"/>
    </row>
    <row r="58" spans="2:11" ht="15">
      <c r="B58" s="96">
        <v>2001</v>
      </c>
      <c r="C58" s="117">
        <v>842</v>
      </c>
      <c r="D58" s="216">
        <v>161</v>
      </c>
      <c r="E58" s="216">
        <v>405</v>
      </c>
      <c r="F58" s="117">
        <v>1758</v>
      </c>
      <c r="G58" s="216">
        <v>62</v>
      </c>
      <c r="H58" s="216">
        <v>115</v>
      </c>
      <c r="I58" s="216">
        <v>67</v>
      </c>
      <c r="J58" s="179">
        <f t="shared" si="8"/>
        <v>3410</v>
      </c>
      <c r="K58" s="179"/>
    </row>
    <row r="59" spans="2:11" ht="15">
      <c r="B59" s="96">
        <v>2002</v>
      </c>
      <c r="C59" s="117">
        <v>820</v>
      </c>
      <c r="D59" s="216">
        <v>144</v>
      </c>
      <c r="E59" s="216">
        <v>410</v>
      </c>
      <c r="F59" s="117">
        <v>1628</v>
      </c>
      <c r="G59" s="216">
        <v>59</v>
      </c>
      <c r="H59" s="216">
        <v>120</v>
      </c>
      <c r="I59" s="216">
        <v>48</v>
      </c>
      <c r="J59" s="179">
        <f t="shared" si="8"/>
        <v>3229</v>
      </c>
      <c r="K59" s="179"/>
    </row>
    <row r="60" spans="2:11" ht="15">
      <c r="B60" s="96">
        <v>2003</v>
      </c>
      <c r="C60" s="117">
        <v>712</v>
      </c>
      <c r="D60" s="216">
        <v>125</v>
      </c>
      <c r="E60" s="216">
        <v>367</v>
      </c>
      <c r="F60" s="117">
        <v>1511</v>
      </c>
      <c r="G60" s="216">
        <v>69</v>
      </c>
      <c r="H60" s="216">
        <v>114</v>
      </c>
      <c r="I60" s="216">
        <v>59</v>
      </c>
      <c r="J60" s="179">
        <f t="shared" si="8"/>
        <v>2957</v>
      </c>
      <c r="K60" s="179"/>
    </row>
    <row r="61" spans="2:11" ht="15">
      <c r="B61" s="96">
        <v>2004</v>
      </c>
      <c r="C61" s="117">
        <v>674</v>
      </c>
      <c r="D61" s="216">
        <v>121</v>
      </c>
      <c r="E61" s="216">
        <v>353</v>
      </c>
      <c r="F61" s="117">
        <v>1414</v>
      </c>
      <c r="G61" s="216">
        <v>63</v>
      </c>
      <c r="H61" s="216">
        <v>83</v>
      </c>
      <c r="I61" s="216">
        <v>58</v>
      </c>
      <c r="J61" s="179">
        <f>SUM(C61:I61)</f>
        <v>2766</v>
      </c>
      <c r="K61" s="179"/>
    </row>
    <row r="62" spans="2:11" ht="15">
      <c r="B62" s="96">
        <v>2005</v>
      </c>
      <c r="C62" s="117">
        <v>677</v>
      </c>
      <c r="D62" s="216">
        <v>116</v>
      </c>
      <c r="E62" s="216">
        <v>371</v>
      </c>
      <c r="F62" s="117">
        <v>1304</v>
      </c>
      <c r="G62" s="216">
        <v>63</v>
      </c>
      <c r="H62" s="216">
        <v>83</v>
      </c>
      <c r="I62" s="216">
        <v>52</v>
      </c>
      <c r="J62" s="179">
        <f>SUM(C62:I62)</f>
        <v>2666</v>
      </c>
      <c r="K62" s="179"/>
    </row>
    <row r="63" spans="2:11" ht="15">
      <c r="B63" s="96">
        <v>2006</v>
      </c>
      <c r="C63" s="117">
        <v>688</v>
      </c>
      <c r="D63" s="216">
        <v>131</v>
      </c>
      <c r="E63" s="216">
        <v>352</v>
      </c>
      <c r="F63" s="117">
        <v>1258</v>
      </c>
      <c r="G63" s="216">
        <v>57</v>
      </c>
      <c r="H63" s="216">
        <v>91</v>
      </c>
      <c r="I63" s="216">
        <v>58</v>
      </c>
      <c r="J63" s="179">
        <f aca="true" t="shared" si="9" ref="J63:J73">SUM(C63:I63)</f>
        <v>2635</v>
      </c>
      <c r="K63" s="179"/>
    </row>
    <row r="64" spans="2:11" ht="15">
      <c r="B64" s="96">
        <v>2007</v>
      </c>
      <c r="C64" s="117">
        <v>594</v>
      </c>
      <c r="D64" s="216">
        <v>147</v>
      </c>
      <c r="E64" s="216">
        <v>381</v>
      </c>
      <c r="F64" s="117">
        <v>1110</v>
      </c>
      <c r="G64" s="216">
        <v>33</v>
      </c>
      <c r="H64" s="216">
        <v>87</v>
      </c>
      <c r="I64" s="216">
        <v>33</v>
      </c>
      <c r="J64" s="179">
        <f t="shared" si="9"/>
        <v>2385</v>
      </c>
      <c r="K64" s="179"/>
    </row>
    <row r="65" spans="2:11" ht="15">
      <c r="B65" s="96">
        <v>2008</v>
      </c>
      <c r="C65" s="117">
        <v>645</v>
      </c>
      <c r="D65" s="216">
        <v>155</v>
      </c>
      <c r="E65" s="216">
        <v>396</v>
      </c>
      <c r="F65" s="117">
        <v>1203</v>
      </c>
      <c r="G65" s="216">
        <v>59</v>
      </c>
      <c r="H65" s="216">
        <v>65</v>
      </c>
      <c r="I65" s="216">
        <v>52</v>
      </c>
      <c r="J65" s="179">
        <f t="shared" si="9"/>
        <v>2575</v>
      </c>
      <c r="K65" s="179"/>
    </row>
    <row r="66" spans="2:11" ht="15">
      <c r="B66" s="96">
        <v>2009</v>
      </c>
      <c r="C66" s="117">
        <v>509</v>
      </c>
      <c r="D66" s="216">
        <v>152</v>
      </c>
      <c r="E66" s="216">
        <v>332</v>
      </c>
      <c r="F66" s="117">
        <v>1135</v>
      </c>
      <c r="G66" s="216">
        <v>36</v>
      </c>
      <c r="H66" s="216">
        <v>73</v>
      </c>
      <c r="I66" s="216">
        <v>50</v>
      </c>
      <c r="J66" s="179">
        <f t="shared" si="9"/>
        <v>2287</v>
      </c>
      <c r="K66" s="179"/>
    </row>
    <row r="67" spans="2:11" ht="15">
      <c r="B67" s="96">
        <v>2010</v>
      </c>
      <c r="C67" s="117">
        <v>457</v>
      </c>
      <c r="D67" s="216">
        <v>138</v>
      </c>
      <c r="E67" s="216">
        <v>319</v>
      </c>
      <c r="F67" s="117">
        <v>903</v>
      </c>
      <c r="G67" s="216">
        <v>52</v>
      </c>
      <c r="H67" s="216">
        <v>60</v>
      </c>
      <c r="I67" s="216">
        <v>40</v>
      </c>
      <c r="J67" s="179">
        <f t="shared" si="9"/>
        <v>1969</v>
      </c>
      <c r="K67" s="179"/>
    </row>
    <row r="68" spans="2:11" ht="15">
      <c r="B68" s="96">
        <v>2011</v>
      </c>
      <c r="C68" s="117">
        <v>515</v>
      </c>
      <c r="D68" s="216">
        <v>156</v>
      </c>
      <c r="E68" s="216">
        <v>293</v>
      </c>
      <c r="F68" s="117">
        <v>758</v>
      </c>
      <c r="G68" s="216">
        <v>51</v>
      </c>
      <c r="H68" s="216">
        <v>63</v>
      </c>
      <c r="I68" s="216">
        <v>44</v>
      </c>
      <c r="J68" s="179">
        <f t="shared" si="9"/>
        <v>1880</v>
      </c>
      <c r="K68" s="179"/>
    </row>
    <row r="69" spans="2:11" ht="15">
      <c r="B69" s="96">
        <v>2012</v>
      </c>
      <c r="C69" s="117">
        <v>461</v>
      </c>
      <c r="D69" s="216">
        <v>169</v>
      </c>
      <c r="E69" s="216">
        <v>343</v>
      </c>
      <c r="F69" s="117">
        <v>847</v>
      </c>
      <c r="G69" s="216">
        <v>44</v>
      </c>
      <c r="H69" s="216">
        <v>68</v>
      </c>
      <c r="I69" s="216">
        <v>49</v>
      </c>
      <c r="J69" s="179">
        <f t="shared" si="9"/>
        <v>1981</v>
      </c>
      <c r="K69" s="179"/>
    </row>
    <row r="70" spans="2:11" ht="15">
      <c r="B70" s="96">
        <v>2013</v>
      </c>
      <c r="C70" s="117">
        <v>403</v>
      </c>
      <c r="D70" s="216">
        <v>149</v>
      </c>
      <c r="E70" s="216">
        <v>281</v>
      </c>
      <c r="F70" s="117">
        <v>720</v>
      </c>
      <c r="G70" s="216">
        <v>34</v>
      </c>
      <c r="H70" s="216">
        <v>45</v>
      </c>
      <c r="I70" s="216">
        <v>39</v>
      </c>
      <c r="J70" s="179">
        <f t="shared" si="9"/>
        <v>1671</v>
      </c>
      <c r="K70" s="179"/>
    </row>
    <row r="71" spans="2:11" ht="15">
      <c r="B71" s="96">
        <v>2014</v>
      </c>
      <c r="C71" s="117">
        <v>422</v>
      </c>
      <c r="D71" s="216">
        <v>159</v>
      </c>
      <c r="E71" s="216">
        <v>326</v>
      </c>
      <c r="F71" s="117">
        <v>686</v>
      </c>
      <c r="G71" s="216">
        <v>28</v>
      </c>
      <c r="H71" s="216">
        <v>51</v>
      </c>
      <c r="I71" s="216">
        <v>31</v>
      </c>
      <c r="J71" s="179">
        <f t="shared" si="9"/>
        <v>1703</v>
      </c>
      <c r="K71" s="179"/>
    </row>
    <row r="72" spans="2:11" ht="15">
      <c r="B72" s="96">
        <v>2015</v>
      </c>
      <c r="C72" s="117">
        <v>424</v>
      </c>
      <c r="D72" s="216">
        <v>164</v>
      </c>
      <c r="E72" s="216">
        <v>257</v>
      </c>
      <c r="F72" s="117">
        <v>639</v>
      </c>
      <c r="G72" s="216">
        <v>49</v>
      </c>
      <c r="H72" s="216">
        <v>46</v>
      </c>
      <c r="I72" s="216">
        <v>21</v>
      </c>
      <c r="J72" s="179">
        <f>SUM(C72:I72)</f>
        <v>1600</v>
      </c>
      <c r="K72" s="179"/>
    </row>
    <row r="73" spans="2:11" ht="15">
      <c r="B73" s="96" t="s">
        <v>245</v>
      </c>
      <c r="C73" s="117">
        <v>397</v>
      </c>
      <c r="D73" s="216">
        <v>147</v>
      </c>
      <c r="E73" s="216">
        <v>268</v>
      </c>
      <c r="F73" s="117">
        <v>758</v>
      </c>
      <c r="G73" s="216">
        <v>42</v>
      </c>
      <c r="H73" s="216">
        <v>55</v>
      </c>
      <c r="I73" s="216">
        <v>26</v>
      </c>
      <c r="J73" s="179">
        <f t="shared" si="9"/>
        <v>1693</v>
      </c>
      <c r="K73" s="179"/>
    </row>
    <row r="74" spans="2:11" ht="15">
      <c r="B74" s="96"/>
      <c r="C74" s="42"/>
      <c r="D74" s="42"/>
      <c r="E74" s="42"/>
      <c r="F74" s="42"/>
      <c r="G74" s="42"/>
      <c r="H74" s="42"/>
      <c r="I74" s="42"/>
      <c r="J74" s="179"/>
      <c r="K74" s="179"/>
    </row>
    <row r="75" spans="2:11" ht="15">
      <c r="B75" s="96" t="s">
        <v>158</v>
      </c>
      <c r="C75" s="247">
        <f>AVERAGE(C61:C65)</f>
        <v>655.6</v>
      </c>
      <c r="D75" s="247">
        <f aca="true" t="shared" si="10" ref="D75:J75">AVERAGE(D61:D65)</f>
        <v>134</v>
      </c>
      <c r="E75" s="247">
        <f t="shared" si="10"/>
        <v>370.6</v>
      </c>
      <c r="F75" s="247">
        <f t="shared" si="10"/>
        <v>1257.8</v>
      </c>
      <c r="G75" s="247">
        <f t="shared" si="10"/>
        <v>55</v>
      </c>
      <c r="H75" s="247">
        <f t="shared" si="10"/>
        <v>81.8</v>
      </c>
      <c r="I75" s="247">
        <f t="shared" si="10"/>
        <v>50.6</v>
      </c>
      <c r="J75" s="248">
        <f t="shared" si="10"/>
        <v>2605.4</v>
      </c>
      <c r="K75" s="179"/>
    </row>
    <row r="76" spans="2:11" ht="15">
      <c r="B76" s="96" t="s">
        <v>250</v>
      </c>
      <c r="C76" s="41">
        <f>SUM(C69:C73)/5</f>
        <v>421.4</v>
      </c>
      <c r="D76" s="41">
        <f aca="true" t="shared" si="11" ref="D76:J76">SUM(D69:D73)/5</f>
        <v>157.6</v>
      </c>
      <c r="E76" s="41">
        <f t="shared" si="11"/>
        <v>295</v>
      </c>
      <c r="F76" s="41">
        <f t="shared" si="11"/>
        <v>730</v>
      </c>
      <c r="G76" s="41">
        <f t="shared" si="11"/>
        <v>39.4</v>
      </c>
      <c r="H76" s="41">
        <f t="shared" si="11"/>
        <v>53</v>
      </c>
      <c r="I76" s="41">
        <f t="shared" si="11"/>
        <v>33.2</v>
      </c>
      <c r="J76" s="183">
        <f t="shared" si="11"/>
        <v>1729.6</v>
      </c>
      <c r="K76" s="179"/>
    </row>
    <row r="77" spans="2:11" ht="15">
      <c r="B77" s="96"/>
      <c r="C77" s="41"/>
      <c r="D77" s="41"/>
      <c r="E77" s="41"/>
      <c r="F77" s="41"/>
      <c r="G77" s="41"/>
      <c r="H77" s="41"/>
      <c r="I77" s="41"/>
      <c r="J77" s="179"/>
      <c r="K77" s="179"/>
    </row>
    <row r="78" spans="2:11" ht="15">
      <c r="B78" s="128" t="s">
        <v>251</v>
      </c>
      <c r="C78" s="127">
        <f>C75*0.57</f>
        <v>373.692</v>
      </c>
      <c r="D78" s="127">
        <f aca="true" t="shared" si="12" ref="D78:J78">D75*0.57</f>
        <v>76.38</v>
      </c>
      <c r="E78" s="127">
        <f t="shared" si="12"/>
        <v>211.242</v>
      </c>
      <c r="F78" s="127">
        <f t="shared" si="12"/>
        <v>716.9459999999999</v>
      </c>
      <c r="G78" s="127">
        <f t="shared" si="12"/>
        <v>31.349999999999998</v>
      </c>
      <c r="H78" s="127">
        <f t="shared" si="12"/>
        <v>46.626</v>
      </c>
      <c r="I78" s="127">
        <f t="shared" si="12"/>
        <v>28.842</v>
      </c>
      <c r="J78" s="333">
        <f t="shared" si="12"/>
        <v>1485.078</v>
      </c>
      <c r="K78" s="179"/>
    </row>
    <row r="79" spans="2:11" ht="15">
      <c r="B79" s="128" t="s">
        <v>135</v>
      </c>
      <c r="C79" s="42"/>
      <c r="D79" s="42"/>
      <c r="E79" s="42"/>
      <c r="F79" s="42"/>
      <c r="G79" s="42"/>
      <c r="H79" s="42"/>
      <c r="I79" s="42"/>
      <c r="J79" s="180"/>
      <c r="K79" s="180"/>
    </row>
    <row r="80" spans="2:11" ht="15">
      <c r="B80" s="126" t="s">
        <v>225</v>
      </c>
      <c r="C80" s="78">
        <f>IF(C72&gt;$C$219,(C73-C72)/C72,$C$220)</f>
        <v>-0.06367924528301887</v>
      </c>
      <c r="D80" s="78">
        <f aca="true" t="shared" si="13" ref="D80:J80">IF(D72&gt;$C$219,(D73-D72)/D72,$C$220)</f>
        <v>-0.10365853658536585</v>
      </c>
      <c r="E80" s="78">
        <f t="shared" si="13"/>
        <v>0.042801556420233464</v>
      </c>
      <c r="F80" s="78">
        <f t="shared" si="13"/>
        <v>0.18622848200312989</v>
      </c>
      <c r="G80" s="78" t="str">
        <f t="shared" si="13"/>
        <v>*</v>
      </c>
      <c r="H80" s="78" t="str">
        <f t="shared" si="13"/>
        <v>*</v>
      </c>
      <c r="I80" s="78" t="str">
        <f t="shared" si="13"/>
        <v>*</v>
      </c>
      <c r="J80" s="332">
        <f t="shared" si="13"/>
        <v>0.058125</v>
      </c>
      <c r="K80" s="181"/>
    </row>
    <row r="81" spans="2:11" ht="15">
      <c r="B81" s="96" t="s">
        <v>253</v>
      </c>
      <c r="C81" s="75"/>
      <c r="D81" s="75"/>
      <c r="E81" s="75"/>
      <c r="F81" s="75"/>
      <c r="G81" s="75"/>
      <c r="H81" s="75"/>
      <c r="I81" s="75"/>
      <c r="J81" s="181"/>
      <c r="K81" s="181"/>
    </row>
    <row r="82" spans="2:11" ht="15">
      <c r="B82" s="96" t="s">
        <v>157</v>
      </c>
      <c r="C82" s="99">
        <f aca="true" t="shared" si="14" ref="C82:J82">IF(C75&gt;$C$219,(C73-C75)/C75,$C$220)</f>
        <v>-0.3944478340451495</v>
      </c>
      <c r="D82" s="99">
        <f t="shared" si="14"/>
        <v>0.09701492537313433</v>
      </c>
      <c r="E82" s="99">
        <f t="shared" si="14"/>
        <v>-0.27684835402050734</v>
      </c>
      <c r="F82" s="99">
        <f t="shared" si="14"/>
        <v>-0.39736047066306246</v>
      </c>
      <c r="G82" s="99">
        <f t="shared" si="14"/>
        <v>-0.23636363636363636</v>
      </c>
      <c r="H82" s="99">
        <f t="shared" si="14"/>
        <v>-0.32762836185819066</v>
      </c>
      <c r="I82" s="99">
        <f t="shared" si="14"/>
        <v>-0.48616600790513836</v>
      </c>
      <c r="J82" s="185">
        <f t="shared" si="14"/>
        <v>-0.35019574729408154</v>
      </c>
      <c r="K82" s="181"/>
    </row>
    <row r="83" spans="2:11" ht="6.75" customHeight="1" thickBot="1">
      <c r="B83" s="101"/>
      <c r="C83" s="102"/>
      <c r="D83" s="102"/>
      <c r="E83" s="102"/>
      <c r="F83" s="102"/>
      <c r="G83" s="102"/>
      <c r="H83" s="102"/>
      <c r="I83" s="102"/>
      <c r="J83" s="219"/>
      <c r="K83" s="189"/>
    </row>
    <row r="84" spans="2:11" ht="12.75">
      <c r="B84" s="34" t="s">
        <v>45</v>
      </c>
      <c r="C84" s="44"/>
      <c r="D84" s="44"/>
      <c r="E84" s="44"/>
      <c r="F84" s="44"/>
      <c r="G84" s="44"/>
      <c r="H84" s="44"/>
      <c r="I84" s="44"/>
      <c r="J84" s="44"/>
      <c r="K84" s="44"/>
    </row>
    <row r="85" spans="2:11" ht="12.75">
      <c r="B85" s="34" t="s">
        <v>37</v>
      </c>
      <c r="C85" s="44"/>
      <c r="D85" s="44"/>
      <c r="E85" s="44"/>
      <c r="F85" s="44"/>
      <c r="G85" s="44"/>
      <c r="H85" s="44"/>
      <c r="I85" s="44"/>
      <c r="J85" s="44"/>
      <c r="K85" s="44"/>
    </row>
    <row r="86" spans="2:11" ht="12.75">
      <c r="B86" s="34" t="s">
        <v>38</v>
      </c>
      <c r="C86" s="44"/>
      <c r="D86" s="44"/>
      <c r="E86" s="44"/>
      <c r="F86" s="44"/>
      <c r="G86" s="44"/>
      <c r="H86" s="44"/>
      <c r="I86" s="44"/>
      <c r="J86" s="44"/>
      <c r="K86" s="44"/>
    </row>
    <row r="87" spans="2:11" ht="12.75">
      <c r="B87" s="43"/>
      <c r="C87" s="44"/>
      <c r="D87" s="44"/>
      <c r="E87" s="44"/>
      <c r="F87" s="44"/>
      <c r="G87" s="44"/>
      <c r="H87" s="44"/>
      <c r="I87" s="44"/>
      <c r="J87" s="44"/>
      <c r="K87" s="44"/>
    </row>
    <row r="88" spans="2:3" ht="18">
      <c r="B88" s="32" t="s">
        <v>134</v>
      </c>
      <c r="C88" s="33" t="s">
        <v>234</v>
      </c>
    </row>
    <row r="89" spans="2:11" ht="13.5" thickBot="1">
      <c r="B89" s="35"/>
      <c r="C89" s="35"/>
      <c r="D89" s="35"/>
      <c r="E89" s="35"/>
      <c r="F89" s="35"/>
      <c r="G89" s="35"/>
      <c r="H89" s="35"/>
      <c r="I89" s="35"/>
      <c r="J89" s="35"/>
      <c r="K89" s="35"/>
    </row>
    <row r="90" spans="2:11" ht="18.75">
      <c r="B90" s="94" t="s">
        <v>155</v>
      </c>
      <c r="C90" s="36" t="s">
        <v>47</v>
      </c>
      <c r="D90" s="36" t="s">
        <v>27</v>
      </c>
      <c r="E90" s="36" t="s">
        <v>28</v>
      </c>
      <c r="F90" s="37" t="s">
        <v>16</v>
      </c>
      <c r="G90" s="36" t="s">
        <v>29</v>
      </c>
      <c r="H90" s="37" t="s">
        <v>41</v>
      </c>
      <c r="I90" s="37" t="s">
        <v>42</v>
      </c>
      <c r="J90" s="178" t="s">
        <v>138</v>
      </c>
      <c r="K90" s="257" t="s">
        <v>160</v>
      </c>
    </row>
    <row r="91" spans="2:11" ht="19.5" thickBot="1">
      <c r="B91" s="95"/>
      <c r="C91" s="38" t="s">
        <v>46</v>
      </c>
      <c r="D91" s="38" t="s">
        <v>30</v>
      </c>
      <c r="E91" s="38" t="s">
        <v>31</v>
      </c>
      <c r="F91" s="39"/>
      <c r="G91" s="38" t="s">
        <v>32</v>
      </c>
      <c r="H91" s="39"/>
      <c r="I91" s="39"/>
      <c r="J91" s="182" t="s">
        <v>139</v>
      </c>
      <c r="K91" s="258" t="s">
        <v>167</v>
      </c>
    </row>
    <row r="92" spans="2:11" ht="15">
      <c r="B92" s="96" t="s">
        <v>165</v>
      </c>
      <c r="C92" s="220">
        <f>AVERAGE(C94:C98)</f>
        <v>16.6</v>
      </c>
      <c r="D92" s="220">
        <f aca="true" t="shared" si="15" ref="D92:J92">AVERAGE(D94:D98)</f>
        <v>3.4</v>
      </c>
      <c r="E92" s="220">
        <f t="shared" si="15"/>
        <v>0.4</v>
      </c>
      <c r="F92" s="220">
        <f t="shared" si="15"/>
        <v>8.4</v>
      </c>
      <c r="G92" s="220">
        <f t="shared" si="15"/>
        <v>1.2</v>
      </c>
      <c r="H92" s="220">
        <f t="shared" si="15"/>
        <v>0.2</v>
      </c>
      <c r="I92" s="220">
        <f t="shared" si="15"/>
        <v>0.2</v>
      </c>
      <c r="J92" s="220">
        <f t="shared" si="15"/>
        <v>30.4</v>
      </c>
      <c r="K92" s="259"/>
    </row>
    <row r="93" spans="2:11" ht="8.25" customHeight="1">
      <c r="B93" s="97"/>
      <c r="C93" s="221"/>
      <c r="D93" s="221"/>
      <c r="E93" s="221"/>
      <c r="F93" s="221"/>
      <c r="G93" s="221"/>
      <c r="H93" s="221"/>
      <c r="I93" s="221"/>
      <c r="J93" s="222"/>
      <c r="K93" s="260"/>
    </row>
    <row r="94" spans="2:12" ht="15">
      <c r="B94" s="96">
        <v>1994</v>
      </c>
      <c r="C94" s="223">
        <v>18</v>
      </c>
      <c r="D94" s="223">
        <v>4</v>
      </c>
      <c r="E94" s="223">
        <v>1</v>
      </c>
      <c r="F94" s="223">
        <v>10</v>
      </c>
      <c r="G94" s="223">
        <v>4</v>
      </c>
      <c r="H94" s="223">
        <v>0</v>
      </c>
      <c r="I94" s="223">
        <v>0</v>
      </c>
      <c r="J94" s="224">
        <f aca="true" t="shared" si="16" ref="J94:J103">SUM(C94:I94)</f>
        <v>37</v>
      </c>
      <c r="K94" s="259"/>
      <c r="L94" s="105"/>
    </row>
    <row r="95" spans="2:12" ht="15">
      <c r="B95" s="96">
        <v>1995</v>
      </c>
      <c r="C95" s="223">
        <v>16</v>
      </c>
      <c r="D95" s="223">
        <v>3</v>
      </c>
      <c r="E95" s="223">
        <v>0</v>
      </c>
      <c r="F95" s="223">
        <v>11</v>
      </c>
      <c r="G95" s="223">
        <v>0</v>
      </c>
      <c r="H95" s="223">
        <v>0</v>
      </c>
      <c r="I95" s="223">
        <v>0</v>
      </c>
      <c r="J95" s="224">
        <f t="shared" si="16"/>
        <v>30</v>
      </c>
      <c r="K95" s="259">
        <f aca="true" t="shared" si="17" ref="K95:K108">AVERAGE(J94:J96)</f>
        <v>31.333333333333332</v>
      </c>
      <c r="L95" s="105"/>
    </row>
    <row r="96" spans="2:12" ht="15">
      <c r="B96" s="96">
        <v>1996</v>
      </c>
      <c r="C96" s="223">
        <v>16</v>
      </c>
      <c r="D96" s="223">
        <v>6</v>
      </c>
      <c r="E96" s="223">
        <v>1</v>
      </c>
      <c r="F96" s="223">
        <v>3</v>
      </c>
      <c r="G96" s="223">
        <v>1</v>
      </c>
      <c r="H96" s="223">
        <v>0</v>
      </c>
      <c r="I96" s="223">
        <v>0</v>
      </c>
      <c r="J96" s="224">
        <f t="shared" si="16"/>
        <v>27</v>
      </c>
      <c r="K96" s="259">
        <f t="shared" si="17"/>
        <v>27.666666666666668</v>
      </c>
      <c r="L96" s="105"/>
    </row>
    <row r="97" spans="2:12" ht="15">
      <c r="B97" s="96">
        <v>1997</v>
      </c>
      <c r="C97" s="223">
        <v>15</v>
      </c>
      <c r="D97" s="223">
        <v>1</v>
      </c>
      <c r="E97" s="223">
        <v>0</v>
      </c>
      <c r="F97" s="223">
        <v>9</v>
      </c>
      <c r="G97" s="223">
        <v>0</v>
      </c>
      <c r="H97" s="223">
        <v>1</v>
      </c>
      <c r="I97" s="223">
        <v>0</v>
      </c>
      <c r="J97" s="224">
        <f t="shared" si="16"/>
        <v>26</v>
      </c>
      <c r="K97" s="259">
        <f t="shared" si="17"/>
        <v>28.333333333333332</v>
      </c>
      <c r="L97" s="105"/>
    </row>
    <row r="98" spans="2:12" ht="15">
      <c r="B98" s="96">
        <v>1998</v>
      </c>
      <c r="C98" s="223">
        <v>18</v>
      </c>
      <c r="D98" s="223">
        <v>3</v>
      </c>
      <c r="E98" s="223">
        <v>0</v>
      </c>
      <c r="F98" s="223">
        <v>9</v>
      </c>
      <c r="G98" s="223">
        <v>1</v>
      </c>
      <c r="H98" s="223">
        <v>0</v>
      </c>
      <c r="I98" s="223">
        <v>1</v>
      </c>
      <c r="J98" s="224">
        <f t="shared" si="16"/>
        <v>32</v>
      </c>
      <c r="K98" s="259">
        <f t="shared" si="17"/>
        <v>27.666666666666668</v>
      </c>
      <c r="L98" s="105"/>
    </row>
    <row r="99" spans="2:12" ht="15">
      <c r="B99" s="96">
        <v>1999</v>
      </c>
      <c r="C99" s="223">
        <v>17</v>
      </c>
      <c r="D99" s="223">
        <v>1</v>
      </c>
      <c r="E99" s="223">
        <v>0</v>
      </c>
      <c r="F99" s="223">
        <v>6</v>
      </c>
      <c r="G99" s="223">
        <v>0</v>
      </c>
      <c r="H99" s="223">
        <v>0</v>
      </c>
      <c r="I99" s="223">
        <v>1</v>
      </c>
      <c r="J99" s="224">
        <f t="shared" si="16"/>
        <v>25</v>
      </c>
      <c r="K99" s="259">
        <f t="shared" si="17"/>
        <v>26</v>
      </c>
      <c r="L99" s="105"/>
    </row>
    <row r="100" spans="2:12" ht="15">
      <c r="B100" s="96">
        <v>2000</v>
      </c>
      <c r="C100" s="223">
        <v>13</v>
      </c>
      <c r="D100" s="223">
        <v>4</v>
      </c>
      <c r="E100" s="223">
        <v>0</v>
      </c>
      <c r="F100" s="223">
        <v>4</v>
      </c>
      <c r="G100" s="223">
        <v>0</v>
      </c>
      <c r="H100" s="223">
        <v>0</v>
      </c>
      <c r="I100" s="223">
        <v>0</v>
      </c>
      <c r="J100" s="224">
        <f t="shared" si="16"/>
        <v>21</v>
      </c>
      <c r="K100" s="259">
        <f t="shared" si="17"/>
        <v>22</v>
      </c>
      <c r="L100" s="105"/>
    </row>
    <row r="101" spans="2:12" ht="15">
      <c r="B101" s="96">
        <v>2001</v>
      </c>
      <c r="C101" s="223">
        <v>14</v>
      </c>
      <c r="D101" s="223">
        <v>4</v>
      </c>
      <c r="E101" s="223">
        <v>0</v>
      </c>
      <c r="F101" s="223">
        <v>2</v>
      </c>
      <c r="G101" s="223">
        <v>0</v>
      </c>
      <c r="H101" s="223">
        <v>0</v>
      </c>
      <c r="I101" s="223">
        <v>0</v>
      </c>
      <c r="J101" s="224">
        <f t="shared" si="16"/>
        <v>20</v>
      </c>
      <c r="K101" s="259">
        <f t="shared" si="17"/>
        <v>18.333333333333332</v>
      </c>
      <c r="L101" s="105"/>
    </row>
    <row r="102" spans="2:12" ht="15">
      <c r="B102" s="96">
        <v>2002</v>
      </c>
      <c r="C102" s="223">
        <v>12</v>
      </c>
      <c r="D102" s="223">
        <v>0</v>
      </c>
      <c r="E102" s="223">
        <v>0</v>
      </c>
      <c r="F102" s="223">
        <v>2</v>
      </c>
      <c r="G102" s="223">
        <v>0</v>
      </c>
      <c r="H102" s="223">
        <v>0</v>
      </c>
      <c r="I102" s="223">
        <v>0</v>
      </c>
      <c r="J102" s="224">
        <f t="shared" si="16"/>
        <v>14</v>
      </c>
      <c r="K102" s="259">
        <f t="shared" si="17"/>
        <v>17</v>
      </c>
      <c r="L102" s="105"/>
    </row>
    <row r="103" spans="2:12" ht="15">
      <c r="B103" s="96">
        <v>2003</v>
      </c>
      <c r="C103" s="223">
        <v>5</v>
      </c>
      <c r="D103" s="223">
        <v>2</v>
      </c>
      <c r="E103" s="223">
        <v>0</v>
      </c>
      <c r="F103" s="223">
        <v>10</v>
      </c>
      <c r="G103" s="223">
        <v>0</v>
      </c>
      <c r="H103" s="223">
        <v>0</v>
      </c>
      <c r="I103" s="223">
        <v>0</v>
      </c>
      <c r="J103" s="224">
        <f t="shared" si="16"/>
        <v>17</v>
      </c>
      <c r="K103" s="259">
        <f t="shared" si="17"/>
        <v>14.333333333333334</v>
      </c>
      <c r="L103" s="105"/>
    </row>
    <row r="104" spans="2:11" ht="15">
      <c r="B104" s="96">
        <v>2004</v>
      </c>
      <c r="C104" s="223">
        <v>8</v>
      </c>
      <c r="D104" s="223">
        <v>0</v>
      </c>
      <c r="E104" s="223">
        <v>1</v>
      </c>
      <c r="F104" s="223">
        <v>3</v>
      </c>
      <c r="G104" s="223">
        <v>0</v>
      </c>
      <c r="H104" s="223">
        <v>0</v>
      </c>
      <c r="I104" s="223">
        <v>0</v>
      </c>
      <c r="J104" s="224">
        <f>SUM(C104:I104)</f>
        <v>12</v>
      </c>
      <c r="K104" s="259">
        <f t="shared" si="17"/>
        <v>13.333333333333334</v>
      </c>
    </row>
    <row r="105" spans="2:11" ht="15">
      <c r="B105" s="96">
        <v>2005</v>
      </c>
      <c r="C105" s="223">
        <v>5</v>
      </c>
      <c r="D105" s="223">
        <v>4</v>
      </c>
      <c r="E105" s="223">
        <v>0</v>
      </c>
      <c r="F105" s="223">
        <v>1</v>
      </c>
      <c r="G105" s="223">
        <v>0</v>
      </c>
      <c r="H105" s="223">
        <v>0</v>
      </c>
      <c r="I105" s="223">
        <v>1</v>
      </c>
      <c r="J105" s="224">
        <f>SUM(C105:I105)</f>
        <v>11</v>
      </c>
      <c r="K105" s="259">
        <f t="shared" si="17"/>
        <v>16</v>
      </c>
    </row>
    <row r="106" spans="2:11" ht="15">
      <c r="B106" s="96">
        <v>2006</v>
      </c>
      <c r="C106" s="223">
        <v>9</v>
      </c>
      <c r="D106" s="223">
        <v>5</v>
      </c>
      <c r="E106" s="223">
        <v>0</v>
      </c>
      <c r="F106" s="223">
        <v>10</v>
      </c>
      <c r="G106" s="223">
        <v>0</v>
      </c>
      <c r="H106" s="223">
        <v>1</v>
      </c>
      <c r="I106" s="223">
        <v>0</v>
      </c>
      <c r="J106" s="224">
        <f aca="true" t="shared" si="18" ref="J106:J116">SUM(C106:I106)</f>
        <v>25</v>
      </c>
      <c r="K106" s="259">
        <f t="shared" si="17"/>
        <v>15</v>
      </c>
    </row>
    <row r="107" spans="2:11" ht="15">
      <c r="B107" s="96">
        <v>2007</v>
      </c>
      <c r="C107" s="223">
        <v>4</v>
      </c>
      <c r="D107" s="223">
        <v>1</v>
      </c>
      <c r="E107" s="223">
        <v>0</v>
      </c>
      <c r="F107" s="223">
        <v>4</v>
      </c>
      <c r="G107" s="223">
        <v>0</v>
      </c>
      <c r="H107" s="223">
        <v>0</v>
      </c>
      <c r="I107" s="223">
        <v>0</v>
      </c>
      <c r="J107" s="224">
        <f t="shared" si="18"/>
        <v>9</v>
      </c>
      <c r="K107" s="259">
        <f t="shared" si="17"/>
        <v>18</v>
      </c>
    </row>
    <row r="108" spans="2:11" ht="15">
      <c r="B108" s="96">
        <v>2008</v>
      </c>
      <c r="C108" s="223">
        <v>4</v>
      </c>
      <c r="D108" s="223">
        <v>2</v>
      </c>
      <c r="E108" s="223">
        <v>1</v>
      </c>
      <c r="F108" s="223">
        <v>13</v>
      </c>
      <c r="G108" s="223">
        <v>0</v>
      </c>
      <c r="H108" s="223">
        <v>0</v>
      </c>
      <c r="I108" s="223">
        <v>0</v>
      </c>
      <c r="J108" s="224">
        <f t="shared" si="18"/>
        <v>20</v>
      </c>
      <c r="K108" s="259">
        <f t="shared" si="17"/>
        <v>11.333333333333334</v>
      </c>
    </row>
    <row r="109" spans="2:11" ht="15">
      <c r="B109" s="96">
        <v>2009</v>
      </c>
      <c r="C109" s="223">
        <v>1</v>
      </c>
      <c r="D109" s="223">
        <v>1</v>
      </c>
      <c r="E109" s="223">
        <v>0</v>
      </c>
      <c r="F109" s="223">
        <v>3</v>
      </c>
      <c r="G109" s="223">
        <v>0</v>
      </c>
      <c r="H109" s="223">
        <v>0</v>
      </c>
      <c r="I109" s="223">
        <v>0</v>
      </c>
      <c r="J109" s="224">
        <f t="shared" si="18"/>
        <v>5</v>
      </c>
      <c r="K109" s="259">
        <f aca="true" t="shared" si="19" ref="K109:K115">AVERAGE(J108:J110)</f>
        <v>9.666666666666666</v>
      </c>
    </row>
    <row r="110" spans="2:11" ht="15">
      <c r="B110" s="96">
        <v>2010</v>
      </c>
      <c r="C110" s="223">
        <v>1</v>
      </c>
      <c r="D110" s="223">
        <v>1</v>
      </c>
      <c r="E110" s="223">
        <v>1</v>
      </c>
      <c r="F110" s="223">
        <v>1</v>
      </c>
      <c r="G110" s="223">
        <v>0</v>
      </c>
      <c r="H110" s="223">
        <v>0</v>
      </c>
      <c r="I110" s="223">
        <v>0</v>
      </c>
      <c r="J110" s="224">
        <f>SUM(C110:I110)</f>
        <v>4</v>
      </c>
      <c r="K110" s="259">
        <f t="shared" si="19"/>
        <v>5.333333333333333</v>
      </c>
    </row>
    <row r="111" spans="2:11" ht="15">
      <c r="B111" s="96">
        <v>2011</v>
      </c>
      <c r="C111" s="223">
        <v>2</v>
      </c>
      <c r="D111" s="223">
        <v>0</v>
      </c>
      <c r="E111" s="223">
        <v>0</v>
      </c>
      <c r="F111" s="223">
        <v>5</v>
      </c>
      <c r="G111" s="223">
        <v>0</v>
      </c>
      <c r="H111" s="223">
        <v>0</v>
      </c>
      <c r="I111" s="223">
        <v>0</v>
      </c>
      <c r="J111" s="224">
        <f t="shared" si="18"/>
        <v>7</v>
      </c>
      <c r="K111" s="259">
        <f t="shared" si="19"/>
        <v>4.333333333333333</v>
      </c>
    </row>
    <row r="112" spans="2:12" ht="15">
      <c r="B112" s="96">
        <v>2012</v>
      </c>
      <c r="C112" s="223">
        <v>1</v>
      </c>
      <c r="D112" s="223">
        <v>1</v>
      </c>
      <c r="E112" s="223">
        <v>0</v>
      </c>
      <c r="F112" s="223">
        <v>0</v>
      </c>
      <c r="G112" s="223">
        <v>0</v>
      </c>
      <c r="H112" s="223">
        <v>0</v>
      </c>
      <c r="I112" s="223">
        <v>0</v>
      </c>
      <c r="J112" s="224">
        <f t="shared" si="18"/>
        <v>2</v>
      </c>
      <c r="K112" s="259">
        <f t="shared" si="19"/>
        <v>6</v>
      </c>
      <c r="L112" s="105"/>
    </row>
    <row r="113" spans="2:12" ht="15">
      <c r="B113" s="96">
        <v>2013</v>
      </c>
      <c r="C113" s="223">
        <v>5</v>
      </c>
      <c r="D113" s="223">
        <v>2</v>
      </c>
      <c r="E113" s="223">
        <v>0</v>
      </c>
      <c r="F113" s="223">
        <v>2</v>
      </c>
      <c r="G113" s="223">
        <v>0</v>
      </c>
      <c r="H113" s="223">
        <v>0</v>
      </c>
      <c r="I113" s="223">
        <v>0</v>
      </c>
      <c r="J113" s="224">
        <f>SUM(C113:I113)</f>
        <v>9</v>
      </c>
      <c r="K113" s="259">
        <f t="shared" si="19"/>
        <v>6</v>
      </c>
      <c r="L113" s="105"/>
    </row>
    <row r="114" spans="2:12" ht="15">
      <c r="B114" s="96">
        <v>2014</v>
      </c>
      <c r="C114" s="223">
        <v>3</v>
      </c>
      <c r="D114" s="223">
        <v>0</v>
      </c>
      <c r="E114" s="223">
        <v>0</v>
      </c>
      <c r="F114" s="223">
        <v>4</v>
      </c>
      <c r="G114" s="223">
        <v>0</v>
      </c>
      <c r="H114" s="223">
        <v>0</v>
      </c>
      <c r="I114" s="223">
        <v>0</v>
      </c>
      <c r="J114" s="224">
        <f t="shared" si="18"/>
        <v>7</v>
      </c>
      <c r="K114" s="259">
        <f t="shared" si="19"/>
        <v>6.666666666666667</v>
      </c>
      <c r="L114" s="105"/>
    </row>
    <row r="115" spans="2:12" ht="15">
      <c r="B115" s="96">
        <v>2015</v>
      </c>
      <c r="C115" s="223">
        <v>3</v>
      </c>
      <c r="D115" s="223">
        <v>1</v>
      </c>
      <c r="E115" s="223">
        <v>0</v>
      </c>
      <c r="F115" s="223">
        <v>0</v>
      </c>
      <c r="G115" s="223">
        <v>0</v>
      </c>
      <c r="H115" s="223">
        <v>0</v>
      </c>
      <c r="I115" s="223">
        <v>0</v>
      </c>
      <c r="J115" s="224">
        <f t="shared" si="18"/>
        <v>4</v>
      </c>
      <c r="K115" s="259">
        <f t="shared" si="19"/>
        <v>7.666666666666667</v>
      </c>
      <c r="L115" s="105"/>
    </row>
    <row r="116" spans="2:12" ht="15">
      <c r="B116" s="96" t="s">
        <v>245</v>
      </c>
      <c r="C116" s="223">
        <v>3</v>
      </c>
      <c r="D116" s="223">
        <v>1</v>
      </c>
      <c r="E116" s="223">
        <v>1</v>
      </c>
      <c r="F116" s="223">
        <v>7</v>
      </c>
      <c r="G116" s="223">
        <v>0</v>
      </c>
      <c r="H116" s="223">
        <v>0</v>
      </c>
      <c r="I116" s="223">
        <v>0</v>
      </c>
      <c r="J116" s="224">
        <f t="shared" si="18"/>
        <v>12</v>
      </c>
      <c r="K116" s="259"/>
      <c r="L116" s="105"/>
    </row>
    <row r="117" spans="2:11" ht="15">
      <c r="B117" s="96"/>
      <c r="C117" s="221"/>
      <c r="D117" s="221"/>
      <c r="E117" s="221"/>
      <c r="F117" s="221"/>
      <c r="G117" s="221"/>
      <c r="H117" s="221"/>
      <c r="I117" s="221"/>
      <c r="J117" s="224"/>
      <c r="K117" s="100"/>
    </row>
    <row r="118" spans="2:11" ht="15">
      <c r="B118" s="96" t="s">
        <v>158</v>
      </c>
      <c r="C118" s="247">
        <f>AVERAGE(C104:C108)</f>
        <v>6</v>
      </c>
      <c r="D118" s="247">
        <f aca="true" t="shared" si="20" ref="D118:J118">AVERAGE(D104:D108)</f>
        <v>2.4</v>
      </c>
      <c r="E118" s="247">
        <f t="shared" si="20"/>
        <v>0.4</v>
      </c>
      <c r="F118" s="247">
        <f t="shared" si="20"/>
        <v>6.2</v>
      </c>
      <c r="G118" s="247">
        <f t="shared" si="20"/>
        <v>0</v>
      </c>
      <c r="H118" s="247">
        <f t="shared" si="20"/>
        <v>0.2</v>
      </c>
      <c r="I118" s="247">
        <f t="shared" si="20"/>
        <v>0.2</v>
      </c>
      <c r="J118" s="248">
        <f t="shared" si="20"/>
        <v>15.4</v>
      </c>
      <c r="K118" s="100"/>
    </row>
    <row r="119" spans="2:11" ht="15">
      <c r="B119" s="96" t="s">
        <v>250</v>
      </c>
      <c r="C119" s="41">
        <f>SUM(C112:C116)/5</f>
        <v>3</v>
      </c>
      <c r="D119" s="41">
        <f aca="true" t="shared" si="21" ref="D119:I119">SUM(D112:D116)/5</f>
        <v>1</v>
      </c>
      <c r="E119" s="41">
        <f t="shared" si="21"/>
        <v>0.2</v>
      </c>
      <c r="F119" s="41">
        <f t="shared" si="21"/>
        <v>2.6</v>
      </c>
      <c r="G119" s="41">
        <f t="shared" si="21"/>
        <v>0</v>
      </c>
      <c r="H119" s="41">
        <f t="shared" si="21"/>
        <v>0</v>
      </c>
      <c r="I119" s="41">
        <f t="shared" si="21"/>
        <v>0</v>
      </c>
      <c r="J119" s="179">
        <f>SUM(J112:J116)/5</f>
        <v>6.8</v>
      </c>
      <c r="K119" s="100"/>
    </row>
    <row r="120" spans="2:11" ht="15">
      <c r="B120" s="96"/>
      <c r="C120" s="220"/>
      <c r="D120" s="220"/>
      <c r="E120" s="220"/>
      <c r="F120" s="220"/>
      <c r="G120" s="220"/>
      <c r="H120" s="220"/>
      <c r="I120" s="220"/>
      <c r="J120" s="224"/>
      <c r="K120" s="100"/>
    </row>
    <row r="121" spans="2:11" ht="15">
      <c r="B121" s="96" t="s">
        <v>254</v>
      </c>
      <c r="C121" s="220"/>
      <c r="D121" s="220"/>
      <c r="E121" s="220"/>
      <c r="F121" s="220"/>
      <c r="G121" s="220"/>
      <c r="H121" s="220"/>
      <c r="I121" s="220"/>
      <c r="J121" s="224"/>
      <c r="K121" s="100">
        <f>K115</f>
        <v>7.666666666666667</v>
      </c>
    </row>
    <row r="122" spans="2:11" ht="15">
      <c r="B122" s="128" t="s">
        <v>255</v>
      </c>
      <c r="C122" s="220"/>
      <c r="D122" s="220"/>
      <c r="E122" s="220"/>
      <c r="F122" s="220"/>
      <c r="G122" s="220"/>
      <c r="H122" s="220"/>
      <c r="I122" s="220"/>
      <c r="J122" s="224"/>
      <c r="K122" s="100"/>
    </row>
    <row r="123" spans="2:11" ht="15">
      <c r="B123" s="128" t="s">
        <v>157</v>
      </c>
      <c r="C123" s="221"/>
      <c r="D123" s="221"/>
      <c r="E123" s="221"/>
      <c r="F123" s="221"/>
      <c r="G123" s="221"/>
      <c r="H123" s="221"/>
      <c r="I123" s="221"/>
      <c r="J123" s="222"/>
      <c r="K123" s="300">
        <f>(K121-J118)/J118</f>
        <v>-0.5021645021645021</v>
      </c>
    </row>
    <row r="124" spans="2:11" ht="5.25" customHeight="1" thickBot="1">
      <c r="B124" s="101"/>
      <c r="C124" s="102"/>
      <c r="D124" s="102"/>
      <c r="E124" s="102"/>
      <c r="F124" s="102"/>
      <c r="G124" s="102"/>
      <c r="H124" s="102"/>
      <c r="I124" s="102"/>
      <c r="J124" s="219"/>
      <c r="K124" s="103"/>
    </row>
    <row r="125" spans="2:11" ht="12.75">
      <c r="B125" s="34" t="s">
        <v>37</v>
      </c>
      <c r="C125" s="44"/>
      <c r="D125" s="44"/>
      <c r="E125" s="44"/>
      <c r="F125" s="44"/>
      <c r="G125" s="44"/>
      <c r="H125" s="44"/>
      <c r="I125" s="44"/>
      <c r="J125" s="44"/>
      <c r="K125" s="44"/>
    </row>
    <row r="126" spans="2:11" ht="12.75">
      <c r="B126" s="34" t="s">
        <v>38</v>
      </c>
      <c r="C126" s="44"/>
      <c r="D126" s="44"/>
      <c r="E126" s="44"/>
      <c r="F126" s="44"/>
      <c r="G126" s="44"/>
      <c r="H126" s="44"/>
      <c r="I126" s="44"/>
      <c r="J126" s="44"/>
      <c r="K126" s="44"/>
    </row>
    <row r="127" spans="2:11" ht="12.75">
      <c r="B127" s="306" t="s">
        <v>168</v>
      </c>
      <c r="C127" s="44"/>
      <c r="D127" s="44"/>
      <c r="E127" s="44"/>
      <c r="F127" s="44"/>
      <c r="G127" s="44"/>
      <c r="H127" s="44"/>
      <c r="I127" s="44"/>
      <c r="J127" s="44"/>
      <c r="K127" s="44"/>
    </row>
    <row r="128" spans="3:11" ht="12.75">
      <c r="C128" s="44"/>
      <c r="D128" s="44"/>
      <c r="E128" s="44"/>
      <c r="F128" s="44"/>
      <c r="G128" s="44"/>
      <c r="H128" s="44"/>
      <c r="I128" s="44"/>
      <c r="J128" s="44"/>
      <c r="K128" s="44"/>
    </row>
    <row r="129" spans="2:3" ht="18">
      <c r="B129" s="32" t="s">
        <v>161</v>
      </c>
      <c r="C129" s="33" t="s">
        <v>235</v>
      </c>
    </row>
    <row r="130" spans="2:11" ht="13.5" thickBot="1">
      <c r="B130" s="35"/>
      <c r="C130" s="35"/>
      <c r="D130" s="35"/>
      <c r="E130" s="35"/>
      <c r="F130" s="35"/>
      <c r="G130" s="35"/>
      <c r="H130" s="35"/>
      <c r="I130" s="35"/>
      <c r="J130" s="35"/>
      <c r="K130" s="43"/>
    </row>
    <row r="131" spans="2:11" ht="18.75">
      <c r="B131" s="94" t="s">
        <v>155</v>
      </c>
      <c r="C131" s="36" t="s">
        <v>47</v>
      </c>
      <c r="D131" s="36" t="s">
        <v>27</v>
      </c>
      <c r="E131" s="36" t="s">
        <v>28</v>
      </c>
      <c r="F131" s="37" t="s">
        <v>16</v>
      </c>
      <c r="G131" s="36" t="s">
        <v>29</v>
      </c>
      <c r="H131" s="37" t="s">
        <v>41</v>
      </c>
      <c r="I131" s="37" t="s">
        <v>42</v>
      </c>
      <c r="J131" s="178" t="s">
        <v>138</v>
      </c>
      <c r="K131" s="301"/>
    </row>
    <row r="132" spans="2:11" ht="16.5" thickBot="1">
      <c r="B132" s="95"/>
      <c r="C132" s="38" t="s">
        <v>46</v>
      </c>
      <c r="D132" s="38" t="s">
        <v>30</v>
      </c>
      <c r="E132" s="38" t="s">
        <v>31</v>
      </c>
      <c r="F132" s="39"/>
      <c r="G132" s="38" t="s">
        <v>32</v>
      </c>
      <c r="H132" s="39"/>
      <c r="I132" s="39"/>
      <c r="J132" s="182" t="s">
        <v>139</v>
      </c>
      <c r="K132" s="301"/>
    </row>
    <row r="133" spans="2:11" ht="15">
      <c r="B133" s="96" t="s">
        <v>165</v>
      </c>
      <c r="C133" s="228">
        <f>AVERAGE(C135:C139)</f>
        <v>545.8</v>
      </c>
      <c r="D133" s="228">
        <f aca="true" t="shared" si="22" ref="D133:J133">AVERAGE(D135:D139)</f>
        <v>96.4</v>
      </c>
      <c r="E133" s="228">
        <f t="shared" si="22"/>
        <v>5.4</v>
      </c>
      <c r="F133" s="228">
        <f t="shared" si="22"/>
        <v>136.2</v>
      </c>
      <c r="G133" s="228">
        <f t="shared" si="22"/>
        <v>10.2</v>
      </c>
      <c r="H133" s="228">
        <f t="shared" si="22"/>
        <v>8</v>
      </c>
      <c r="I133" s="228">
        <f t="shared" si="22"/>
        <v>10</v>
      </c>
      <c r="J133" s="305">
        <f t="shared" si="22"/>
        <v>812</v>
      </c>
      <c r="K133" s="302"/>
    </row>
    <row r="134" spans="2:11" ht="8.25" customHeight="1">
      <c r="B134" s="97"/>
      <c r="C134" s="225"/>
      <c r="D134" s="225"/>
      <c r="E134" s="225"/>
      <c r="F134" s="225"/>
      <c r="G134" s="225"/>
      <c r="H134" s="225"/>
      <c r="I134" s="225"/>
      <c r="J134" s="229"/>
      <c r="K134" s="303"/>
    </row>
    <row r="135" spans="2:11" ht="15" customHeight="1">
      <c r="B135" s="96">
        <v>1994</v>
      </c>
      <c r="C135" s="225">
        <v>656</v>
      </c>
      <c r="D135" s="225">
        <v>140</v>
      </c>
      <c r="E135" s="225">
        <v>5</v>
      </c>
      <c r="F135" s="225">
        <v>151</v>
      </c>
      <c r="G135" s="225">
        <v>20</v>
      </c>
      <c r="H135" s="225">
        <v>12</v>
      </c>
      <c r="I135" s="225">
        <v>8</v>
      </c>
      <c r="J135" s="230">
        <f aca="true" t="shared" si="23" ref="J135:J144">SUM(C135:I135)</f>
        <v>992</v>
      </c>
      <c r="K135" s="302"/>
    </row>
    <row r="136" spans="2:11" ht="15" customHeight="1">
      <c r="B136" s="96">
        <v>1995</v>
      </c>
      <c r="C136" s="225">
        <v>622</v>
      </c>
      <c r="D136" s="225">
        <v>110</v>
      </c>
      <c r="E136" s="225">
        <v>7</v>
      </c>
      <c r="F136" s="225">
        <v>142</v>
      </c>
      <c r="G136" s="225">
        <v>9</v>
      </c>
      <c r="H136" s="225">
        <v>13</v>
      </c>
      <c r="I136" s="225">
        <v>17</v>
      </c>
      <c r="J136" s="230">
        <f t="shared" si="23"/>
        <v>920</v>
      </c>
      <c r="K136" s="302"/>
    </row>
    <row r="137" spans="2:12" ht="15" customHeight="1">
      <c r="B137" s="96">
        <v>1996</v>
      </c>
      <c r="C137" s="225">
        <v>524</v>
      </c>
      <c r="D137" s="225">
        <v>94</v>
      </c>
      <c r="E137" s="225">
        <v>3</v>
      </c>
      <c r="F137" s="225">
        <v>115</v>
      </c>
      <c r="G137" s="225">
        <v>14</v>
      </c>
      <c r="H137" s="225">
        <v>3</v>
      </c>
      <c r="I137" s="225">
        <v>10</v>
      </c>
      <c r="J137" s="230">
        <f t="shared" si="23"/>
        <v>763</v>
      </c>
      <c r="K137" s="302"/>
      <c r="L137" s="43"/>
    </row>
    <row r="138" spans="2:12" ht="15" customHeight="1">
      <c r="B138" s="96">
        <v>1997</v>
      </c>
      <c r="C138" s="225">
        <v>490</v>
      </c>
      <c r="D138" s="225">
        <v>77</v>
      </c>
      <c r="E138" s="225">
        <v>4</v>
      </c>
      <c r="F138" s="225">
        <v>129</v>
      </c>
      <c r="G138" s="225">
        <v>3</v>
      </c>
      <c r="H138" s="225">
        <v>6</v>
      </c>
      <c r="I138" s="225">
        <v>10</v>
      </c>
      <c r="J138" s="230">
        <f t="shared" si="23"/>
        <v>719</v>
      </c>
      <c r="K138" s="302"/>
      <c r="L138" s="43"/>
    </row>
    <row r="139" spans="2:12" ht="15" customHeight="1">
      <c r="B139" s="96">
        <v>1998</v>
      </c>
      <c r="C139" s="225">
        <v>437</v>
      </c>
      <c r="D139" s="225">
        <v>61</v>
      </c>
      <c r="E139" s="225">
        <v>8</v>
      </c>
      <c r="F139" s="225">
        <v>144</v>
      </c>
      <c r="G139" s="225">
        <v>5</v>
      </c>
      <c r="H139" s="225">
        <v>6</v>
      </c>
      <c r="I139" s="225">
        <v>5</v>
      </c>
      <c r="J139" s="230">
        <f t="shared" si="23"/>
        <v>666</v>
      </c>
      <c r="K139" s="302"/>
      <c r="L139" s="43"/>
    </row>
    <row r="140" spans="2:12" ht="15" customHeight="1">
      <c r="B140" s="96">
        <v>1999</v>
      </c>
      <c r="C140" s="225">
        <v>413</v>
      </c>
      <c r="D140" s="225">
        <v>68</v>
      </c>
      <c r="E140" s="225">
        <v>5</v>
      </c>
      <c r="F140" s="225">
        <v>102</v>
      </c>
      <c r="G140" s="225">
        <v>2</v>
      </c>
      <c r="H140" s="225">
        <v>2</v>
      </c>
      <c r="I140" s="225">
        <v>8</v>
      </c>
      <c r="J140" s="230">
        <f t="shared" si="23"/>
        <v>600</v>
      </c>
      <c r="K140" s="302"/>
      <c r="L140" s="43"/>
    </row>
    <row r="141" spans="2:12" ht="15" customHeight="1">
      <c r="B141" s="96">
        <v>2000</v>
      </c>
      <c r="C141" s="225">
        <v>365</v>
      </c>
      <c r="D141" s="225">
        <v>61</v>
      </c>
      <c r="E141" s="225">
        <v>7</v>
      </c>
      <c r="F141" s="225">
        <v>90</v>
      </c>
      <c r="G141" s="225">
        <v>7</v>
      </c>
      <c r="H141" s="225">
        <v>5</v>
      </c>
      <c r="I141" s="225">
        <v>5</v>
      </c>
      <c r="J141" s="230">
        <f t="shared" si="23"/>
        <v>540</v>
      </c>
      <c r="K141" s="302"/>
      <c r="L141" s="43"/>
    </row>
    <row r="142" spans="2:12" ht="15" customHeight="1">
      <c r="B142" s="96">
        <v>2001</v>
      </c>
      <c r="C142" s="225">
        <v>339</v>
      </c>
      <c r="D142" s="225">
        <v>52</v>
      </c>
      <c r="E142" s="225">
        <v>7</v>
      </c>
      <c r="F142" s="225">
        <v>108</v>
      </c>
      <c r="G142" s="225">
        <v>5</v>
      </c>
      <c r="H142" s="225">
        <v>6</v>
      </c>
      <c r="I142" s="225">
        <v>7</v>
      </c>
      <c r="J142" s="230">
        <f t="shared" si="23"/>
        <v>524</v>
      </c>
      <c r="K142" s="302"/>
      <c r="L142" s="43"/>
    </row>
    <row r="143" spans="2:12" ht="15" customHeight="1">
      <c r="B143" s="96">
        <v>2002</v>
      </c>
      <c r="C143" s="225">
        <v>328</v>
      </c>
      <c r="D143" s="225">
        <v>46</v>
      </c>
      <c r="E143" s="225">
        <v>7</v>
      </c>
      <c r="F143" s="225">
        <v>109</v>
      </c>
      <c r="G143" s="225">
        <v>9</v>
      </c>
      <c r="H143" s="225">
        <v>7</v>
      </c>
      <c r="I143" s="225">
        <v>7</v>
      </c>
      <c r="J143" s="230">
        <f t="shared" si="23"/>
        <v>513</v>
      </c>
      <c r="K143" s="302"/>
      <c r="L143" s="43"/>
    </row>
    <row r="144" spans="2:12" ht="15" customHeight="1">
      <c r="B144" s="96">
        <v>2003</v>
      </c>
      <c r="C144" s="225">
        <v>268</v>
      </c>
      <c r="D144" s="225">
        <v>46</v>
      </c>
      <c r="E144" s="225">
        <v>5</v>
      </c>
      <c r="F144" s="225">
        <v>83</v>
      </c>
      <c r="G144" s="225">
        <v>5</v>
      </c>
      <c r="H144" s="225">
        <v>2</v>
      </c>
      <c r="I144" s="225">
        <v>6</v>
      </c>
      <c r="J144" s="230">
        <f t="shared" si="23"/>
        <v>415</v>
      </c>
      <c r="K144" s="302"/>
      <c r="L144" s="43"/>
    </row>
    <row r="145" spans="2:11" ht="15">
      <c r="B145" s="96">
        <v>2004</v>
      </c>
      <c r="C145" s="225">
        <v>239</v>
      </c>
      <c r="D145" s="225">
        <v>40</v>
      </c>
      <c r="E145" s="225">
        <v>9</v>
      </c>
      <c r="F145" s="225">
        <v>74</v>
      </c>
      <c r="G145" s="225">
        <v>3</v>
      </c>
      <c r="H145" s="225">
        <v>3</v>
      </c>
      <c r="I145" s="225">
        <v>4</v>
      </c>
      <c r="J145" s="230">
        <f>SUM(C145:I145)</f>
        <v>372</v>
      </c>
      <c r="K145" s="302"/>
    </row>
    <row r="146" spans="2:11" ht="15">
      <c r="B146" s="96">
        <v>2005</v>
      </c>
      <c r="C146" s="225">
        <v>239</v>
      </c>
      <c r="D146" s="225">
        <v>26</v>
      </c>
      <c r="E146" s="225">
        <v>11</v>
      </c>
      <c r="F146" s="225">
        <v>67</v>
      </c>
      <c r="G146" s="225">
        <v>6</v>
      </c>
      <c r="H146" s="225">
        <v>2</v>
      </c>
      <c r="I146" s="225">
        <v>5</v>
      </c>
      <c r="J146" s="230">
        <f>SUM(C146:I146)</f>
        <v>356</v>
      </c>
      <c r="K146" s="302"/>
    </row>
    <row r="147" spans="2:11" ht="15">
      <c r="B147" s="96">
        <v>2006</v>
      </c>
      <c r="C147" s="225">
        <v>239</v>
      </c>
      <c r="D147" s="225">
        <v>35</v>
      </c>
      <c r="E147" s="225">
        <v>10</v>
      </c>
      <c r="F147" s="225">
        <v>60</v>
      </c>
      <c r="G147" s="225">
        <v>4</v>
      </c>
      <c r="H147" s="225">
        <v>0</v>
      </c>
      <c r="I147" s="225">
        <v>2</v>
      </c>
      <c r="J147" s="230">
        <f aca="true" t="shared" si="24" ref="J147:J157">SUM(C147:I147)</f>
        <v>350</v>
      </c>
      <c r="K147" s="302"/>
    </row>
    <row r="148" spans="2:11" ht="15">
      <c r="B148" s="96">
        <v>2007</v>
      </c>
      <c r="C148" s="225">
        <v>181</v>
      </c>
      <c r="D148" s="225">
        <v>28</v>
      </c>
      <c r="E148" s="225">
        <v>4</v>
      </c>
      <c r="F148" s="225">
        <v>51</v>
      </c>
      <c r="G148" s="225">
        <v>1</v>
      </c>
      <c r="H148" s="225">
        <v>1</v>
      </c>
      <c r="I148" s="225">
        <v>3</v>
      </c>
      <c r="J148" s="230">
        <f t="shared" si="24"/>
        <v>269</v>
      </c>
      <c r="K148" s="302"/>
    </row>
    <row r="149" spans="2:11" ht="15">
      <c r="B149" s="96">
        <v>2008</v>
      </c>
      <c r="C149" s="225">
        <v>194</v>
      </c>
      <c r="D149" s="225">
        <v>18</v>
      </c>
      <c r="E149" s="225">
        <v>5</v>
      </c>
      <c r="F149" s="225">
        <v>56</v>
      </c>
      <c r="G149" s="225">
        <v>2</v>
      </c>
      <c r="H149" s="225">
        <v>1</v>
      </c>
      <c r="I149" s="225">
        <v>3</v>
      </c>
      <c r="J149" s="230">
        <f t="shared" si="24"/>
        <v>279</v>
      </c>
      <c r="K149" s="302"/>
    </row>
    <row r="150" spans="2:11" ht="15">
      <c r="B150" s="96">
        <v>2009</v>
      </c>
      <c r="C150" s="225">
        <v>155</v>
      </c>
      <c r="D150" s="225">
        <v>26</v>
      </c>
      <c r="E150" s="225">
        <v>2</v>
      </c>
      <c r="F150" s="225">
        <v>62</v>
      </c>
      <c r="G150" s="225">
        <v>2</v>
      </c>
      <c r="H150" s="225">
        <v>1</v>
      </c>
      <c r="I150" s="225">
        <v>5</v>
      </c>
      <c r="J150" s="230">
        <f t="shared" si="24"/>
        <v>253</v>
      </c>
      <c r="K150" s="302"/>
    </row>
    <row r="151" spans="2:11" ht="15">
      <c r="B151" s="96">
        <v>2010</v>
      </c>
      <c r="C151" s="225">
        <v>150</v>
      </c>
      <c r="D151" s="225">
        <v>23</v>
      </c>
      <c r="E151" s="225">
        <v>3</v>
      </c>
      <c r="F151" s="225">
        <v>40</v>
      </c>
      <c r="G151" s="225">
        <v>7</v>
      </c>
      <c r="H151" s="225">
        <v>0</v>
      </c>
      <c r="I151" s="225">
        <v>0</v>
      </c>
      <c r="J151" s="230">
        <f t="shared" si="24"/>
        <v>223</v>
      </c>
      <c r="K151" s="302"/>
    </row>
    <row r="152" spans="2:11" ht="15">
      <c r="B152" s="96">
        <v>2011</v>
      </c>
      <c r="C152" s="225">
        <v>139</v>
      </c>
      <c r="D152" s="225">
        <v>23</v>
      </c>
      <c r="E152" s="225">
        <v>2</v>
      </c>
      <c r="F152" s="225">
        <v>34</v>
      </c>
      <c r="G152" s="225">
        <v>4</v>
      </c>
      <c r="H152" s="225">
        <v>0</v>
      </c>
      <c r="I152" s="225">
        <v>1</v>
      </c>
      <c r="J152" s="230">
        <f t="shared" si="24"/>
        <v>203</v>
      </c>
      <c r="K152" s="302"/>
    </row>
    <row r="153" spans="2:13" ht="15">
      <c r="B153" s="96">
        <v>2012</v>
      </c>
      <c r="C153" s="225">
        <v>132</v>
      </c>
      <c r="D153" s="225">
        <v>21</v>
      </c>
      <c r="E153" s="225">
        <v>1</v>
      </c>
      <c r="F153" s="225">
        <v>34</v>
      </c>
      <c r="G153" s="225">
        <v>1</v>
      </c>
      <c r="H153" s="225">
        <v>5</v>
      </c>
      <c r="I153" s="225">
        <v>0</v>
      </c>
      <c r="J153" s="230">
        <f t="shared" si="24"/>
        <v>194</v>
      </c>
      <c r="K153" s="302"/>
      <c r="L153" s="43"/>
      <c r="M153" s="43"/>
    </row>
    <row r="154" spans="2:13" ht="15">
      <c r="B154" s="96">
        <v>2013</v>
      </c>
      <c r="C154" s="225">
        <v>92</v>
      </c>
      <c r="D154" s="225">
        <v>11</v>
      </c>
      <c r="E154" s="225">
        <v>1</v>
      </c>
      <c r="F154" s="225">
        <v>34</v>
      </c>
      <c r="G154" s="225">
        <v>3</v>
      </c>
      <c r="H154" s="225">
        <v>0</v>
      </c>
      <c r="I154" s="225">
        <v>2</v>
      </c>
      <c r="J154" s="230">
        <f t="shared" si="24"/>
        <v>143</v>
      </c>
      <c r="K154" s="302"/>
      <c r="L154" s="43"/>
      <c r="M154" s="43"/>
    </row>
    <row r="155" spans="2:13" ht="15">
      <c r="B155" s="96">
        <v>2014</v>
      </c>
      <c r="C155" s="225">
        <v>116</v>
      </c>
      <c r="D155" s="225">
        <v>18</v>
      </c>
      <c r="E155" s="225">
        <v>4</v>
      </c>
      <c r="F155" s="225">
        <v>27</v>
      </c>
      <c r="G155" s="225">
        <v>2</v>
      </c>
      <c r="H155" s="225">
        <v>1</v>
      </c>
      <c r="I155" s="225">
        <v>3</v>
      </c>
      <c r="J155" s="230">
        <f t="shared" si="24"/>
        <v>171</v>
      </c>
      <c r="K155" s="302"/>
      <c r="L155" s="43"/>
      <c r="M155" s="43"/>
    </row>
    <row r="156" spans="2:13" ht="15">
      <c r="B156" s="96">
        <v>2015</v>
      </c>
      <c r="C156" s="225">
        <v>97</v>
      </c>
      <c r="D156" s="225">
        <v>11</v>
      </c>
      <c r="E156" s="225">
        <v>1</v>
      </c>
      <c r="F156" s="225">
        <v>27</v>
      </c>
      <c r="G156" s="225">
        <v>2</v>
      </c>
      <c r="H156" s="225">
        <v>0</v>
      </c>
      <c r="I156" s="225">
        <v>1</v>
      </c>
      <c r="J156" s="230">
        <f>SUM(C156:I156)</f>
        <v>139</v>
      </c>
      <c r="K156" s="302"/>
      <c r="L156" s="43"/>
      <c r="M156" s="43"/>
    </row>
    <row r="157" spans="2:13" ht="15">
      <c r="B157" s="96" t="s">
        <v>245</v>
      </c>
      <c r="C157" s="225">
        <v>105</v>
      </c>
      <c r="D157" s="225">
        <v>8</v>
      </c>
      <c r="E157" s="225">
        <v>4</v>
      </c>
      <c r="F157" s="225">
        <v>46</v>
      </c>
      <c r="G157" s="225">
        <v>2</v>
      </c>
      <c r="H157" s="225">
        <v>2</v>
      </c>
      <c r="I157" s="225">
        <v>0</v>
      </c>
      <c r="J157" s="230">
        <f t="shared" si="24"/>
        <v>167</v>
      </c>
      <c r="K157" s="302"/>
      <c r="L157" s="43"/>
      <c r="M157" s="43"/>
    </row>
    <row r="158" spans="2:13" ht="15">
      <c r="B158" s="96"/>
      <c r="C158" s="225"/>
      <c r="D158" s="225"/>
      <c r="E158" s="225"/>
      <c r="F158" s="225"/>
      <c r="G158" s="225"/>
      <c r="H158" s="225"/>
      <c r="I158" s="225"/>
      <c r="J158" s="230"/>
      <c r="K158" s="179"/>
      <c r="L158" s="43"/>
      <c r="M158" s="43"/>
    </row>
    <row r="159" spans="2:13" ht="15">
      <c r="B159" s="96" t="s">
        <v>158</v>
      </c>
      <c r="C159" s="247">
        <f>AVERAGE(C145:C149)</f>
        <v>218.4</v>
      </c>
      <c r="D159" s="247">
        <f aca="true" t="shared" si="25" ref="D159:J159">AVERAGE(D145:D149)</f>
        <v>29.4</v>
      </c>
      <c r="E159" s="247">
        <f t="shared" si="25"/>
        <v>7.8</v>
      </c>
      <c r="F159" s="247">
        <f t="shared" si="25"/>
        <v>61.6</v>
      </c>
      <c r="G159" s="247">
        <f t="shared" si="25"/>
        <v>3.2</v>
      </c>
      <c r="H159" s="247">
        <f t="shared" si="25"/>
        <v>1.4</v>
      </c>
      <c r="I159" s="247">
        <f t="shared" si="25"/>
        <v>3.4</v>
      </c>
      <c r="J159" s="248">
        <f t="shared" si="25"/>
        <v>325.2</v>
      </c>
      <c r="K159" s="179"/>
      <c r="L159" s="43"/>
      <c r="M159" s="43"/>
    </row>
    <row r="160" spans="2:13" ht="15">
      <c r="B160" s="96" t="s">
        <v>250</v>
      </c>
      <c r="C160" s="228">
        <f>SUM(C153:C157)/5</f>
        <v>108.4</v>
      </c>
      <c r="D160" s="228">
        <f aca="true" t="shared" si="26" ref="D160:I160">SUM(D153:D157)/5</f>
        <v>13.8</v>
      </c>
      <c r="E160" s="228">
        <f t="shared" si="26"/>
        <v>2.2</v>
      </c>
      <c r="F160" s="228">
        <f t="shared" si="26"/>
        <v>33.6</v>
      </c>
      <c r="G160" s="228">
        <f t="shared" si="26"/>
        <v>2</v>
      </c>
      <c r="H160" s="228">
        <f t="shared" si="26"/>
        <v>1.6</v>
      </c>
      <c r="I160" s="228">
        <f t="shared" si="26"/>
        <v>1.2</v>
      </c>
      <c r="J160" s="245">
        <f>SUM(J153:J157)/5</f>
        <v>162.8</v>
      </c>
      <c r="K160" s="179"/>
      <c r="L160" s="43"/>
      <c r="M160" s="43"/>
    </row>
    <row r="161" spans="2:13" ht="15">
      <c r="B161" s="96"/>
      <c r="C161" s="228"/>
      <c r="D161" s="228"/>
      <c r="E161" s="228"/>
      <c r="F161" s="228"/>
      <c r="G161" s="228"/>
      <c r="H161" s="228"/>
      <c r="I161" s="228"/>
      <c r="J161" s="230"/>
      <c r="K161" s="179"/>
      <c r="L161" s="43"/>
      <c r="M161" s="43"/>
    </row>
    <row r="162" spans="2:13" ht="20.25" customHeight="1">
      <c r="B162" s="128" t="s">
        <v>251</v>
      </c>
      <c r="C162" s="231">
        <f>C159*0.5</f>
        <v>109.2</v>
      </c>
      <c r="D162" s="231">
        <f aca="true" t="shared" si="27" ref="D162:J162">D159*0.5</f>
        <v>14.7</v>
      </c>
      <c r="E162" s="231">
        <f t="shared" si="27"/>
        <v>3.9</v>
      </c>
      <c r="F162" s="231">
        <f t="shared" si="27"/>
        <v>30.8</v>
      </c>
      <c r="G162" s="231">
        <f t="shared" si="27"/>
        <v>1.6</v>
      </c>
      <c r="H162" s="231">
        <f t="shared" si="27"/>
        <v>0.7</v>
      </c>
      <c r="I162" s="231">
        <f t="shared" si="27"/>
        <v>1.7</v>
      </c>
      <c r="J162" s="334">
        <f t="shared" si="27"/>
        <v>162.6</v>
      </c>
      <c r="K162" s="179"/>
      <c r="L162" s="43"/>
      <c r="M162" s="43"/>
    </row>
    <row r="163" spans="2:13" ht="12.75" customHeight="1">
      <c r="B163" s="128" t="s">
        <v>135</v>
      </c>
      <c r="C163" s="225"/>
      <c r="D163" s="225"/>
      <c r="E163" s="225"/>
      <c r="F163" s="225"/>
      <c r="G163" s="225"/>
      <c r="H163" s="225"/>
      <c r="I163" s="225"/>
      <c r="J163" s="229"/>
      <c r="K163" s="180"/>
      <c r="L163" s="43"/>
      <c r="M163" s="43"/>
    </row>
    <row r="164" spans="2:13" ht="15">
      <c r="B164" s="126" t="s">
        <v>252</v>
      </c>
      <c r="C164" s="234">
        <f>IF(C156&gt;$C$219,(C157-C156)/C156,$C$220)</f>
        <v>0.08247422680412371</v>
      </c>
      <c r="D164" s="234" t="str">
        <f aca="true" t="shared" si="28" ref="D164:J164">IF(D156&gt;$C$219,(D157-D156)/D156,$C$220)</f>
        <v>*</v>
      </c>
      <c r="E164" s="234" t="str">
        <f t="shared" si="28"/>
        <v>*</v>
      </c>
      <c r="F164" s="234" t="str">
        <f t="shared" si="28"/>
        <v>*</v>
      </c>
      <c r="G164" s="234" t="str">
        <f t="shared" si="28"/>
        <v>*</v>
      </c>
      <c r="H164" s="234" t="str">
        <f t="shared" si="28"/>
        <v>*</v>
      </c>
      <c r="I164" s="234" t="str">
        <f t="shared" si="28"/>
        <v>*</v>
      </c>
      <c r="J164" s="336">
        <f t="shared" si="28"/>
        <v>0.2014388489208633</v>
      </c>
      <c r="K164" s="181"/>
      <c r="L164" s="43"/>
      <c r="M164" s="43"/>
    </row>
    <row r="165" spans="2:13" ht="15">
      <c r="B165" s="96" t="s">
        <v>253</v>
      </c>
      <c r="C165" s="226"/>
      <c r="D165" s="226"/>
      <c r="E165" s="226"/>
      <c r="F165" s="226"/>
      <c r="G165" s="226"/>
      <c r="H165" s="226"/>
      <c r="I165" s="226"/>
      <c r="J165" s="227"/>
      <c r="K165" s="181"/>
      <c r="L165" s="43"/>
      <c r="M165" s="43"/>
    </row>
    <row r="166" spans="2:13" ht="15">
      <c r="B166" s="96" t="s">
        <v>157</v>
      </c>
      <c r="C166" s="235">
        <f>IF(C159&gt;$C$219,(C157-C159)/C159,$C$220)</f>
        <v>-0.5192307692307693</v>
      </c>
      <c r="D166" s="235" t="str">
        <f aca="true" t="shared" si="29" ref="D166:J166">IF(D159&gt;$C$219,(D157-D159)/D159,$C$220)</f>
        <v>*</v>
      </c>
      <c r="E166" s="235" t="str">
        <f t="shared" si="29"/>
        <v>*</v>
      </c>
      <c r="F166" s="235">
        <f t="shared" si="29"/>
        <v>-0.2532467532467533</v>
      </c>
      <c r="G166" s="235" t="str">
        <f t="shared" si="29"/>
        <v>*</v>
      </c>
      <c r="H166" s="235" t="str">
        <f t="shared" si="29"/>
        <v>*</v>
      </c>
      <c r="I166" s="235" t="str">
        <f t="shared" si="29"/>
        <v>*</v>
      </c>
      <c r="J166" s="336">
        <f t="shared" si="29"/>
        <v>-0.48646986469864695</v>
      </c>
      <c r="K166" s="181"/>
      <c r="L166" s="43"/>
      <c r="M166" s="43"/>
    </row>
    <row r="167" spans="2:13" ht="5.25" customHeight="1" thickBot="1">
      <c r="B167" s="101"/>
      <c r="C167" s="102"/>
      <c r="D167" s="102"/>
      <c r="E167" s="102"/>
      <c r="F167" s="102"/>
      <c r="G167" s="102"/>
      <c r="H167" s="102"/>
      <c r="I167" s="102"/>
      <c r="J167" s="219"/>
      <c r="K167" s="189"/>
      <c r="L167" s="43"/>
      <c r="M167" s="43"/>
    </row>
    <row r="168" spans="2:13" ht="21" customHeight="1">
      <c r="B168" s="34" t="s">
        <v>45</v>
      </c>
      <c r="C168" s="218"/>
      <c r="D168" s="218"/>
      <c r="E168" s="218"/>
      <c r="F168" s="218"/>
      <c r="G168" s="218"/>
      <c r="H168" s="218"/>
      <c r="I168" s="218"/>
      <c r="J168" s="217"/>
      <c r="K168" s="217"/>
      <c r="L168" s="43"/>
      <c r="M168" s="43"/>
    </row>
    <row r="169" spans="2:13" ht="12" customHeight="1">
      <c r="B169" s="34" t="s">
        <v>37</v>
      </c>
      <c r="C169" s="218"/>
      <c r="D169" s="218"/>
      <c r="E169" s="218"/>
      <c r="F169" s="218"/>
      <c r="G169" s="218"/>
      <c r="H169" s="218"/>
      <c r="I169" s="218"/>
      <c r="J169" s="217"/>
      <c r="K169" s="217"/>
      <c r="L169" s="43"/>
      <c r="M169" s="43"/>
    </row>
    <row r="170" spans="2:13" ht="12" customHeight="1">
      <c r="B170" s="34" t="s">
        <v>38</v>
      </c>
      <c r="C170" s="43"/>
      <c r="D170" s="43"/>
      <c r="E170" s="43"/>
      <c r="F170" s="43"/>
      <c r="G170" s="43"/>
      <c r="H170" s="43"/>
      <c r="I170" s="43"/>
      <c r="J170" s="43"/>
      <c r="K170" s="43"/>
      <c r="L170" s="43"/>
      <c r="M170" s="43"/>
    </row>
    <row r="172" spans="2:3" ht="18">
      <c r="B172" s="33" t="s">
        <v>162</v>
      </c>
      <c r="C172" s="33" t="s">
        <v>236</v>
      </c>
    </row>
    <row r="173" spans="2:16" ht="13.5" thickBot="1">
      <c r="B173" s="35"/>
      <c r="C173" s="35"/>
      <c r="D173" s="35"/>
      <c r="E173" s="35"/>
      <c r="F173" s="35"/>
      <c r="G173" s="35"/>
      <c r="H173" s="35"/>
      <c r="I173" s="35"/>
      <c r="J173" s="35"/>
      <c r="K173" s="35"/>
      <c r="L173" s="35"/>
      <c r="M173" s="43"/>
      <c r="N173" s="43"/>
      <c r="O173" s="43"/>
      <c r="P173" s="43"/>
    </row>
    <row r="174" spans="2:16" ht="18.75">
      <c r="B174" s="104"/>
      <c r="C174" s="36" t="s">
        <v>47</v>
      </c>
      <c r="D174" s="36" t="s">
        <v>27</v>
      </c>
      <c r="E174" s="36" t="s">
        <v>28</v>
      </c>
      <c r="F174" s="37" t="s">
        <v>16</v>
      </c>
      <c r="G174" s="36" t="s">
        <v>29</v>
      </c>
      <c r="H174" s="37" t="s">
        <v>41</v>
      </c>
      <c r="I174" s="37" t="s">
        <v>42</v>
      </c>
      <c r="J174" s="178" t="s">
        <v>138</v>
      </c>
      <c r="L174" s="36" t="s">
        <v>4</v>
      </c>
      <c r="M174" s="105"/>
      <c r="N174" s="43"/>
      <c r="O174" s="43"/>
      <c r="P174" s="43"/>
    </row>
    <row r="175" spans="2:16" ht="16.5" thickBot="1">
      <c r="B175" s="101"/>
      <c r="C175" s="38" t="s">
        <v>46</v>
      </c>
      <c r="D175" s="38" t="s">
        <v>30</v>
      </c>
      <c r="E175" s="38" t="s">
        <v>31</v>
      </c>
      <c r="F175" s="39"/>
      <c r="G175" s="38" t="s">
        <v>32</v>
      </c>
      <c r="H175" s="39"/>
      <c r="I175" s="39"/>
      <c r="J175" s="182" t="s">
        <v>139</v>
      </c>
      <c r="K175" s="38" t="s">
        <v>84</v>
      </c>
      <c r="L175" s="38" t="s">
        <v>33</v>
      </c>
      <c r="M175" s="105"/>
      <c r="N175" s="43"/>
      <c r="O175" s="43"/>
      <c r="P175" s="43"/>
    </row>
    <row r="176" spans="2:15" ht="27" thickBot="1">
      <c r="B176" s="105"/>
      <c r="C176" s="46"/>
      <c r="D176" s="46"/>
      <c r="E176" s="46"/>
      <c r="F176" s="46"/>
      <c r="G176" s="46"/>
      <c r="H176" s="46"/>
      <c r="I176" s="46"/>
      <c r="J176" s="255" t="s">
        <v>34</v>
      </c>
      <c r="K176" s="233" t="s">
        <v>35</v>
      </c>
      <c r="L176" s="256" t="s">
        <v>36</v>
      </c>
      <c r="M176" s="105"/>
      <c r="N176" s="43"/>
      <c r="O176" s="43"/>
    </row>
    <row r="177" spans="2:15" ht="15">
      <c r="B177" s="96" t="s">
        <v>165</v>
      </c>
      <c r="C177" s="228">
        <f>SUM(C179:C183)/5</f>
        <v>3008.6</v>
      </c>
      <c r="D177" s="228">
        <f aca="true" t="shared" si="30" ref="D177:J177">SUM(D179:D183)/5</f>
        <v>1034.4</v>
      </c>
      <c r="E177" s="228">
        <f t="shared" si="30"/>
        <v>579.6</v>
      </c>
      <c r="F177" s="228">
        <f t="shared" si="30"/>
        <v>10859.4</v>
      </c>
      <c r="G177" s="228">
        <f t="shared" si="30"/>
        <v>912.2</v>
      </c>
      <c r="H177" s="228">
        <f t="shared" si="30"/>
        <v>583</v>
      </c>
      <c r="I177" s="228">
        <f t="shared" si="30"/>
        <v>500.8</v>
      </c>
      <c r="J177" s="245">
        <f t="shared" si="30"/>
        <v>17478</v>
      </c>
      <c r="K177" s="232">
        <f>SUM(K179:K183)/5</f>
        <v>37652.681599999996</v>
      </c>
      <c r="L177" s="47">
        <f>100*J177/K177</f>
        <v>46.41900458956953</v>
      </c>
      <c r="M177" s="105"/>
      <c r="N177" s="43"/>
      <c r="O177" s="43"/>
    </row>
    <row r="178" spans="2:15" ht="6" customHeight="1">
      <c r="B178" s="97"/>
      <c r="C178" s="42"/>
      <c r="D178" s="42"/>
      <c r="E178" s="42"/>
      <c r="F178" s="42"/>
      <c r="G178" s="42"/>
      <c r="H178" s="42"/>
      <c r="I178" s="42"/>
      <c r="J178" s="184"/>
      <c r="K178" s="42"/>
      <c r="L178" s="47"/>
      <c r="M178" s="105"/>
      <c r="N178" s="43"/>
      <c r="O178" s="43"/>
    </row>
    <row r="179" spans="2:15" ht="15" customHeight="1">
      <c r="B179" s="96">
        <v>1994</v>
      </c>
      <c r="C179" s="42">
        <v>3083</v>
      </c>
      <c r="D179" s="42">
        <v>1068</v>
      </c>
      <c r="E179" s="42">
        <v>577</v>
      </c>
      <c r="F179" s="42">
        <v>10123</v>
      </c>
      <c r="G179" s="42">
        <v>1084</v>
      </c>
      <c r="H179" s="42">
        <v>669</v>
      </c>
      <c r="I179" s="42">
        <v>398</v>
      </c>
      <c r="J179" s="183">
        <f>SUM(C179:I179)</f>
        <v>17002</v>
      </c>
      <c r="K179" s="117">
        <v>36000</v>
      </c>
      <c r="L179" s="47">
        <f aca="true" t="shared" si="31" ref="L179:L201">100*J179/K179</f>
        <v>47.227777777777774</v>
      </c>
      <c r="M179" s="105"/>
      <c r="N179" s="43"/>
      <c r="O179" s="43"/>
    </row>
    <row r="180" spans="2:15" ht="15" customHeight="1">
      <c r="B180" s="96">
        <v>1995</v>
      </c>
      <c r="C180" s="42">
        <v>3048</v>
      </c>
      <c r="D180" s="42">
        <v>1031</v>
      </c>
      <c r="E180" s="42">
        <v>576</v>
      </c>
      <c r="F180" s="42">
        <v>10321</v>
      </c>
      <c r="G180" s="42">
        <v>802</v>
      </c>
      <c r="H180" s="42">
        <v>579</v>
      </c>
      <c r="I180" s="42">
        <v>498</v>
      </c>
      <c r="J180" s="183">
        <f aca="true" t="shared" si="32" ref="J180:J188">SUM(C180:I180)</f>
        <v>16855</v>
      </c>
      <c r="K180" s="117">
        <v>36736.975999999995</v>
      </c>
      <c r="L180" s="47">
        <f t="shared" si="31"/>
        <v>45.88020527329196</v>
      </c>
      <c r="M180" s="105"/>
      <c r="N180" s="43"/>
      <c r="O180" s="43"/>
    </row>
    <row r="181" spans="2:15" ht="15" customHeight="1">
      <c r="B181" s="96">
        <v>1996</v>
      </c>
      <c r="C181" s="42">
        <v>3047</v>
      </c>
      <c r="D181" s="42">
        <v>1081</v>
      </c>
      <c r="E181" s="42">
        <v>550</v>
      </c>
      <c r="F181" s="42">
        <v>10740</v>
      </c>
      <c r="G181" s="42">
        <v>902</v>
      </c>
      <c r="H181" s="42">
        <v>499</v>
      </c>
      <c r="I181" s="42">
        <v>499</v>
      </c>
      <c r="J181" s="183">
        <f t="shared" si="32"/>
        <v>17318</v>
      </c>
      <c r="K181" s="117">
        <v>37776.765</v>
      </c>
      <c r="L181" s="47">
        <f t="shared" si="31"/>
        <v>45.842993702610585</v>
      </c>
      <c r="M181" s="105"/>
      <c r="N181" s="43"/>
      <c r="O181" s="43"/>
    </row>
    <row r="182" spans="2:15" ht="15" customHeight="1">
      <c r="B182" s="96">
        <v>1997</v>
      </c>
      <c r="C182" s="42">
        <v>2944</v>
      </c>
      <c r="D182" s="42">
        <v>1062</v>
      </c>
      <c r="E182" s="42">
        <v>590</v>
      </c>
      <c r="F182" s="42">
        <v>11669</v>
      </c>
      <c r="G182" s="42">
        <v>886</v>
      </c>
      <c r="H182" s="42">
        <v>525</v>
      </c>
      <c r="I182" s="42">
        <v>529</v>
      </c>
      <c r="J182" s="183">
        <f t="shared" si="32"/>
        <v>18205</v>
      </c>
      <c r="K182" s="117">
        <v>38581.169</v>
      </c>
      <c r="L182" s="47">
        <f t="shared" si="31"/>
        <v>47.18623222640039</v>
      </c>
      <c r="M182" s="105"/>
      <c r="N182" s="43"/>
      <c r="O182" s="43"/>
    </row>
    <row r="183" spans="2:15" ht="15" customHeight="1">
      <c r="B183" s="96">
        <v>1998</v>
      </c>
      <c r="C183" s="42">
        <v>2921</v>
      </c>
      <c r="D183" s="42">
        <v>930</v>
      </c>
      <c r="E183" s="42">
        <v>605</v>
      </c>
      <c r="F183" s="42">
        <v>11444</v>
      </c>
      <c r="G183" s="42">
        <v>887</v>
      </c>
      <c r="H183" s="42">
        <v>643</v>
      </c>
      <c r="I183" s="42">
        <v>580</v>
      </c>
      <c r="J183" s="183">
        <f t="shared" si="32"/>
        <v>18010</v>
      </c>
      <c r="K183" s="117">
        <v>39168.498</v>
      </c>
      <c r="L183" s="47">
        <f t="shared" si="31"/>
        <v>45.98082877724849</v>
      </c>
      <c r="M183" s="105"/>
      <c r="N183" s="43"/>
      <c r="O183" s="43"/>
    </row>
    <row r="184" spans="2:15" ht="15" customHeight="1">
      <c r="B184" s="96">
        <v>1999</v>
      </c>
      <c r="C184" s="42">
        <v>2620</v>
      </c>
      <c r="D184" s="42">
        <v>828</v>
      </c>
      <c r="E184" s="42">
        <v>594</v>
      </c>
      <c r="F184" s="42">
        <v>10901</v>
      </c>
      <c r="G184" s="42">
        <v>841</v>
      </c>
      <c r="H184" s="42">
        <v>609</v>
      </c>
      <c r="I184" s="42">
        <v>534</v>
      </c>
      <c r="J184" s="183">
        <f t="shared" si="32"/>
        <v>16927</v>
      </c>
      <c r="K184" s="117">
        <v>39770.019</v>
      </c>
      <c r="L184" s="47">
        <f t="shared" si="31"/>
        <v>42.562212504851956</v>
      </c>
      <c r="M184" s="105"/>
      <c r="N184" s="43"/>
      <c r="O184" s="43"/>
    </row>
    <row r="185" spans="2:15" ht="15" customHeight="1">
      <c r="B185" s="96">
        <v>2000</v>
      </c>
      <c r="C185" s="42">
        <v>2607</v>
      </c>
      <c r="D185" s="42">
        <v>708</v>
      </c>
      <c r="E185" s="42">
        <v>655</v>
      </c>
      <c r="F185" s="42">
        <v>10675</v>
      </c>
      <c r="G185" s="42">
        <v>854</v>
      </c>
      <c r="H185" s="42">
        <v>542</v>
      </c>
      <c r="I185" s="42">
        <v>582</v>
      </c>
      <c r="J185" s="183">
        <f t="shared" si="32"/>
        <v>16623</v>
      </c>
      <c r="K185" s="117">
        <v>39560.968</v>
      </c>
      <c r="L185" s="47">
        <f t="shared" si="31"/>
        <v>42.018688723693515</v>
      </c>
      <c r="M185" s="105"/>
      <c r="N185" s="43"/>
      <c r="O185" s="43"/>
    </row>
    <row r="186" spans="2:15" ht="15" customHeight="1">
      <c r="B186" s="96">
        <v>2001</v>
      </c>
      <c r="C186" s="42">
        <v>2487</v>
      </c>
      <c r="D186" s="42">
        <v>745</v>
      </c>
      <c r="E186" s="42">
        <v>724</v>
      </c>
      <c r="F186" s="42">
        <v>10342</v>
      </c>
      <c r="G186" s="42">
        <v>761</v>
      </c>
      <c r="H186" s="42">
        <v>595</v>
      </c>
      <c r="I186" s="42">
        <v>499</v>
      </c>
      <c r="J186" s="183">
        <f t="shared" si="32"/>
        <v>16153</v>
      </c>
      <c r="K186" s="117">
        <v>40064.598</v>
      </c>
      <c r="L186" s="47">
        <f t="shared" si="31"/>
        <v>40.317389431936896</v>
      </c>
      <c r="M186" s="105"/>
      <c r="N186" s="43"/>
      <c r="O186" s="43"/>
    </row>
    <row r="187" spans="2:15" ht="15" customHeight="1">
      <c r="B187" s="96">
        <v>2002</v>
      </c>
      <c r="C187" s="42">
        <v>2423</v>
      </c>
      <c r="D187" s="42">
        <v>676</v>
      </c>
      <c r="E187" s="42">
        <v>711</v>
      </c>
      <c r="F187" s="42">
        <v>10050</v>
      </c>
      <c r="G187" s="42">
        <v>801</v>
      </c>
      <c r="H187" s="42">
        <v>621</v>
      </c>
      <c r="I187" s="42">
        <v>460</v>
      </c>
      <c r="J187" s="183">
        <f t="shared" si="32"/>
        <v>15742</v>
      </c>
      <c r="K187" s="117">
        <v>41534.726</v>
      </c>
      <c r="L187" s="47">
        <f t="shared" si="31"/>
        <v>37.900815813736195</v>
      </c>
      <c r="M187" s="105"/>
      <c r="N187" s="43"/>
      <c r="O187" s="43"/>
    </row>
    <row r="188" spans="2:15" ht="15" customHeight="1">
      <c r="B188" s="96">
        <v>2003</v>
      </c>
      <c r="C188" s="42">
        <v>2215</v>
      </c>
      <c r="D188" s="42">
        <v>663</v>
      </c>
      <c r="E188" s="42">
        <v>697</v>
      </c>
      <c r="F188" s="42">
        <v>10055</v>
      </c>
      <c r="G188" s="42">
        <v>822</v>
      </c>
      <c r="H188" s="42">
        <v>537</v>
      </c>
      <c r="I188" s="42">
        <v>474</v>
      </c>
      <c r="J188" s="183">
        <f t="shared" si="32"/>
        <v>15463</v>
      </c>
      <c r="K188" s="117">
        <v>42037.614</v>
      </c>
      <c r="L188" s="47">
        <f t="shared" si="31"/>
        <v>36.78372421422396</v>
      </c>
      <c r="M188" s="105"/>
      <c r="N188" s="43"/>
      <c r="O188" s="43"/>
    </row>
    <row r="189" spans="2:19" ht="15">
      <c r="B189" s="96">
        <v>2004</v>
      </c>
      <c r="C189" s="42">
        <v>2328</v>
      </c>
      <c r="D189" s="42">
        <v>648</v>
      </c>
      <c r="E189" s="42">
        <v>599</v>
      </c>
      <c r="F189" s="42">
        <v>10024</v>
      </c>
      <c r="G189" s="42">
        <v>849</v>
      </c>
      <c r="H189" s="42">
        <v>561</v>
      </c>
      <c r="I189" s="42">
        <v>419</v>
      </c>
      <c r="J189" s="183">
        <f aca="true" t="shared" si="33" ref="J189:J201">SUM(C189:I189)</f>
        <v>15428</v>
      </c>
      <c r="K189" s="117">
        <v>42705.288</v>
      </c>
      <c r="L189" s="47">
        <f t="shared" si="31"/>
        <v>36.12667358665278</v>
      </c>
      <c r="M189" s="105"/>
      <c r="N189" s="43"/>
      <c r="O189" s="43"/>
      <c r="R189" s="246"/>
      <c r="S189" s="246"/>
    </row>
    <row r="190" spans="2:15" ht="15">
      <c r="B190" s="96">
        <v>2005</v>
      </c>
      <c r="C190" s="42">
        <v>2308</v>
      </c>
      <c r="D190" s="42">
        <v>649</v>
      </c>
      <c r="E190" s="42">
        <v>677</v>
      </c>
      <c r="F190" s="42">
        <v>9532</v>
      </c>
      <c r="G190" s="42">
        <v>794</v>
      </c>
      <c r="H190" s="42">
        <v>495</v>
      </c>
      <c r="I190" s="42">
        <v>478</v>
      </c>
      <c r="J190" s="183">
        <f>SUM(C190:I190)</f>
        <v>14933</v>
      </c>
      <c r="K190" s="117">
        <v>42717.842000000004</v>
      </c>
      <c r="L190" s="47">
        <f t="shared" si="31"/>
        <v>34.95729021142969</v>
      </c>
      <c r="M190" s="105"/>
      <c r="N190" s="43"/>
      <c r="O190" s="43"/>
    </row>
    <row r="191" spans="2:15" ht="15">
      <c r="B191" s="96">
        <v>2006</v>
      </c>
      <c r="C191" s="42">
        <v>2104</v>
      </c>
      <c r="D191" s="42">
        <v>640</v>
      </c>
      <c r="E191" s="42">
        <v>658</v>
      </c>
      <c r="F191" s="42">
        <v>9272</v>
      </c>
      <c r="G191" s="42">
        <v>706</v>
      </c>
      <c r="H191" s="42">
        <v>484</v>
      </c>
      <c r="I191" s="42">
        <v>456</v>
      </c>
      <c r="J191" s="183">
        <f t="shared" si="33"/>
        <v>14320</v>
      </c>
      <c r="K191" s="117">
        <v>44119</v>
      </c>
      <c r="L191" s="47">
        <f t="shared" si="31"/>
        <v>32.45767129808019</v>
      </c>
      <c r="M191" s="105"/>
      <c r="N191" s="43"/>
      <c r="O191" s="43"/>
    </row>
    <row r="192" spans="2:15" ht="15">
      <c r="B192" s="96">
        <v>2007</v>
      </c>
      <c r="C192" s="42">
        <v>2050</v>
      </c>
      <c r="D192" s="42">
        <v>563</v>
      </c>
      <c r="E192" s="42">
        <v>640</v>
      </c>
      <c r="F192" s="42">
        <v>8793</v>
      </c>
      <c r="G192" s="42">
        <v>590</v>
      </c>
      <c r="H192" s="42">
        <v>506</v>
      </c>
      <c r="I192" s="42">
        <v>431</v>
      </c>
      <c r="J192" s="183">
        <f t="shared" si="33"/>
        <v>13573</v>
      </c>
      <c r="K192" s="117">
        <v>44666</v>
      </c>
      <c r="L192" s="47">
        <f t="shared" si="31"/>
        <v>30.38776698159674</v>
      </c>
      <c r="M192" s="105"/>
      <c r="N192" s="43"/>
      <c r="O192" s="43"/>
    </row>
    <row r="193" spans="2:17" ht="15">
      <c r="B193" s="96">
        <v>2008</v>
      </c>
      <c r="C193" s="42">
        <v>1888</v>
      </c>
      <c r="D193" s="42">
        <v>566</v>
      </c>
      <c r="E193" s="42">
        <v>612</v>
      </c>
      <c r="F193" s="42">
        <v>8314</v>
      </c>
      <c r="G193" s="42">
        <v>527</v>
      </c>
      <c r="H193" s="42">
        <v>467</v>
      </c>
      <c r="I193" s="42">
        <v>373</v>
      </c>
      <c r="J193" s="183">
        <f t="shared" si="33"/>
        <v>12747</v>
      </c>
      <c r="K193" s="117">
        <v>44470</v>
      </c>
      <c r="L193" s="47">
        <f t="shared" si="31"/>
        <v>28.664268045873623</v>
      </c>
      <c r="M193" s="105"/>
      <c r="N193" s="43"/>
      <c r="O193" s="43"/>
      <c r="Q193" s="195"/>
    </row>
    <row r="194" spans="2:17" ht="15">
      <c r="B194" s="96">
        <v>2009</v>
      </c>
      <c r="C194" s="42">
        <v>1643</v>
      </c>
      <c r="D194" s="42">
        <v>647</v>
      </c>
      <c r="E194" s="42">
        <v>646</v>
      </c>
      <c r="F194" s="42">
        <v>8328</v>
      </c>
      <c r="G194" s="42">
        <v>437</v>
      </c>
      <c r="H194" s="42">
        <v>423</v>
      </c>
      <c r="I194" s="42">
        <v>416</v>
      </c>
      <c r="J194" s="183">
        <f t="shared" si="33"/>
        <v>12540</v>
      </c>
      <c r="K194" s="117">
        <v>44219</v>
      </c>
      <c r="L194" s="47">
        <f t="shared" si="31"/>
        <v>28.35885026798435</v>
      </c>
      <c r="M194" s="105"/>
      <c r="N194" s="43"/>
      <c r="O194" s="43"/>
      <c r="Q194" s="195"/>
    </row>
    <row r="195" spans="2:17" ht="15">
      <c r="B195" s="96">
        <v>2010</v>
      </c>
      <c r="C195" s="42">
        <v>1509</v>
      </c>
      <c r="D195" s="42">
        <v>636</v>
      </c>
      <c r="E195" s="42">
        <v>491</v>
      </c>
      <c r="F195" s="42">
        <v>7293</v>
      </c>
      <c r="G195" s="42">
        <v>487</v>
      </c>
      <c r="H195" s="42">
        <v>386</v>
      </c>
      <c r="I195" s="42">
        <v>359</v>
      </c>
      <c r="J195" s="183">
        <f t="shared" si="33"/>
        <v>11161</v>
      </c>
      <c r="K195" s="117">
        <v>43488</v>
      </c>
      <c r="L195" s="47">
        <f t="shared" si="31"/>
        <v>25.664551140544518</v>
      </c>
      <c r="M195" s="105"/>
      <c r="N195" s="43"/>
      <c r="O195" s="43"/>
      <c r="Q195" s="195"/>
    </row>
    <row r="196" spans="2:15" ht="15">
      <c r="B196" s="96">
        <v>2011</v>
      </c>
      <c r="C196" s="42">
        <v>1506</v>
      </c>
      <c r="D196" s="42">
        <v>661</v>
      </c>
      <c r="E196" s="42">
        <v>482</v>
      </c>
      <c r="F196" s="42">
        <v>6930</v>
      </c>
      <c r="G196" s="42">
        <v>453</v>
      </c>
      <c r="H196" s="42">
        <v>384</v>
      </c>
      <c r="I196" s="42">
        <v>305</v>
      </c>
      <c r="J196" s="183">
        <f t="shared" si="33"/>
        <v>10721</v>
      </c>
      <c r="K196" s="117">
        <v>43390</v>
      </c>
      <c r="L196" s="47">
        <f t="shared" si="31"/>
        <v>24.708458170085272</v>
      </c>
      <c r="M196" s="105"/>
      <c r="N196" s="43"/>
      <c r="O196" s="43"/>
    </row>
    <row r="197" spans="2:15" ht="15">
      <c r="B197" s="96">
        <v>2012</v>
      </c>
      <c r="C197" s="42">
        <v>1459</v>
      </c>
      <c r="D197" s="42">
        <v>727</v>
      </c>
      <c r="E197" s="42">
        <v>503</v>
      </c>
      <c r="F197" s="42">
        <v>6745</v>
      </c>
      <c r="G197" s="42">
        <v>396</v>
      </c>
      <c r="H197" s="42">
        <v>411</v>
      </c>
      <c r="I197" s="42">
        <v>314</v>
      </c>
      <c r="J197" s="183">
        <f t="shared" si="33"/>
        <v>10555</v>
      </c>
      <c r="K197" s="117">
        <v>43549</v>
      </c>
      <c r="L197" s="47">
        <f t="shared" si="31"/>
        <v>24.23706629314106</v>
      </c>
      <c r="M197" s="105"/>
      <c r="N197" s="43"/>
      <c r="O197" s="43"/>
    </row>
    <row r="198" spans="2:15" ht="15">
      <c r="B198" s="96">
        <v>2013</v>
      </c>
      <c r="C198" s="42">
        <v>1304</v>
      </c>
      <c r="D198" s="42">
        <v>725</v>
      </c>
      <c r="E198" s="42">
        <v>471</v>
      </c>
      <c r="F198" s="42">
        <v>6151</v>
      </c>
      <c r="G198" s="42">
        <v>358</v>
      </c>
      <c r="H198" s="42">
        <v>390</v>
      </c>
      <c r="I198" s="42">
        <v>260</v>
      </c>
      <c r="J198" s="183">
        <f t="shared" si="33"/>
        <v>9659</v>
      </c>
      <c r="K198" s="117">
        <v>43840</v>
      </c>
      <c r="L198" s="47">
        <f t="shared" si="31"/>
        <v>22.032390510948904</v>
      </c>
      <c r="M198" s="105"/>
      <c r="N198" s="43"/>
      <c r="O198" s="43"/>
    </row>
    <row r="199" spans="2:15" ht="15">
      <c r="B199" s="96">
        <v>2014</v>
      </c>
      <c r="C199" s="42">
        <v>1270</v>
      </c>
      <c r="D199" s="42">
        <v>727</v>
      </c>
      <c r="E199" s="42">
        <v>471</v>
      </c>
      <c r="F199" s="42">
        <v>6007</v>
      </c>
      <c r="G199" s="42">
        <v>262</v>
      </c>
      <c r="H199" s="42">
        <v>400</v>
      </c>
      <c r="I199" s="42">
        <v>265</v>
      </c>
      <c r="J199" s="183">
        <f t="shared" si="33"/>
        <v>9402</v>
      </c>
      <c r="K199" s="117">
        <v>44839</v>
      </c>
      <c r="L199" s="47">
        <f t="shared" si="31"/>
        <v>20.96835344231584</v>
      </c>
      <c r="M199" s="105"/>
      <c r="N199" s="43"/>
      <c r="O199" s="43"/>
    </row>
    <row r="200" spans="2:15" ht="15">
      <c r="B200" s="96">
        <v>2015</v>
      </c>
      <c r="C200" s="42">
        <v>1227</v>
      </c>
      <c r="D200" s="42">
        <v>628</v>
      </c>
      <c r="E200" s="42">
        <v>450</v>
      </c>
      <c r="F200" s="42">
        <v>5999</v>
      </c>
      <c r="G200" s="42">
        <v>282</v>
      </c>
      <c r="H200" s="42">
        <v>411</v>
      </c>
      <c r="I200" s="42">
        <v>209</v>
      </c>
      <c r="J200" s="183">
        <f>SUM(C200:I200)</f>
        <v>9206</v>
      </c>
      <c r="K200" s="365">
        <v>45374</v>
      </c>
      <c r="L200" s="47">
        <f>100*J200/K200</f>
        <v>20.289152378013842</v>
      </c>
      <c r="M200" s="105"/>
      <c r="N200" s="43"/>
      <c r="O200" s="43"/>
    </row>
    <row r="201" spans="2:15" ht="15">
      <c r="B201" s="96" t="s">
        <v>245</v>
      </c>
      <c r="C201" s="42">
        <v>1234</v>
      </c>
      <c r="D201" s="42">
        <v>634</v>
      </c>
      <c r="E201" s="42">
        <v>413</v>
      </c>
      <c r="F201" s="42">
        <v>5819</v>
      </c>
      <c r="G201" s="42">
        <v>256</v>
      </c>
      <c r="H201" s="42">
        <v>411</v>
      </c>
      <c r="I201" s="42">
        <v>230</v>
      </c>
      <c r="J201" s="183">
        <f t="shared" si="33"/>
        <v>8997</v>
      </c>
      <c r="K201" s="365">
        <v>46437</v>
      </c>
      <c r="L201" s="47">
        <f t="shared" si="31"/>
        <v>19.37463660443181</v>
      </c>
      <c r="M201" s="105"/>
      <c r="N201" s="43"/>
      <c r="O201" s="43"/>
    </row>
    <row r="202" spans="2:15" ht="11.25" customHeight="1">
      <c r="B202" s="96"/>
      <c r="C202" s="42"/>
      <c r="D202" s="42"/>
      <c r="E202" s="42"/>
      <c r="F202" s="42"/>
      <c r="G202" s="42"/>
      <c r="H202" s="42"/>
      <c r="I202" s="42"/>
      <c r="J202" s="183"/>
      <c r="K202" s="40"/>
      <c r="L202" s="40"/>
      <c r="M202" s="105"/>
      <c r="N202" s="43"/>
      <c r="O202" s="43"/>
    </row>
    <row r="203" spans="2:15" ht="15" customHeight="1">
      <c r="B203" s="96" t="s">
        <v>158</v>
      </c>
      <c r="C203" s="247">
        <f>AVERAGE(C189:C193)</f>
        <v>2135.6</v>
      </c>
      <c r="D203" s="247">
        <f aca="true" t="shared" si="34" ref="D203:J203">AVERAGE(D189:D193)</f>
        <v>613.2</v>
      </c>
      <c r="E203" s="247">
        <f t="shared" si="34"/>
        <v>637.2</v>
      </c>
      <c r="F203" s="247">
        <f t="shared" si="34"/>
        <v>9187</v>
      </c>
      <c r="G203" s="247">
        <f t="shared" si="34"/>
        <v>693.2</v>
      </c>
      <c r="H203" s="247">
        <f t="shared" si="34"/>
        <v>502.6</v>
      </c>
      <c r="I203" s="247">
        <f t="shared" si="34"/>
        <v>431.4</v>
      </c>
      <c r="J203" s="261">
        <f t="shared" si="34"/>
        <v>14200.2</v>
      </c>
      <c r="K203" s="248">
        <f>AVERAGE(K189:K193)</f>
        <v>43735.626000000004</v>
      </c>
      <c r="L203" s="253">
        <f>AVERAGE(L189:L193)</f>
        <v>32.518734024726605</v>
      </c>
      <c r="M203" s="105"/>
      <c r="N203" s="43"/>
      <c r="O203" s="43"/>
    </row>
    <row r="204" spans="2:15" ht="15">
      <c r="B204" s="96" t="s">
        <v>250</v>
      </c>
      <c r="C204" s="228">
        <f>SUM(C197:C201)/5</f>
        <v>1298.8</v>
      </c>
      <c r="D204" s="228">
        <f aca="true" t="shared" si="35" ref="D204:I204">SUM(D197:D201)/5</f>
        <v>688.2</v>
      </c>
      <c r="E204" s="228">
        <f t="shared" si="35"/>
        <v>461.6</v>
      </c>
      <c r="F204" s="228">
        <f t="shared" si="35"/>
        <v>6144.2</v>
      </c>
      <c r="G204" s="228">
        <f t="shared" si="35"/>
        <v>310.8</v>
      </c>
      <c r="H204" s="228">
        <f t="shared" si="35"/>
        <v>404.6</v>
      </c>
      <c r="I204" s="228">
        <f t="shared" si="35"/>
        <v>255.6</v>
      </c>
      <c r="J204" s="245">
        <f>SUM(J197:J201)/5</f>
        <v>9563.8</v>
      </c>
      <c r="K204" s="230">
        <f>SUM(K197:K201)/5</f>
        <v>44807.8</v>
      </c>
      <c r="L204" s="253">
        <f>SUM(L197:L201)/5</f>
        <v>21.38031984577029</v>
      </c>
      <c r="M204" s="105"/>
      <c r="N204" s="43"/>
      <c r="O204" s="43"/>
    </row>
    <row r="205" spans="2:15" ht="11.25" customHeight="1">
      <c r="B205" s="96"/>
      <c r="C205" s="41"/>
      <c r="D205" s="41"/>
      <c r="E205" s="41"/>
      <c r="F205" s="41"/>
      <c r="G205" s="41"/>
      <c r="H205" s="41"/>
      <c r="I205" s="41"/>
      <c r="J205" s="183"/>
      <c r="K205" s="41"/>
      <c r="L205" s="41"/>
      <c r="M205" s="105"/>
      <c r="N205" s="43"/>
      <c r="O205" s="43"/>
    </row>
    <row r="206" spans="2:15" ht="15">
      <c r="B206" s="128" t="s">
        <v>258</v>
      </c>
      <c r="C206" s="42"/>
      <c r="D206" s="42"/>
      <c r="E206" s="42"/>
      <c r="F206" s="42"/>
      <c r="G206" s="42"/>
      <c r="H206" s="42"/>
      <c r="I206" s="42"/>
      <c r="J206" s="183"/>
      <c r="K206" s="40"/>
      <c r="L206" s="129">
        <f>30.8928*0.98908</f>
        <v>30.555450624</v>
      </c>
      <c r="M206" s="105"/>
      <c r="N206" s="43"/>
      <c r="O206" s="43"/>
    </row>
    <row r="207" spans="2:15" ht="11.25" customHeight="1">
      <c r="B207" s="128" t="s">
        <v>135</v>
      </c>
      <c r="C207" s="42"/>
      <c r="D207" s="42"/>
      <c r="E207" s="42"/>
      <c r="F207" s="42"/>
      <c r="G207" s="42"/>
      <c r="H207" s="42"/>
      <c r="I207" s="42"/>
      <c r="J207" s="184"/>
      <c r="K207" s="30"/>
      <c r="L207" s="30"/>
      <c r="M207" s="105"/>
      <c r="N207" s="30"/>
      <c r="O207" s="43"/>
    </row>
    <row r="208" spans="2:15" ht="15">
      <c r="B208" s="126" t="s">
        <v>252</v>
      </c>
      <c r="C208" s="75">
        <f>IF(C200&gt;$C$219,(C201-C200)/C200,$C$220)</f>
        <v>0.0057049714751426246</v>
      </c>
      <c r="D208" s="75">
        <f aca="true" t="shared" si="36" ref="D208:L208">IF(D200&gt;$C$219,(D201-D200)/D200,$C$220)</f>
        <v>0.009554140127388535</v>
      </c>
      <c r="E208" s="75">
        <f t="shared" si="36"/>
        <v>-0.08222222222222222</v>
      </c>
      <c r="F208" s="75">
        <f t="shared" si="36"/>
        <v>-0.030005000833472247</v>
      </c>
      <c r="G208" s="75">
        <f t="shared" si="36"/>
        <v>-0.09219858156028368</v>
      </c>
      <c r="H208" s="75">
        <f t="shared" si="36"/>
        <v>0</v>
      </c>
      <c r="I208" s="75">
        <f t="shared" si="36"/>
        <v>0.10047846889952153</v>
      </c>
      <c r="J208" s="181">
        <f t="shared" si="36"/>
        <v>-0.022702585270475778</v>
      </c>
      <c r="K208" s="364">
        <f t="shared" si="36"/>
        <v>0.02342751355401772</v>
      </c>
      <c r="L208" s="362" t="str">
        <f t="shared" si="36"/>
        <v>*</v>
      </c>
      <c r="M208" s="105"/>
      <c r="N208" s="43"/>
      <c r="O208" s="43"/>
    </row>
    <row r="209" spans="2:15" ht="15">
      <c r="B209" s="96" t="s">
        <v>253</v>
      </c>
      <c r="C209" s="75"/>
      <c r="D209" s="75"/>
      <c r="E209" s="75"/>
      <c r="F209" s="75"/>
      <c r="G209" s="75"/>
      <c r="H209" s="75"/>
      <c r="I209" s="75"/>
      <c r="J209" s="185"/>
      <c r="K209" s="362"/>
      <c r="L209" s="40"/>
      <c r="M209" s="105"/>
      <c r="N209" s="43"/>
      <c r="O209" s="43"/>
    </row>
    <row r="210" spans="2:15" ht="15">
      <c r="B210" s="96" t="s">
        <v>157</v>
      </c>
      <c r="C210" s="99">
        <f>IF(C203&gt;$C$219,(C201-C203)/C203,$C$220)</f>
        <v>-0.4221764375351189</v>
      </c>
      <c r="D210" s="99">
        <f aca="true" t="shared" si="37" ref="D210:I210">IF(D203&gt;$C$219,(D201-D203)/D203,$C$220)</f>
        <v>0.03392041748206124</v>
      </c>
      <c r="E210" s="99">
        <f t="shared" si="37"/>
        <v>-0.3518518518518519</v>
      </c>
      <c r="F210" s="99">
        <f t="shared" si="37"/>
        <v>-0.36660498530532276</v>
      </c>
      <c r="G210" s="99">
        <f t="shared" si="37"/>
        <v>-0.6306982111944605</v>
      </c>
      <c r="H210" s="99">
        <f t="shared" si="37"/>
        <v>-0.1822522881018703</v>
      </c>
      <c r="I210" s="99">
        <f t="shared" si="37"/>
        <v>-0.46685210941121924</v>
      </c>
      <c r="J210" s="185">
        <f>IF(J203&gt;$C$219,(J201-J203)/J203,$C$220)</f>
        <v>-0.36641737440317745</v>
      </c>
      <c r="K210" s="362">
        <f>IF(K203&gt;$C$219,(K201-K203)/K203,$C$220)</f>
        <v>0.061765984554559616</v>
      </c>
      <c r="L210" s="363">
        <f>(L201-L203)/L203</f>
        <v>-0.4042007727084419</v>
      </c>
      <c r="M210" s="105"/>
      <c r="N210" s="43"/>
      <c r="O210" s="43"/>
    </row>
    <row r="211" spans="2:15" ht="6" customHeight="1" thickBot="1">
      <c r="B211" s="98"/>
      <c r="C211" s="76"/>
      <c r="D211" s="76"/>
      <c r="E211" s="76"/>
      <c r="F211" s="76"/>
      <c r="G211" s="76"/>
      <c r="H211" s="76"/>
      <c r="I211" s="76"/>
      <c r="J211" s="186"/>
      <c r="K211" s="45"/>
      <c r="L211" s="45"/>
      <c r="M211" s="105"/>
      <c r="N211" s="35"/>
      <c r="O211" s="43"/>
    </row>
    <row r="212" spans="13:15" ht="5.25" customHeight="1">
      <c r="M212" s="43"/>
      <c r="O212" s="43"/>
    </row>
    <row r="213" ht="12.75">
      <c r="B213" s="34" t="s">
        <v>37</v>
      </c>
    </row>
    <row r="214" spans="2:12" ht="15">
      <c r="B214" s="34" t="s">
        <v>38</v>
      </c>
      <c r="L214" s="99"/>
    </row>
    <row r="215" ht="12" customHeight="1">
      <c r="B215" s="278"/>
    </row>
    <row r="216" spans="3:10" ht="17.25" customHeight="1">
      <c r="C216" s="116"/>
      <c r="D216" s="116"/>
      <c r="E216" s="116"/>
      <c r="F216" s="116"/>
      <c r="G216" s="116"/>
      <c r="H216" s="116"/>
      <c r="I216" s="116"/>
      <c r="J216" s="116"/>
    </row>
    <row r="217" ht="13.5" customHeight="1"/>
    <row r="219" spans="2:3" ht="12.75">
      <c r="B219" s="34" t="s">
        <v>43</v>
      </c>
      <c r="C219" s="34">
        <v>50</v>
      </c>
    </row>
    <row r="220" spans="2:3" ht="12.75">
      <c r="B220" s="34" t="s">
        <v>24</v>
      </c>
      <c r="C220" s="77" t="s">
        <v>18</v>
      </c>
    </row>
    <row r="253" ht="12.75">
      <c r="B253" s="34">
        <v>36736.975999999995</v>
      </c>
    </row>
    <row r="254" ht="12.75">
      <c r="B254" s="34">
        <v>37776.765</v>
      </c>
    </row>
    <row r="255" ht="12.75">
      <c r="B255" s="34">
        <v>38581.169</v>
      </c>
    </row>
    <row r="256" ht="12.75">
      <c r="B256" s="34">
        <v>39168.498</v>
      </c>
    </row>
    <row r="257" ht="12.75">
      <c r="B257" s="34">
        <v>39770.019</v>
      </c>
    </row>
    <row r="258" ht="12.75">
      <c r="B258" s="34">
        <v>39560.968</v>
      </c>
    </row>
    <row r="259" ht="12.75">
      <c r="B259" s="34">
        <v>40064.598</v>
      </c>
    </row>
    <row r="260" ht="12.75">
      <c r="B260" s="34">
        <v>41534.726</v>
      </c>
    </row>
    <row r="261" ht="12.75">
      <c r="B261" s="34">
        <v>42037.614</v>
      </c>
    </row>
    <row r="262" ht="12.75">
      <c r="B262" s="34">
        <v>42705.288</v>
      </c>
    </row>
    <row r="263" ht="12.75">
      <c r="B263" s="34">
        <v>42717.842000000004</v>
      </c>
    </row>
  </sheetData>
  <sheetProtection/>
  <printOptions/>
  <pageMargins left="0.4330708661417323" right="0.31496062992125984" top="0.53" bottom="0.53" header="0.5118110236220472" footer="0.5118110236220472"/>
  <pageSetup horizontalDpi="600" verticalDpi="600" orientation="portrait" paperSize="9" scale="42" r:id="rId1"/>
  <rowBreaks count="1" manualBreakCount="1">
    <brk id="127" max="14" man="1"/>
  </rowBreaks>
</worksheet>
</file>

<file path=xl/worksheets/sheet6.xml><?xml version="1.0" encoding="utf-8"?>
<worksheet xmlns="http://schemas.openxmlformats.org/spreadsheetml/2006/main" xmlns:r="http://schemas.openxmlformats.org/officeDocument/2006/relationships">
  <dimension ref="A1:I6"/>
  <sheetViews>
    <sheetView zoomScalePageLayoutView="0" workbookViewId="0" topLeftCell="A1">
      <selection activeCell="A2" sqref="A2"/>
    </sheetView>
  </sheetViews>
  <sheetFormatPr defaultColWidth="9.140625" defaultRowHeight="12.75"/>
  <sheetData>
    <row r="1" ht="12.75">
      <c r="A1" s="31" t="s">
        <v>259</v>
      </c>
    </row>
    <row r="2" spans="2:9" ht="12.75">
      <c r="B2" t="s">
        <v>47</v>
      </c>
      <c r="C2" t="s">
        <v>27</v>
      </c>
      <c r="D2" t="s">
        <v>28</v>
      </c>
      <c r="E2" t="s">
        <v>16</v>
      </c>
      <c r="F2" t="s">
        <v>29</v>
      </c>
      <c r="G2" t="s">
        <v>256</v>
      </c>
      <c r="H2" t="s">
        <v>257</v>
      </c>
      <c r="I2" t="s">
        <v>138</v>
      </c>
    </row>
    <row r="3" spans="2:9" ht="12.75">
      <c r="B3" t="s">
        <v>46</v>
      </c>
      <c r="C3" t="s">
        <v>30</v>
      </c>
      <c r="D3" t="s">
        <v>31</v>
      </c>
      <c r="F3" t="s">
        <v>32</v>
      </c>
      <c r="I3" t="s">
        <v>139</v>
      </c>
    </row>
    <row r="4" spans="1:9" ht="12.75">
      <c r="A4" t="s">
        <v>39</v>
      </c>
      <c r="B4" s="367">
        <f>'Tables 5 to 9'!C32*0.7</f>
        <v>45.21999999999999</v>
      </c>
      <c r="C4" s="367">
        <f>'Tables 5 to 9'!D32*0.7</f>
        <v>6.4399999999999995</v>
      </c>
      <c r="D4" s="367">
        <f>'Tables 5 to 9'!E32*0.7</f>
        <v>29.119999999999997</v>
      </c>
      <c r="E4" s="367">
        <f>'Tables 5 to 9'!F32*0.7</f>
        <v>113.11999999999999</v>
      </c>
      <c r="F4" s="367">
        <f>'Tables 5 to 9'!G32*0.7</f>
        <v>0.5599999999999999</v>
      </c>
      <c r="G4" s="367">
        <f>'Tables 5 to 9'!H32*0.7</f>
        <v>8.12</v>
      </c>
      <c r="H4" s="367">
        <f>'Tables 5 to 9'!I32*0.7</f>
        <v>1.68</v>
      </c>
      <c r="I4" s="367">
        <f>'Tables 5 to 9'!J32*0.7</f>
        <v>204.26</v>
      </c>
    </row>
    <row r="5" spans="1:9" ht="12.75">
      <c r="A5" t="s">
        <v>133</v>
      </c>
      <c r="B5" s="367">
        <f>'Tables 5 to 9'!C75*0.57</f>
        <v>373.692</v>
      </c>
      <c r="C5" s="367">
        <f>'Tables 5 to 9'!D75*0.57</f>
        <v>76.38</v>
      </c>
      <c r="D5" s="367">
        <f>'Tables 5 to 9'!E75*0.57</f>
        <v>211.242</v>
      </c>
      <c r="E5" s="367">
        <f>'Tables 5 to 9'!F75*0.57</f>
        <v>716.9459999999999</v>
      </c>
      <c r="F5" s="367">
        <f>'Tables 5 to 9'!G75*0.57</f>
        <v>31.349999999999998</v>
      </c>
      <c r="G5" s="367">
        <f>'Tables 5 to 9'!H75*0.57</f>
        <v>46.626</v>
      </c>
      <c r="H5" s="367">
        <f>'Tables 5 to 9'!I75*0.57</f>
        <v>28.842</v>
      </c>
      <c r="I5" s="367">
        <f>'Tables 5 to 9'!J75*0.57</f>
        <v>1485.078</v>
      </c>
    </row>
    <row r="6" spans="1:9" ht="12.75">
      <c r="A6" s="276" t="s">
        <v>161</v>
      </c>
      <c r="B6" s="367">
        <f>'Tables 5 to 9'!C159*0.5</f>
        <v>109.2</v>
      </c>
      <c r="C6" s="367">
        <f>'Tables 5 to 9'!D159*0.5</f>
        <v>14.7</v>
      </c>
      <c r="D6" s="367">
        <f>'Tables 5 to 9'!E159*0.5</f>
        <v>3.9</v>
      </c>
      <c r="E6" s="367">
        <f>'Tables 5 to 9'!F159*0.5</f>
        <v>30.8</v>
      </c>
      <c r="F6" s="367">
        <f>'Tables 5 to 9'!G159*0.5</f>
        <v>1.6</v>
      </c>
      <c r="G6" s="367">
        <f>'Tables 5 to 9'!H159*0.5</f>
        <v>0.7</v>
      </c>
      <c r="H6" s="367">
        <f>'Tables 5 to 9'!I159*0.5</f>
        <v>1.7</v>
      </c>
      <c r="I6" s="367">
        <f>'Tables 5 to 9'!J159*0.5</f>
        <v>162.6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10" width="9.28125" style="0" bestFit="1" customWidth="1"/>
    <col min="11" max="11" width="10.28125" style="0" bestFit="1" customWidth="1"/>
  </cols>
  <sheetData>
    <row r="1" ht="17.25">
      <c r="A1" s="152" t="s">
        <v>190</v>
      </c>
    </row>
    <row r="3" spans="1:11" ht="27" customHeight="1">
      <c r="A3" s="264"/>
      <c r="B3" s="265"/>
      <c r="C3" s="373" t="s">
        <v>158</v>
      </c>
      <c r="D3" s="374"/>
      <c r="E3" s="375"/>
      <c r="F3" s="376" t="s">
        <v>260</v>
      </c>
      <c r="G3" s="376"/>
      <c r="H3" s="376"/>
      <c r="I3" s="377" t="s">
        <v>261</v>
      </c>
      <c r="J3" s="376"/>
      <c r="K3" s="378"/>
    </row>
    <row r="4" spans="1:11" ht="12.75">
      <c r="A4" s="118" t="s">
        <v>189</v>
      </c>
      <c r="B4" s="119"/>
      <c r="C4" s="118"/>
      <c r="D4" s="119"/>
      <c r="E4" s="187"/>
      <c r="F4" s="119"/>
      <c r="G4" s="119"/>
      <c r="H4" s="187"/>
      <c r="I4" s="118"/>
      <c r="J4" s="119"/>
      <c r="K4" s="187"/>
    </row>
    <row r="5" spans="1:11" ht="12.75">
      <c r="A5" s="379" t="s">
        <v>192</v>
      </c>
      <c r="B5" s="380"/>
      <c r="C5" s="188" t="s">
        <v>1</v>
      </c>
      <c r="D5" s="163" t="s">
        <v>2</v>
      </c>
      <c r="E5" s="165" t="s">
        <v>5</v>
      </c>
      <c r="F5" s="164" t="s">
        <v>1</v>
      </c>
      <c r="G5" s="163" t="s">
        <v>2</v>
      </c>
      <c r="H5" s="165" t="s">
        <v>5</v>
      </c>
      <c r="I5" s="188" t="s">
        <v>1</v>
      </c>
      <c r="J5" s="163" t="s">
        <v>2</v>
      </c>
      <c r="K5" s="165" t="s">
        <v>5</v>
      </c>
    </row>
    <row r="6" spans="1:11" ht="12.75">
      <c r="A6" s="118" t="s">
        <v>57</v>
      </c>
      <c r="B6" s="276"/>
      <c r="C6" s="190">
        <v>5.4</v>
      </c>
      <c r="D6" s="327">
        <v>74</v>
      </c>
      <c r="E6" s="327">
        <v>422.6</v>
      </c>
      <c r="F6" s="190">
        <v>3</v>
      </c>
      <c r="G6" s="327">
        <v>56</v>
      </c>
      <c r="H6" s="327">
        <v>176</v>
      </c>
      <c r="I6" s="190">
        <v>4.8</v>
      </c>
      <c r="J6" s="327">
        <v>78.6</v>
      </c>
      <c r="K6" s="120">
        <v>283.8</v>
      </c>
    </row>
    <row r="7" spans="1:11" ht="12.75">
      <c r="A7" s="270"/>
      <c r="B7" s="276"/>
      <c r="C7" s="325"/>
      <c r="D7" s="328"/>
      <c r="E7" s="328"/>
      <c r="F7" s="325"/>
      <c r="G7" s="328"/>
      <c r="H7" s="328"/>
      <c r="I7" s="325"/>
      <c r="J7" s="328"/>
      <c r="K7" s="326"/>
    </row>
    <row r="8" spans="1:11" ht="12.75">
      <c r="A8" s="118" t="s">
        <v>177</v>
      </c>
      <c r="B8" s="276"/>
      <c r="C8" s="329">
        <f>SUM(C9:C10)</f>
        <v>36</v>
      </c>
      <c r="D8" s="330">
        <f aca="true" t="shared" si="0" ref="D8:K8">SUM(D9:D10)</f>
        <v>164</v>
      </c>
      <c r="E8" s="330">
        <f t="shared" si="0"/>
        <v>783</v>
      </c>
      <c r="F8" s="329">
        <f t="shared" si="0"/>
        <v>21</v>
      </c>
      <c r="G8" s="330">
        <f t="shared" si="0"/>
        <v>139</v>
      </c>
      <c r="H8" s="330">
        <f t="shared" si="0"/>
        <v>396</v>
      </c>
      <c r="I8" s="329">
        <f t="shared" si="0"/>
        <v>21.4</v>
      </c>
      <c r="J8" s="330">
        <f t="shared" si="0"/>
        <v>167.60000000000002</v>
      </c>
      <c r="K8" s="331">
        <f t="shared" si="0"/>
        <v>518.6</v>
      </c>
    </row>
    <row r="9" spans="1:11" ht="12.75">
      <c r="A9" s="270"/>
      <c r="B9" s="276" t="s">
        <v>58</v>
      </c>
      <c r="C9" s="325">
        <v>30</v>
      </c>
      <c r="D9" s="328">
        <v>131</v>
      </c>
      <c r="E9" s="328">
        <v>608</v>
      </c>
      <c r="F9" s="325">
        <v>16</v>
      </c>
      <c r="G9" s="328">
        <v>112</v>
      </c>
      <c r="H9" s="328">
        <v>322</v>
      </c>
      <c r="I9" s="325">
        <v>18.4</v>
      </c>
      <c r="J9" s="328">
        <v>132.4</v>
      </c>
      <c r="K9" s="326">
        <v>418.2</v>
      </c>
    </row>
    <row r="10" spans="1:11" ht="12.75">
      <c r="A10" s="270"/>
      <c r="B10" s="276" t="s">
        <v>59</v>
      </c>
      <c r="C10" s="325">
        <v>6</v>
      </c>
      <c r="D10" s="328">
        <v>33</v>
      </c>
      <c r="E10" s="328">
        <v>175</v>
      </c>
      <c r="F10" s="325">
        <v>5</v>
      </c>
      <c r="G10" s="328">
        <v>27</v>
      </c>
      <c r="H10" s="328">
        <v>74</v>
      </c>
      <c r="I10" s="325">
        <v>3</v>
      </c>
      <c r="J10" s="328">
        <v>35.2</v>
      </c>
      <c r="K10" s="326">
        <v>100.4</v>
      </c>
    </row>
    <row r="11" spans="1:11" ht="12.75">
      <c r="A11" s="270"/>
      <c r="B11" s="276"/>
      <c r="C11" s="325"/>
      <c r="D11" s="328"/>
      <c r="E11" s="328"/>
      <c r="F11" s="325"/>
      <c r="G11" s="328"/>
      <c r="H11" s="328"/>
      <c r="I11" s="325"/>
      <c r="J11" s="328"/>
      <c r="K11" s="326"/>
    </row>
    <row r="12" spans="1:11" ht="12.75">
      <c r="A12" s="118" t="s">
        <v>60</v>
      </c>
      <c r="B12" s="276"/>
      <c r="C12" s="329">
        <f>SUM(C13:C15)</f>
        <v>27.8</v>
      </c>
      <c r="D12" s="330">
        <f aca="true" t="shared" si="1" ref="D12:K12">SUM(D13:D15)</f>
        <v>233.8</v>
      </c>
      <c r="E12" s="330">
        <f t="shared" si="1"/>
        <v>985.5999999999999</v>
      </c>
      <c r="F12" s="329">
        <f t="shared" si="1"/>
        <v>17</v>
      </c>
      <c r="G12" s="330">
        <f t="shared" si="1"/>
        <v>103</v>
      </c>
      <c r="H12" s="330">
        <f t="shared" si="1"/>
        <v>423</v>
      </c>
      <c r="I12" s="329">
        <f t="shared" si="1"/>
        <v>16.8</v>
      </c>
      <c r="J12" s="330">
        <f t="shared" si="1"/>
        <v>127.6</v>
      </c>
      <c r="K12" s="331">
        <f t="shared" si="1"/>
        <v>562.8</v>
      </c>
    </row>
    <row r="13" spans="1:11" ht="12.75">
      <c r="A13" s="270"/>
      <c r="B13" s="276" t="s">
        <v>61</v>
      </c>
      <c r="C13" s="325">
        <v>2.8</v>
      </c>
      <c r="D13" s="328">
        <v>61.4</v>
      </c>
      <c r="E13" s="328">
        <v>290.2</v>
      </c>
      <c r="F13" s="325">
        <v>1</v>
      </c>
      <c r="G13" s="328">
        <v>27</v>
      </c>
      <c r="H13" s="328">
        <v>133</v>
      </c>
      <c r="I13" s="325">
        <v>1.4</v>
      </c>
      <c r="J13" s="328">
        <v>32.8</v>
      </c>
      <c r="K13" s="326">
        <v>168</v>
      </c>
    </row>
    <row r="14" spans="1:11" ht="12.75">
      <c r="A14" s="270"/>
      <c r="B14" s="276" t="s">
        <v>62</v>
      </c>
      <c r="C14" s="325">
        <v>11.2</v>
      </c>
      <c r="D14" s="328">
        <v>67.2</v>
      </c>
      <c r="E14" s="328">
        <v>294.2</v>
      </c>
      <c r="F14" s="325">
        <v>6</v>
      </c>
      <c r="G14" s="328">
        <v>31</v>
      </c>
      <c r="H14" s="328">
        <v>114</v>
      </c>
      <c r="I14" s="325">
        <v>5.6</v>
      </c>
      <c r="J14" s="328">
        <v>35.4</v>
      </c>
      <c r="K14" s="326">
        <v>156</v>
      </c>
    </row>
    <row r="15" spans="1:11" ht="12.75">
      <c r="A15" s="270"/>
      <c r="B15" s="276" t="s">
        <v>63</v>
      </c>
      <c r="C15" s="325">
        <v>13.8</v>
      </c>
      <c r="D15" s="328">
        <v>105.2</v>
      </c>
      <c r="E15" s="328">
        <v>401.2</v>
      </c>
      <c r="F15" s="325">
        <v>10</v>
      </c>
      <c r="G15" s="328">
        <v>45</v>
      </c>
      <c r="H15" s="328">
        <v>176</v>
      </c>
      <c r="I15" s="325">
        <v>9.8</v>
      </c>
      <c r="J15" s="328">
        <v>59.4</v>
      </c>
      <c r="K15" s="326">
        <v>238.8</v>
      </c>
    </row>
    <row r="16" spans="1:11" ht="12.75">
      <c r="A16" s="270"/>
      <c r="B16" s="276"/>
      <c r="C16" s="325"/>
      <c r="D16" s="328"/>
      <c r="E16" s="328"/>
      <c r="F16" s="325"/>
      <c r="G16" s="328"/>
      <c r="H16" s="328"/>
      <c r="I16" s="325"/>
      <c r="J16" s="328"/>
      <c r="K16" s="326"/>
    </row>
    <row r="17" spans="1:11" ht="12.75">
      <c r="A17" s="118" t="s">
        <v>178</v>
      </c>
      <c r="B17" s="276"/>
      <c r="C17" s="329">
        <f aca="true" t="shared" si="2" ref="C17:K17">SUM(C18:C19)</f>
        <v>15</v>
      </c>
      <c r="D17" s="330">
        <f t="shared" si="2"/>
        <v>98.6</v>
      </c>
      <c r="E17" s="330">
        <f t="shared" si="2"/>
        <v>507</v>
      </c>
      <c r="F17" s="329">
        <f t="shared" si="2"/>
        <v>11</v>
      </c>
      <c r="G17" s="330">
        <f t="shared" si="2"/>
        <v>77</v>
      </c>
      <c r="H17" s="330">
        <f t="shared" si="2"/>
        <v>306</v>
      </c>
      <c r="I17" s="329">
        <f t="shared" si="2"/>
        <v>8</v>
      </c>
      <c r="J17" s="330">
        <f t="shared" si="2"/>
        <v>61.6</v>
      </c>
      <c r="K17" s="331">
        <f t="shared" si="2"/>
        <v>329.8</v>
      </c>
    </row>
    <row r="18" spans="1:11" ht="12.75">
      <c r="A18" s="270"/>
      <c r="B18" s="276" t="s">
        <v>71</v>
      </c>
      <c r="C18" s="325">
        <v>11.2</v>
      </c>
      <c r="D18" s="328">
        <v>67</v>
      </c>
      <c r="E18" s="328">
        <v>297.6</v>
      </c>
      <c r="F18" s="325">
        <v>8</v>
      </c>
      <c r="G18" s="328">
        <v>53</v>
      </c>
      <c r="H18" s="328">
        <v>178</v>
      </c>
      <c r="I18" s="325">
        <v>6.2</v>
      </c>
      <c r="J18" s="328">
        <v>44</v>
      </c>
      <c r="K18" s="326">
        <v>203.4</v>
      </c>
    </row>
    <row r="19" spans="1:11" ht="12.75">
      <c r="A19" s="270"/>
      <c r="B19" s="276" t="s">
        <v>72</v>
      </c>
      <c r="C19" s="325">
        <v>3.8</v>
      </c>
      <c r="D19" s="328">
        <v>31.6</v>
      </c>
      <c r="E19" s="328">
        <v>209.4</v>
      </c>
      <c r="F19" s="325">
        <v>3</v>
      </c>
      <c r="G19" s="328">
        <v>24</v>
      </c>
      <c r="H19" s="328">
        <v>128</v>
      </c>
      <c r="I19" s="325">
        <v>1.8</v>
      </c>
      <c r="J19" s="328">
        <v>17.6</v>
      </c>
      <c r="K19" s="326">
        <v>126.4</v>
      </c>
    </row>
    <row r="20" spans="1:11" ht="12.75">
      <c r="A20" s="270"/>
      <c r="B20" s="276"/>
      <c r="C20" s="325"/>
      <c r="D20" s="328"/>
      <c r="E20" s="328"/>
      <c r="F20" s="325"/>
      <c r="G20" s="328"/>
      <c r="H20" s="328"/>
      <c r="I20" s="325"/>
      <c r="J20" s="328"/>
      <c r="K20" s="326"/>
    </row>
    <row r="21" spans="1:11" ht="12.75">
      <c r="A21" s="118" t="s">
        <v>179</v>
      </c>
      <c r="B21" s="276"/>
      <c r="C21" s="329">
        <f aca="true" t="shared" si="3" ref="C21:K21">SUM(C22:C24)</f>
        <v>14.399999999999999</v>
      </c>
      <c r="D21" s="330">
        <f t="shared" si="3"/>
        <v>139.8</v>
      </c>
      <c r="E21" s="330">
        <f t="shared" si="3"/>
        <v>679.2</v>
      </c>
      <c r="F21" s="329">
        <f t="shared" si="3"/>
        <v>3</v>
      </c>
      <c r="G21" s="330">
        <f t="shared" si="3"/>
        <v>87</v>
      </c>
      <c r="H21" s="330">
        <f t="shared" si="3"/>
        <v>481</v>
      </c>
      <c r="I21" s="329">
        <f t="shared" si="3"/>
        <v>8.8</v>
      </c>
      <c r="J21" s="330">
        <f t="shared" si="3"/>
        <v>99</v>
      </c>
      <c r="K21" s="331">
        <f t="shared" si="3"/>
        <v>514.2</v>
      </c>
    </row>
    <row r="22" spans="1:11" ht="12.75">
      <c r="A22" s="270"/>
      <c r="B22" s="276" t="s">
        <v>180</v>
      </c>
      <c r="C22" s="325">
        <v>2</v>
      </c>
      <c r="D22" s="328">
        <v>16.2</v>
      </c>
      <c r="E22" s="328">
        <v>88.8</v>
      </c>
      <c r="F22" s="325">
        <v>0</v>
      </c>
      <c r="G22" s="328">
        <v>13</v>
      </c>
      <c r="H22" s="328">
        <v>69</v>
      </c>
      <c r="I22" s="325">
        <v>0</v>
      </c>
      <c r="J22" s="328">
        <v>11.6</v>
      </c>
      <c r="K22" s="326">
        <v>69.2</v>
      </c>
    </row>
    <row r="23" spans="1:11" ht="12.75">
      <c r="A23" s="270"/>
      <c r="B23" s="276" t="s">
        <v>69</v>
      </c>
      <c r="C23" s="325">
        <v>7.2</v>
      </c>
      <c r="D23" s="328">
        <v>65.4</v>
      </c>
      <c r="E23" s="328">
        <v>288.4</v>
      </c>
      <c r="F23" s="325">
        <v>2</v>
      </c>
      <c r="G23" s="328">
        <v>32</v>
      </c>
      <c r="H23" s="328">
        <v>177</v>
      </c>
      <c r="I23" s="325">
        <v>5</v>
      </c>
      <c r="J23" s="328">
        <v>44.6</v>
      </c>
      <c r="K23" s="326">
        <v>199</v>
      </c>
    </row>
    <row r="24" spans="1:11" ht="12.75">
      <c r="A24" s="270"/>
      <c r="B24" s="276" t="s">
        <v>70</v>
      </c>
      <c r="C24" s="325">
        <v>5.2</v>
      </c>
      <c r="D24" s="328">
        <v>58.2</v>
      </c>
      <c r="E24" s="328">
        <v>302</v>
      </c>
      <c r="F24" s="325">
        <v>1</v>
      </c>
      <c r="G24" s="328">
        <v>42</v>
      </c>
      <c r="H24" s="328">
        <v>235</v>
      </c>
      <c r="I24" s="325">
        <v>3.8</v>
      </c>
      <c r="J24" s="328">
        <v>42.8</v>
      </c>
      <c r="K24" s="326">
        <v>246</v>
      </c>
    </row>
    <row r="25" spans="1:11" ht="12.75">
      <c r="A25" s="270"/>
      <c r="B25" s="276"/>
      <c r="C25" s="325"/>
      <c r="D25" s="328"/>
      <c r="E25" s="328"/>
      <c r="F25" s="325"/>
      <c r="G25" s="328"/>
      <c r="H25" s="328"/>
      <c r="I25" s="325"/>
      <c r="J25" s="328"/>
      <c r="K25" s="326"/>
    </row>
    <row r="26" spans="1:11" ht="12.75">
      <c r="A26" s="118" t="s">
        <v>82</v>
      </c>
      <c r="B26" s="276"/>
      <c r="C26" s="190">
        <v>12.2</v>
      </c>
      <c r="D26" s="327">
        <v>105.6</v>
      </c>
      <c r="E26" s="327">
        <v>454.8</v>
      </c>
      <c r="F26" s="190">
        <v>12</v>
      </c>
      <c r="G26" s="327">
        <v>45</v>
      </c>
      <c r="H26" s="327">
        <v>270</v>
      </c>
      <c r="I26" s="190">
        <v>10</v>
      </c>
      <c r="J26" s="327">
        <v>55.4</v>
      </c>
      <c r="K26" s="120">
        <v>296.4</v>
      </c>
    </row>
    <row r="27" spans="1:11" ht="12.75">
      <c r="A27" s="270"/>
      <c r="B27" s="276"/>
      <c r="C27" s="325"/>
      <c r="D27" s="328"/>
      <c r="E27" s="328"/>
      <c r="F27" s="325"/>
      <c r="G27" s="328"/>
      <c r="H27" s="328"/>
      <c r="I27" s="325"/>
      <c r="J27" s="328"/>
      <c r="K27" s="326"/>
    </row>
    <row r="28" spans="1:11" ht="12.75">
      <c r="A28" s="118" t="s">
        <v>181</v>
      </c>
      <c r="B28" s="276"/>
      <c r="C28" s="329">
        <f aca="true" t="shared" si="4" ref="C28:K28">SUM(C29:C31)</f>
        <v>20.200000000000003</v>
      </c>
      <c r="D28" s="330">
        <f t="shared" si="4"/>
        <v>143.2</v>
      </c>
      <c r="E28" s="330">
        <f t="shared" si="4"/>
        <v>811.6</v>
      </c>
      <c r="F28" s="329">
        <f t="shared" si="4"/>
        <v>16</v>
      </c>
      <c r="G28" s="330">
        <f t="shared" si="4"/>
        <v>95</v>
      </c>
      <c r="H28" s="330">
        <f t="shared" si="4"/>
        <v>570</v>
      </c>
      <c r="I28" s="329">
        <f t="shared" si="4"/>
        <v>10.399999999999999</v>
      </c>
      <c r="J28" s="330">
        <f t="shared" si="4"/>
        <v>93.6</v>
      </c>
      <c r="K28" s="331">
        <f t="shared" si="4"/>
        <v>564.4</v>
      </c>
    </row>
    <row r="29" spans="1:11" ht="12.75">
      <c r="A29" s="270"/>
      <c r="B29" s="276" t="s">
        <v>79</v>
      </c>
      <c r="C29" s="325">
        <v>6</v>
      </c>
      <c r="D29" s="328">
        <v>52.4</v>
      </c>
      <c r="E29" s="328">
        <v>290.6</v>
      </c>
      <c r="F29" s="325">
        <v>5</v>
      </c>
      <c r="G29" s="328">
        <v>28</v>
      </c>
      <c r="H29" s="328">
        <v>186</v>
      </c>
      <c r="I29" s="325">
        <v>3.4</v>
      </c>
      <c r="J29" s="328">
        <v>34.8</v>
      </c>
      <c r="K29" s="326">
        <v>189.6</v>
      </c>
    </row>
    <row r="30" spans="1:11" ht="12.75">
      <c r="A30" s="270"/>
      <c r="B30" s="276" t="s">
        <v>80</v>
      </c>
      <c r="C30" s="325">
        <v>6.8</v>
      </c>
      <c r="D30" s="328">
        <v>47.2</v>
      </c>
      <c r="E30" s="328">
        <v>259</v>
      </c>
      <c r="F30" s="325">
        <v>4</v>
      </c>
      <c r="G30" s="328">
        <v>26</v>
      </c>
      <c r="H30" s="328">
        <v>179</v>
      </c>
      <c r="I30" s="325">
        <v>2.8</v>
      </c>
      <c r="J30" s="328">
        <v>27.2</v>
      </c>
      <c r="K30" s="326">
        <v>177.4</v>
      </c>
    </row>
    <row r="31" spans="1:11" ht="12.75">
      <c r="A31" s="270"/>
      <c r="B31" s="276" t="s">
        <v>81</v>
      </c>
      <c r="C31" s="325">
        <v>7.4</v>
      </c>
      <c r="D31" s="328">
        <v>43.6</v>
      </c>
      <c r="E31" s="328">
        <v>262</v>
      </c>
      <c r="F31" s="325">
        <v>7</v>
      </c>
      <c r="G31" s="328">
        <v>41</v>
      </c>
      <c r="H31" s="328">
        <v>205</v>
      </c>
      <c r="I31" s="325">
        <v>4.2</v>
      </c>
      <c r="J31" s="328">
        <v>31.6</v>
      </c>
      <c r="K31" s="326">
        <v>197.4</v>
      </c>
    </row>
    <row r="32" spans="1:11" ht="12.75">
      <c r="A32" s="270"/>
      <c r="B32" s="276"/>
      <c r="C32" s="325"/>
      <c r="D32" s="328"/>
      <c r="E32" s="328"/>
      <c r="F32" s="325"/>
      <c r="G32" s="328"/>
      <c r="H32" s="328"/>
      <c r="I32" s="325"/>
      <c r="J32" s="328"/>
      <c r="K32" s="326"/>
    </row>
    <row r="33" spans="1:11" ht="12.75">
      <c r="A33" s="118" t="s">
        <v>182</v>
      </c>
      <c r="B33" s="276"/>
      <c r="C33" s="329">
        <f aca="true" t="shared" si="5" ref="C33:K33">SUM(C34:C36)</f>
        <v>21.200000000000003</v>
      </c>
      <c r="D33" s="330">
        <f t="shared" si="5"/>
        <v>306.6</v>
      </c>
      <c r="E33" s="330">
        <f t="shared" si="5"/>
        <v>2170.2</v>
      </c>
      <c r="F33" s="329">
        <f t="shared" si="5"/>
        <v>7</v>
      </c>
      <c r="G33" s="330">
        <f t="shared" si="5"/>
        <v>180</v>
      </c>
      <c r="H33" s="330">
        <f t="shared" si="5"/>
        <v>1465</v>
      </c>
      <c r="I33" s="329">
        <f t="shared" si="5"/>
        <v>10.6</v>
      </c>
      <c r="J33" s="330">
        <f t="shared" si="5"/>
        <v>185.4</v>
      </c>
      <c r="K33" s="331">
        <f t="shared" si="5"/>
        <v>1420.6</v>
      </c>
    </row>
    <row r="34" spans="1:11" ht="12.75">
      <c r="A34" s="270"/>
      <c r="B34" s="276" t="s">
        <v>183</v>
      </c>
      <c r="C34" s="325">
        <v>17.6</v>
      </c>
      <c r="D34" s="328">
        <v>263.8</v>
      </c>
      <c r="E34" s="328">
        <v>1869.6</v>
      </c>
      <c r="F34" s="325">
        <v>7</v>
      </c>
      <c r="G34" s="328">
        <v>153</v>
      </c>
      <c r="H34" s="328">
        <v>1276</v>
      </c>
      <c r="I34" s="325">
        <v>9.2</v>
      </c>
      <c r="J34" s="328">
        <v>158</v>
      </c>
      <c r="K34" s="326">
        <v>1224</v>
      </c>
    </row>
    <row r="35" spans="1:11" ht="12.75">
      <c r="A35" s="270"/>
      <c r="B35" s="276" t="s">
        <v>73</v>
      </c>
      <c r="C35" s="325">
        <v>1.6</v>
      </c>
      <c r="D35" s="328">
        <v>23.6</v>
      </c>
      <c r="E35" s="328">
        <v>171.6</v>
      </c>
      <c r="F35" s="325">
        <v>0</v>
      </c>
      <c r="G35" s="328">
        <v>11</v>
      </c>
      <c r="H35" s="328">
        <v>94</v>
      </c>
      <c r="I35" s="325">
        <v>0.6</v>
      </c>
      <c r="J35" s="328">
        <v>13.8</v>
      </c>
      <c r="K35" s="326">
        <v>101</v>
      </c>
    </row>
    <row r="36" spans="1:11" ht="12.75">
      <c r="A36" s="270"/>
      <c r="B36" s="276" t="s">
        <v>76</v>
      </c>
      <c r="C36" s="325">
        <v>2</v>
      </c>
      <c r="D36" s="328">
        <v>19.2</v>
      </c>
      <c r="E36" s="328">
        <v>129</v>
      </c>
      <c r="F36" s="325">
        <v>0</v>
      </c>
      <c r="G36" s="328">
        <v>16</v>
      </c>
      <c r="H36" s="328">
        <v>95</v>
      </c>
      <c r="I36" s="325">
        <v>0.8</v>
      </c>
      <c r="J36" s="328">
        <v>13.6</v>
      </c>
      <c r="K36" s="326">
        <v>95.6</v>
      </c>
    </row>
    <row r="37" spans="1:11" ht="12.75">
      <c r="A37" s="270"/>
      <c r="B37" s="276"/>
      <c r="C37" s="325"/>
      <c r="D37" s="328"/>
      <c r="E37" s="328"/>
      <c r="F37" s="325"/>
      <c r="G37" s="328"/>
      <c r="H37" s="328"/>
      <c r="I37" s="325"/>
      <c r="J37" s="328"/>
      <c r="K37" s="326"/>
    </row>
    <row r="38" spans="1:11" ht="12.75">
      <c r="A38" s="118" t="s">
        <v>184</v>
      </c>
      <c r="B38" s="276"/>
      <c r="C38" s="329">
        <f>SUM(C39:C42)</f>
        <v>28</v>
      </c>
      <c r="D38" s="330">
        <f aca="true" t="shared" si="6" ref="D38:K38">SUM(D39:D42)</f>
        <v>211.2</v>
      </c>
      <c r="E38" s="330">
        <f t="shared" si="6"/>
        <v>1295.8</v>
      </c>
      <c r="F38" s="329">
        <f t="shared" si="6"/>
        <v>24</v>
      </c>
      <c r="G38" s="330">
        <f t="shared" si="6"/>
        <v>134</v>
      </c>
      <c r="H38" s="330">
        <f t="shared" si="6"/>
        <v>854</v>
      </c>
      <c r="I38" s="329">
        <f t="shared" si="6"/>
        <v>17</v>
      </c>
      <c r="J38" s="330">
        <f t="shared" si="6"/>
        <v>147.39999999999998</v>
      </c>
      <c r="K38" s="331">
        <f t="shared" si="6"/>
        <v>939.8000000000001</v>
      </c>
    </row>
    <row r="39" spans="1:11" ht="12.75">
      <c r="A39" s="270"/>
      <c r="B39" s="276" t="s">
        <v>65</v>
      </c>
      <c r="C39" s="325">
        <v>9.2</v>
      </c>
      <c r="D39" s="328">
        <v>64.4</v>
      </c>
      <c r="E39" s="328">
        <v>462.6</v>
      </c>
      <c r="F39" s="325">
        <v>4</v>
      </c>
      <c r="G39" s="328">
        <v>39</v>
      </c>
      <c r="H39" s="328">
        <v>330</v>
      </c>
      <c r="I39" s="325">
        <v>4.8</v>
      </c>
      <c r="J39" s="328">
        <v>41.2</v>
      </c>
      <c r="K39" s="326">
        <v>359.2</v>
      </c>
    </row>
    <row r="40" spans="1:11" ht="12.75">
      <c r="A40" s="270"/>
      <c r="B40" s="276" t="s">
        <v>66</v>
      </c>
      <c r="C40" s="325">
        <v>2.8</v>
      </c>
      <c r="D40" s="328">
        <v>35.6</v>
      </c>
      <c r="E40" s="328">
        <v>226.2</v>
      </c>
      <c r="F40" s="325">
        <v>6</v>
      </c>
      <c r="G40" s="328">
        <v>26</v>
      </c>
      <c r="H40" s="328">
        <v>165</v>
      </c>
      <c r="I40" s="325">
        <v>3.2</v>
      </c>
      <c r="J40" s="328">
        <v>27.4</v>
      </c>
      <c r="K40" s="326">
        <v>184.4</v>
      </c>
    </row>
    <row r="41" spans="1:11" ht="12.75">
      <c r="A41" s="270"/>
      <c r="B41" s="276" t="s">
        <v>67</v>
      </c>
      <c r="C41" s="325">
        <v>4.2</v>
      </c>
      <c r="D41" s="328">
        <v>31.2</v>
      </c>
      <c r="E41" s="328">
        <v>208.2</v>
      </c>
      <c r="F41" s="325">
        <v>3</v>
      </c>
      <c r="G41" s="328">
        <v>25</v>
      </c>
      <c r="H41" s="328">
        <v>157</v>
      </c>
      <c r="I41" s="325">
        <v>1.8</v>
      </c>
      <c r="J41" s="328">
        <v>24.8</v>
      </c>
      <c r="K41" s="326">
        <v>163.6</v>
      </c>
    </row>
    <row r="42" spans="1:11" ht="12.75">
      <c r="A42" s="270"/>
      <c r="B42" s="276" t="s">
        <v>68</v>
      </c>
      <c r="C42" s="325">
        <v>11.8</v>
      </c>
      <c r="D42" s="328">
        <v>80</v>
      </c>
      <c r="E42" s="328">
        <v>398.8</v>
      </c>
      <c r="F42" s="325">
        <v>11</v>
      </c>
      <c r="G42" s="328">
        <v>44</v>
      </c>
      <c r="H42" s="328">
        <v>202</v>
      </c>
      <c r="I42" s="325">
        <v>7.2</v>
      </c>
      <c r="J42" s="328">
        <v>54</v>
      </c>
      <c r="K42" s="326">
        <v>232.6</v>
      </c>
    </row>
    <row r="43" spans="1:11" ht="12.75">
      <c r="A43" s="270"/>
      <c r="B43" s="276"/>
      <c r="C43" s="325"/>
      <c r="D43" s="328"/>
      <c r="E43" s="328"/>
      <c r="F43" s="325"/>
      <c r="G43" s="328"/>
      <c r="H43" s="328"/>
      <c r="I43" s="325"/>
      <c r="J43" s="328"/>
      <c r="K43" s="326"/>
    </row>
    <row r="44" spans="1:11" ht="12.75">
      <c r="A44" s="118" t="s">
        <v>185</v>
      </c>
      <c r="B44" s="276"/>
      <c r="C44" s="190">
        <v>9</v>
      </c>
      <c r="D44" s="327">
        <v>176.8</v>
      </c>
      <c r="E44" s="327">
        <v>1402.6</v>
      </c>
      <c r="F44" s="190">
        <v>9</v>
      </c>
      <c r="G44" s="327">
        <v>157</v>
      </c>
      <c r="H44" s="327">
        <v>1143</v>
      </c>
      <c r="I44" s="190">
        <v>8.6</v>
      </c>
      <c r="J44" s="327">
        <v>149.6</v>
      </c>
      <c r="K44" s="120">
        <v>1168.6</v>
      </c>
    </row>
    <row r="45" spans="1:11" ht="12.75">
      <c r="A45" s="270"/>
      <c r="B45" s="276"/>
      <c r="C45" s="325"/>
      <c r="D45" s="328"/>
      <c r="E45" s="328"/>
      <c r="F45" s="325"/>
      <c r="G45" s="328"/>
      <c r="H45" s="328"/>
      <c r="I45" s="325"/>
      <c r="J45" s="328"/>
      <c r="K45" s="326"/>
    </row>
    <row r="46" spans="1:11" ht="12.75">
      <c r="A46" s="118" t="s">
        <v>186</v>
      </c>
      <c r="B46" s="276"/>
      <c r="C46" s="329">
        <f aca="true" t="shared" si="7" ref="C46:K46">SUM(C47:C50)</f>
        <v>29.400000000000002</v>
      </c>
      <c r="D46" s="330">
        <f t="shared" si="7"/>
        <v>148.2</v>
      </c>
      <c r="E46" s="330">
        <f t="shared" si="7"/>
        <v>754</v>
      </c>
      <c r="F46" s="329">
        <f t="shared" si="7"/>
        <v>18</v>
      </c>
      <c r="G46" s="330">
        <f t="shared" si="7"/>
        <v>77</v>
      </c>
      <c r="H46" s="330">
        <f t="shared" si="7"/>
        <v>461</v>
      </c>
      <c r="I46" s="329">
        <f t="shared" si="7"/>
        <v>20.400000000000002</v>
      </c>
      <c r="J46" s="330">
        <f t="shared" si="7"/>
        <v>71.8</v>
      </c>
      <c r="K46" s="331">
        <f t="shared" si="7"/>
        <v>506.59999999999997</v>
      </c>
    </row>
    <row r="47" spans="1:11" ht="12.75">
      <c r="A47" s="270"/>
      <c r="B47" s="276" t="s">
        <v>53</v>
      </c>
      <c r="C47" s="325">
        <v>25</v>
      </c>
      <c r="D47" s="328">
        <v>124.2</v>
      </c>
      <c r="E47" s="328">
        <v>634</v>
      </c>
      <c r="F47" s="325">
        <v>17</v>
      </c>
      <c r="G47" s="328">
        <v>61</v>
      </c>
      <c r="H47" s="328">
        <v>386</v>
      </c>
      <c r="I47" s="325">
        <v>16</v>
      </c>
      <c r="J47" s="328">
        <v>59.4</v>
      </c>
      <c r="K47" s="326">
        <v>431.2</v>
      </c>
    </row>
    <row r="48" spans="1:11" ht="12.75">
      <c r="A48" s="270"/>
      <c r="B48" s="276" t="s">
        <v>54</v>
      </c>
      <c r="C48" s="325">
        <v>0.8</v>
      </c>
      <c r="D48" s="328">
        <v>6.4</v>
      </c>
      <c r="E48" s="328">
        <v>35.4</v>
      </c>
      <c r="F48" s="325">
        <v>1</v>
      </c>
      <c r="G48" s="328">
        <v>6</v>
      </c>
      <c r="H48" s="328">
        <v>25</v>
      </c>
      <c r="I48" s="325">
        <v>1.8</v>
      </c>
      <c r="J48" s="328">
        <v>4.4</v>
      </c>
      <c r="K48" s="326">
        <v>21.2</v>
      </c>
    </row>
    <row r="49" spans="1:11" ht="12.75">
      <c r="A49" s="270"/>
      <c r="B49" s="276" t="s">
        <v>55</v>
      </c>
      <c r="C49" s="325">
        <v>1.8</v>
      </c>
      <c r="D49" s="328">
        <v>6.4</v>
      </c>
      <c r="E49" s="328">
        <v>37.6</v>
      </c>
      <c r="F49" s="325">
        <v>0</v>
      </c>
      <c r="G49" s="328">
        <v>5</v>
      </c>
      <c r="H49" s="328">
        <v>26</v>
      </c>
      <c r="I49" s="325">
        <v>1</v>
      </c>
      <c r="J49" s="328">
        <v>4</v>
      </c>
      <c r="K49" s="326">
        <v>26</v>
      </c>
    </row>
    <row r="50" spans="1:11" ht="12.75">
      <c r="A50" s="270"/>
      <c r="B50" s="276" t="s">
        <v>56</v>
      </c>
      <c r="C50" s="325">
        <v>1.8</v>
      </c>
      <c r="D50" s="328">
        <v>11.2</v>
      </c>
      <c r="E50" s="328">
        <v>47</v>
      </c>
      <c r="F50" s="325">
        <v>0</v>
      </c>
      <c r="G50" s="328">
        <v>5</v>
      </c>
      <c r="H50" s="328">
        <v>24</v>
      </c>
      <c r="I50" s="325">
        <v>1.6</v>
      </c>
      <c r="J50" s="328">
        <v>4</v>
      </c>
      <c r="K50" s="326">
        <v>28.2</v>
      </c>
    </row>
    <row r="51" spans="1:11" ht="12.75">
      <c r="A51" s="270"/>
      <c r="B51" s="276"/>
      <c r="C51" s="325"/>
      <c r="D51" s="328"/>
      <c r="E51" s="328"/>
      <c r="F51" s="325"/>
      <c r="G51" s="328"/>
      <c r="H51" s="328"/>
      <c r="I51" s="325"/>
      <c r="J51" s="328"/>
      <c r="K51" s="326"/>
    </row>
    <row r="52" spans="1:11" ht="12.75">
      <c r="A52" s="118" t="s">
        <v>64</v>
      </c>
      <c r="B52" s="276"/>
      <c r="C52" s="190">
        <v>15</v>
      </c>
      <c r="D52" s="327">
        <v>134.2</v>
      </c>
      <c r="E52" s="327">
        <v>662.8</v>
      </c>
      <c r="F52" s="190">
        <v>9</v>
      </c>
      <c r="G52" s="327">
        <v>77</v>
      </c>
      <c r="H52" s="327">
        <v>452</v>
      </c>
      <c r="I52" s="190">
        <v>9.6</v>
      </c>
      <c r="J52" s="327">
        <v>74.4</v>
      </c>
      <c r="K52" s="120">
        <v>426.4</v>
      </c>
    </row>
    <row r="53" spans="1:11" ht="12.75">
      <c r="A53" s="270"/>
      <c r="B53" s="276"/>
      <c r="C53" s="325"/>
      <c r="D53" s="328"/>
      <c r="E53" s="328"/>
      <c r="F53" s="325"/>
      <c r="G53" s="328"/>
      <c r="H53" s="328"/>
      <c r="I53" s="325"/>
      <c r="J53" s="328"/>
      <c r="K53" s="326"/>
    </row>
    <row r="54" spans="1:11" ht="12.75">
      <c r="A54" s="118" t="s">
        <v>187</v>
      </c>
      <c r="B54" s="276"/>
      <c r="C54" s="329">
        <f aca="true" t="shared" si="8" ref="C54:K54">SUM(C55:C56)</f>
        <v>9</v>
      </c>
      <c r="D54" s="330">
        <f t="shared" si="8"/>
        <v>93.6</v>
      </c>
      <c r="E54" s="330">
        <f t="shared" si="8"/>
        <v>634.2</v>
      </c>
      <c r="F54" s="329">
        <f t="shared" si="8"/>
        <v>5</v>
      </c>
      <c r="G54" s="330">
        <f t="shared" si="8"/>
        <v>60</v>
      </c>
      <c r="H54" s="330">
        <f t="shared" si="8"/>
        <v>399</v>
      </c>
      <c r="I54" s="329">
        <f t="shared" si="8"/>
        <v>6</v>
      </c>
      <c r="J54" s="330">
        <f t="shared" si="8"/>
        <v>56.2</v>
      </c>
      <c r="K54" s="331">
        <f t="shared" si="8"/>
        <v>400</v>
      </c>
    </row>
    <row r="55" spans="1:11" ht="12.75">
      <c r="A55" s="270"/>
      <c r="B55" s="276" t="s">
        <v>74</v>
      </c>
      <c r="C55" s="325">
        <v>1.4</v>
      </c>
      <c r="D55" s="328">
        <v>30.6</v>
      </c>
      <c r="E55" s="328">
        <v>193.6</v>
      </c>
      <c r="F55" s="325">
        <v>2</v>
      </c>
      <c r="G55" s="328">
        <v>14</v>
      </c>
      <c r="H55" s="328">
        <v>112</v>
      </c>
      <c r="I55" s="325">
        <v>1.2</v>
      </c>
      <c r="J55" s="328">
        <v>15.8</v>
      </c>
      <c r="K55" s="326">
        <v>121.4</v>
      </c>
    </row>
    <row r="56" spans="1:11" ht="12.75">
      <c r="A56" s="270"/>
      <c r="B56" s="276" t="s">
        <v>75</v>
      </c>
      <c r="C56" s="325">
        <v>7.6</v>
      </c>
      <c r="D56" s="328">
        <v>63</v>
      </c>
      <c r="E56" s="328">
        <v>440.6</v>
      </c>
      <c r="F56" s="325">
        <v>3</v>
      </c>
      <c r="G56" s="328">
        <v>46</v>
      </c>
      <c r="H56" s="328">
        <v>287</v>
      </c>
      <c r="I56" s="325">
        <v>4.8</v>
      </c>
      <c r="J56" s="328">
        <v>40.4</v>
      </c>
      <c r="K56" s="326">
        <v>278.6</v>
      </c>
    </row>
    <row r="57" spans="1:11" ht="12.75">
      <c r="A57" s="270"/>
      <c r="B57" s="276"/>
      <c r="C57" s="325"/>
      <c r="D57" s="328"/>
      <c r="E57" s="328"/>
      <c r="F57" s="325"/>
      <c r="G57" s="328"/>
      <c r="H57" s="328"/>
      <c r="I57" s="325"/>
      <c r="J57" s="328"/>
      <c r="K57" s="326"/>
    </row>
    <row r="58" spans="1:11" ht="12.75">
      <c r="A58" s="118" t="s">
        <v>188</v>
      </c>
      <c r="B58" s="276"/>
      <c r="C58" s="329">
        <f aca="true" t="shared" si="9" ref="C58:K58">SUM(C59:C60)</f>
        <v>25.4</v>
      </c>
      <c r="D58" s="330">
        <f t="shared" si="9"/>
        <v>196.6</v>
      </c>
      <c r="E58" s="330">
        <f t="shared" si="9"/>
        <v>1462.8000000000002</v>
      </c>
      <c r="F58" s="329">
        <f t="shared" si="9"/>
        <v>20</v>
      </c>
      <c r="G58" s="330">
        <f t="shared" si="9"/>
        <v>141</v>
      </c>
      <c r="H58" s="330">
        <f t="shared" si="9"/>
        <v>950</v>
      </c>
      <c r="I58" s="329">
        <f t="shared" si="9"/>
        <v>14.399999999999999</v>
      </c>
      <c r="J58" s="330">
        <f t="shared" si="9"/>
        <v>132.4</v>
      </c>
      <c r="K58" s="331">
        <f t="shared" si="9"/>
        <v>954.4</v>
      </c>
    </row>
    <row r="59" spans="1:11" ht="12.75">
      <c r="A59" s="270"/>
      <c r="B59" s="276" t="s">
        <v>77</v>
      </c>
      <c r="C59" s="325">
        <v>10.6</v>
      </c>
      <c r="D59" s="328">
        <v>95</v>
      </c>
      <c r="E59" s="328">
        <v>742.2</v>
      </c>
      <c r="F59" s="325">
        <v>3</v>
      </c>
      <c r="G59" s="328">
        <v>68</v>
      </c>
      <c r="H59" s="328">
        <v>484</v>
      </c>
      <c r="I59" s="325">
        <v>4.8</v>
      </c>
      <c r="J59" s="328">
        <v>65</v>
      </c>
      <c r="K59" s="326">
        <v>486.2</v>
      </c>
    </row>
    <row r="60" spans="1:11" ht="12.75">
      <c r="A60" s="270"/>
      <c r="B60" s="276" t="s">
        <v>78</v>
      </c>
      <c r="C60" s="325">
        <v>14.8</v>
      </c>
      <c r="D60" s="328">
        <v>101.6</v>
      </c>
      <c r="E60" s="328">
        <v>720.6</v>
      </c>
      <c r="F60" s="325">
        <v>17</v>
      </c>
      <c r="G60" s="328">
        <v>73</v>
      </c>
      <c r="H60" s="328">
        <v>466</v>
      </c>
      <c r="I60" s="325">
        <v>9.6</v>
      </c>
      <c r="J60" s="328">
        <v>67.4</v>
      </c>
      <c r="K60" s="326">
        <v>468.2</v>
      </c>
    </row>
    <row r="61" spans="1:11" ht="12.75">
      <c r="A61" s="270"/>
      <c r="B61" s="276"/>
      <c r="C61" s="325"/>
      <c r="D61" s="328"/>
      <c r="E61" s="328"/>
      <c r="F61" s="325"/>
      <c r="G61" s="328"/>
      <c r="H61" s="328"/>
      <c r="I61" s="325"/>
      <c r="J61" s="328"/>
      <c r="K61" s="326"/>
    </row>
    <row r="62" spans="1:11" ht="12.75">
      <c r="A62" s="121" t="s">
        <v>83</v>
      </c>
      <c r="B62" s="268"/>
      <c r="C62" s="191">
        <v>268</v>
      </c>
      <c r="D62" s="122">
        <v>2226.2</v>
      </c>
      <c r="E62" s="122">
        <v>13026.2</v>
      </c>
      <c r="F62" s="191">
        <v>175</v>
      </c>
      <c r="G62" s="122">
        <v>1428</v>
      </c>
      <c r="H62" s="122">
        <v>8346</v>
      </c>
      <c r="I62" s="191">
        <v>166.8</v>
      </c>
      <c r="J62" s="122">
        <v>1500.6</v>
      </c>
      <c r="K62" s="123">
        <v>8886.4</v>
      </c>
    </row>
    <row r="63" ht="8.25" customHeight="1"/>
    <row r="64" ht="12.75">
      <c r="A64" s="130" t="s">
        <v>141</v>
      </c>
    </row>
    <row r="65" ht="12.75">
      <c r="A65" s="130" t="s">
        <v>90</v>
      </c>
    </row>
    <row r="66" ht="12.75">
      <c r="A66" s="130" t="s">
        <v>137</v>
      </c>
    </row>
    <row r="67" ht="12.75">
      <c r="A67" s="130" t="s">
        <v>91</v>
      </c>
    </row>
    <row r="68" ht="12.75">
      <c r="A68" s="130"/>
    </row>
    <row r="69" ht="12.75">
      <c r="A69" s="130" t="s">
        <v>92</v>
      </c>
    </row>
    <row r="70" ht="12.75">
      <c r="A70" s="130" t="s">
        <v>93</v>
      </c>
    </row>
    <row r="71" ht="12.75">
      <c r="A71" s="130" t="s">
        <v>89</v>
      </c>
    </row>
  </sheetData>
  <sheetProtection/>
  <mergeCells count="4">
    <mergeCell ref="C3:E3"/>
    <mergeCell ref="F3:H3"/>
    <mergeCell ref="I3:K3"/>
    <mergeCell ref="A5:B5"/>
  </mergeCells>
  <printOptions/>
  <pageMargins left="0.7" right="0.7" top="0.75" bottom="0.75" header="0.3" footer="0.3"/>
  <pageSetup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7" width="9.28125" style="0" bestFit="1" customWidth="1"/>
    <col min="8" max="8" width="10.28125" style="0" bestFit="1" customWidth="1"/>
    <col min="9" max="10" width="9.28125" style="0" bestFit="1" customWidth="1"/>
    <col min="11" max="11" width="10.28125" style="0" bestFit="1" customWidth="1"/>
  </cols>
  <sheetData>
    <row r="1" ht="17.25">
      <c r="A1" s="152" t="s">
        <v>191</v>
      </c>
    </row>
    <row r="3" spans="1:11" ht="25.5" customHeight="1">
      <c r="A3" s="264"/>
      <c r="B3" s="265"/>
      <c r="C3" s="373" t="s">
        <v>158</v>
      </c>
      <c r="D3" s="374"/>
      <c r="E3" s="375"/>
      <c r="F3" s="376" t="s">
        <v>260</v>
      </c>
      <c r="G3" s="376"/>
      <c r="H3" s="376"/>
      <c r="I3" s="377" t="s">
        <v>261</v>
      </c>
      <c r="J3" s="376"/>
      <c r="K3" s="378"/>
    </row>
    <row r="4" spans="1:11" ht="12.75">
      <c r="A4" s="118" t="s">
        <v>189</v>
      </c>
      <c r="B4" s="119"/>
      <c r="C4" s="118"/>
      <c r="D4" s="119"/>
      <c r="E4" s="187"/>
      <c r="F4" s="119"/>
      <c r="G4" s="119"/>
      <c r="H4" s="187"/>
      <c r="I4" s="118"/>
      <c r="J4" s="119"/>
      <c r="K4" s="187"/>
    </row>
    <row r="5" spans="1:11" ht="12.75">
      <c r="A5" s="379" t="s">
        <v>192</v>
      </c>
      <c r="B5" s="380"/>
      <c r="C5" s="188" t="s">
        <v>1</v>
      </c>
      <c r="D5" s="163" t="s">
        <v>2</v>
      </c>
      <c r="E5" s="165" t="s">
        <v>5</v>
      </c>
      <c r="F5" s="164" t="s">
        <v>1</v>
      </c>
      <c r="G5" s="163" t="s">
        <v>2</v>
      </c>
      <c r="H5" s="165" t="s">
        <v>5</v>
      </c>
      <c r="I5" s="188" t="s">
        <v>1</v>
      </c>
      <c r="J5" s="163" t="s">
        <v>2</v>
      </c>
      <c r="K5" s="165" t="s">
        <v>5</v>
      </c>
    </row>
    <row r="6" spans="1:11" ht="12.75">
      <c r="A6" s="118" t="s">
        <v>57</v>
      </c>
      <c r="B6" s="276"/>
      <c r="C6" s="190">
        <v>5.6</v>
      </c>
      <c r="D6" s="327">
        <v>82</v>
      </c>
      <c r="E6" s="327">
        <v>496.4</v>
      </c>
      <c r="F6" s="190">
        <v>3</v>
      </c>
      <c r="G6" s="327">
        <v>64</v>
      </c>
      <c r="H6" s="327">
        <v>213</v>
      </c>
      <c r="I6" s="190">
        <v>5.2</v>
      </c>
      <c r="J6" s="327">
        <v>87.2</v>
      </c>
      <c r="K6" s="120">
        <v>328.6</v>
      </c>
    </row>
    <row r="7" spans="1:11" ht="12.75">
      <c r="A7" s="270"/>
      <c r="B7" s="276"/>
      <c r="C7" s="325"/>
      <c r="D7" s="328"/>
      <c r="E7" s="328"/>
      <c r="F7" s="325"/>
      <c r="G7" s="328"/>
      <c r="H7" s="328"/>
      <c r="I7" s="325"/>
      <c r="J7" s="328"/>
      <c r="K7" s="326"/>
    </row>
    <row r="8" spans="1:11" ht="12.75">
      <c r="A8" s="118" t="s">
        <v>177</v>
      </c>
      <c r="B8" s="276"/>
      <c r="C8" s="329">
        <f>SUM(C9:C10)</f>
        <v>40.6</v>
      </c>
      <c r="D8" s="330">
        <f aca="true" t="shared" si="0" ref="D8:K8">SUM(D9:D10)</f>
        <v>206.4</v>
      </c>
      <c r="E8" s="330">
        <f t="shared" si="0"/>
        <v>1053.3999999999999</v>
      </c>
      <c r="F8" s="329">
        <f t="shared" si="0"/>
        <v>23</v>
      </c>
      <c r="G8" s="330">
        <f t="shared" si="0"/>
        <v>185</v>
      </c>
      <c r="H8" s="330">
        <f t="shared" si="0"/>
        <v>538</v>
      </c>
      <c r="I8" s="329">
        <f t="shared" si="0"/>
        <v>22.8</v>
      </c>
      <c r="J8" s="330">
        <f t="shared" si="0"/>
        <v>214</v>
      </c>
      <c r="K8" s="331">
        <f t="shared" si="0"/>
        <v>686.4</v>
      </c>
    </row>
    <row r="9" spans="1:11" ht="12.75">
      <c r="A9" s="270"/>
      <c r="B9" s="276" t="s">
        <v>58</v>
      </c>
      <c r="C9" s="325">
        <v>33.4</v>
      </c>
      <c r="D9" s="328">
        <v>165.8</v>
      </c>
      <c r="E9" s="328">
        <v>823.8</v>
      </c>
      <c r="F9" s="325">
        <v>17</v>
      </c>
      <c r="G9" s="328">
        <v>141</v>
      </c>
      <c r="H9" s="328">
        <v>427</v>
      </c>
      <c r="I9" s="325">
        <v>19.6</v>
      </c>
      <c r="J9" s="328">
        <v>170.6</v>
      </c>
      <c r="K9" s="326">
        <v>555.4</v>
      </c>
    </row>
    <row r="10" spans="1:11" ht="12.75">
      <c r="A10" s="270"/>
      <c r="B10" s="276" t="s">
        <v>59</v>
      </c>
      <c r="C10" s="325">
        <v>7.2</v>
      </c>
      <c r="D10" s="328">
        <v>40.6</v>
      </c>
      <c r="E10" s="328">
        <v>229.6</v>
      </c>
      <c r="F10" s="325">
        <v>6</v>
      </c>
      <c r="G10" s="328">
        <v>44</v>
      </c>
      <c r="H10" s="328">
        <v>111</v>
      </c>
      <c r="I10" s="325">
        <v>3.2</v>
      </c>
      <c r="J10" s="328">
        <v>43.4</v>
      </c>
      <c r="K10" s="326">
        <v>131</v>
      </c>
    </row>
    <row r="11" spans="1:11" ht="12.75">
      <c r="A11" s="270"/>
      <c r="B11" s="276"/>
      <c r="C11" s="325"/>
      <c r="D11" s="328"/>
      <c r="E11" s="328"/>
      <c r="F11" s="325"/>
      <c r="G11" s="328"/>
      <c r="H11" s="328"/>
      <c r="I11" s="325"/>
      <c r="J11" s="328"/>
      <c r="K11" s="326"/>
    </row>
    <row r="12" spans="1:11" ht="12.75">
      <c r="A12" s="118" t="s">
        <v>60</v>
      </c>
      <c r="B12" s="276"/>
      <c r="C12" s="329">
        <f>SUM(C13:C15)</f>
        <v>30.200000000000003</v>
      </c>
      <c r="D12" s="330">
        <f aca="true" t="shared" si="1" ref="D12:K12">SUM(D13:D15)</f>
        <v>278</v>
      </c>
      <c r="E12" s="330">
        <f t="shared" si="1"/>
        <v>1291</v>
      </c>
      <c r="F12" s="329">
        <f t="shared" si="1"/>
        <v>17</v>
      </c>
      <c r="G12" s="330">
        <f t="shared" si="1"/>
        <v>126</v>
      </c>
      <c r="H12" s="330">
        <f t="shared" si="1"/>
        <v>571</v>
      </c>
      <c r="I12" s="329">
        <f t="shared" si="1"/>
        <v>17.6</v>
      </c>
      <c r="J12" s="330">
        <f t="shared" si="1"/>
        <v>148.8</v>
      </c>
      <c r="K12" s="331">
        <f t="shared" si="1"/>
        <v>716</v>
      </c>
    </row>
    <row r="13" spans="1:11" ht="12.75">
      <c r="A13" s="270"/>
      <c r="B13" s="276" t="s">
        <v>61</v>
      </c>
      <c r="C13" s="325">
        <v>2.8</v>
      </c>
      <c r="D13" s="328">
        <v>64.6</v>
      </c>
      <c r="E13" s="328">
        <v>351.4</v>
      </c>
      <c r="F13" s="325">
        <v>1</v>
      </c>
      <c r="G13" s="328">
        <v>29</v>
      </c>
      <c r="H13" s="328">
        <v>175</v>
      </c>
      <c r="I13" s="325">
        <v>1.4</v>
      </c>
      <c r="J13" s="328">
        <v>35.4</v>
      </c>
      <c r="K13" s="326">
        <v>202.2</v>
      </c>
    </row>
    <row r="14" spans="1:11" ht="12.75">
      <c r="A14" s="270"/>
      <c r="B14" s="276" t="s">
        <v>62</v>
      </c>
      <c r="C14" s="325">
        <v>12</v>
      </c>
      <c r="D14" s="328">
        <v>82.8</v>
      </c>
      <c r="E14" s="328">
        <v>400.8</v>
      </c>
      <c r="F14" s="325">
        <v>6</v>
      </c>
      <c r="G14" s="328">
        <v>38</v>
      </c>
      <c r="H14" s="328">
        <v>153</v>
      </c>
      <c r="I14" s="325">
        <v>5.6</v>
      </c>
      <c r="J14" s="328">
        <v>41.4</v>
      </c>
      <c r="K14" s="326">
        <v>200.2</v>
      </c>
    </row>
    <row r="15" spans="1:11" ht="12.75">
      <c r="A15" s="270"/>
      <c r="B15" s="276" t="s">
        <v>63</v>
      </c>
      <c r="C15" s="325">
        <v>15.4</v>
      </c>
      <c r="D15" s="328">
        <v>130.6</v>
      </c>
      <c r="E15" s="328">
        <v>538.8</v>
      </c>
      <c r="F15" s="325">
        <v>10</v>
      </c>
      <c r="G15" s="328">
        <v>59</v>
      </c>
      <c r="H15" s="328">
        <v>243</v>
      </c>
      <c r="I15" s="325">
        <v>10.6</v>
      </c>
      <c r="J15" s="328">
        <v>72</v>
      </c>
      <c r="K15" s="326">
        <v>313.6</v>
      </c>
    </row>
    <row r="16" spans="1:11" ht="12.75">
      <c r="A16" s="270"/>
      <c r="B16" s="276"/>
      <c r="C16" s="325"/>
      <c r="D16" s="328"/>
      <c r="E16" s="328"/>
      <c r="F16" s="325"/>
      <c r="G16" s="328"/>
      <c r="H16" s="328"/>
      <c r="I16" s="325"/>
      <c r="J16" s="328"/>
      <c r="K16" s="326"/>
    </row>
    <row r="17" spans="1:11" ht="12.75">
      <c r="A17" s="118" t="s">
        <v>178</v>
      </c>
      <c r="B17" s="276"/>
      <c r="C17" s="329">
        <f aca="true" t="shared" si="2" ref="C17:K17">SUM(C18:C19)</f>
        <v>16.4</v>
      </c>
      <c r="D17" s="330">
        <f t="shared" si="2"/>
        <v>121.19999999999999</v>
      </c>
      <c r="E17" s="330">
        <f t="shared" si="2"/>
        <v>697.8</v>
      </c>
      <c r="F17" s="329">
        <f t="shared" si="2"/>
        <v>12</v>
      </c>
      <c r="G17" s="330">
        <f t="shared" si="2"/>
        <v>88</v>
      </c>
      <c r="H17" s="330">
        <f t="shared" si="2"/>
        <v>396</v>
      </c>
      <c r="I17" s="329">
        <f t="shared" si="2"/>
        <v>8.6</v>
      </c>
      <c r="J17" s="330">
        <f t="shared" si="2"/>
        <v>75.6</v>
      </c>
      <c r="K17" s="331">
        <f t="shared" si="2"/>
        <v>440.20000000000005</v>
      </c>
    </row>
    <row r="18" spans="1:11" ht="12.75">
      <c r="A18" s="270"/>
      <c r="B18" s="276" t="s">
        <v>71</v>
      </c>
      <c r="C18" s="325">
        <v>12.2</v>
      </c>
      <c r="D18" s="328">
        <v>86.8</v>
      </c>
      <c r="E18" s="328">
        <v>427.2</v>
      </c>
      <c r="F18" s="325">
        <v>9</v>
      </c>
      <c r="G18" s="328">
        <v>63</v>
      </c>
      <c r="H18" s="328">
        <v>240</v>
      </c>
      <c r="I18" s="325">
        <v>6.8</v>
      </c>
      <c r="J18" s="328">
        <v>56.6</v>
      </c>
      <c r="K18" s="326">
        <v>283.6</v>
      </c>
    </row>
    <row r="19" spans="1:11" ht="12.75">
      <c r="A19" s="270"/>
      <c r="B19" s="276" t="s">
        <v>72</v>
      </c>
      <c r="C19" s="325">
        <v>4.2</v>
      </c>
      <c r="D19" s="328">
        <v>34.4</v>
      </c>
      <c r="E19" s="328">
        <v>270.6</v>
      </c>
      <c r="F19" s="325">
        <v>3</v>
      </c>
      <c r="G19" s="328">
        <v>25</v>
      </c>
      <c r="H19" s="328">
        <v>156</v>
      </c>
      <c r="I19" s="325">
        <v>1.8</v>
      </c>
      <c r="J19" s="328">
        <v>19</v>
      </c>
      <c r="K19" s="326">
        <v>156.6</v>
      </c>
    </row>
    <row r="20" spans="1:11" ht="12.75">
      <c r="A20" s="270"/>
      <c r="B20" s="276"/>
      <c r="C20" s="325"/>
      <c r="D20" s="328"/>
      <c r="E20" s="328"/>
      <c r="F20" s="325"/>
      <c r="G20" s="328"/>
      <c r="H20" s="328"/>
      <c r="I20" s="325"/>
      <c r="J20" s="328"/>
      <c r="K20" s="326"/>
    </row>
    <row r="21" spans="1:11" ht="12.75">
      <c r="A21" s="118" t="s">
        <v>179</v>
      </c>
      <c r="B21" s="276"/>
      <c r="C21" s="329">
        <f aca="true" t="shared" si="3" ref="C21:K21">SUM(C22:C24)</f>
        <v>14.8</v>
      </c>
      <c r="D21" s="330">
        <f t="shared" si="3"/>
        <v>168.39999999999998</v>
      </c>
      <c r="E21" s="330">
        <f t="shared" si="3"/>
        <v>910.5999999999999</v>
      </c>
      <c r="F21" s="329">
        <f t="shared" si="3"/>
        <v>3</v>
      </c>
      <c r="G21" s="330">
        <f t="shared" si="3"/>
        <v>104</v>
      </c>
      <c r="H21" s="330">
        <f t="shared" si="3"/>
        <v>649</v>
      </c>
      <c r="I21" s="329">
        <f t="shared" si="3"/>
        <v>10</v>
      </c>
      <c r="J21" s="330">
        <f t="shared" si="3"/>
        <v>116</v>
      </c>
      <c r="K21" s="331">
        <f t="shared" si="3"/>
        <v>677</v>
      </c>
    </row>
    <row r="22" spans="1:11" ht="12.75">
      <c r="A22" s="270"/>
      <c r="B22" s="276" t="s">
        <v>180</v>
      </c>
      <c r="C22" s="325">
        <v>2.2</v>
      </c>
      <c r="D22" s="328">
        <v>20.4</v>
      </c>
      <c r="E22" s="328">
        <v>117.4</v>
      </c>
      <c r="F22" s="325">
        <v>0</v>
      </c>
      <c r="G22" s="328">
        <v>14</v>
      </c>
      <c r="H22" s="328">
        <v>81</v>
      </c>
      <c r="I22" s="325">
        <v>0</v>
      </c>
      <c r="J22" s="328">
        <v>12.8</v>
      </c>
      <c r="K22" s="326">
        <v>89</v>
      </c>
    </row>
    <row r="23" spans="1:11" ht="12.75">
      <c r="A23" s="270"/>
      <c r="B23" s="276" t="s">
        <v>69</v>
      </c>
      <c r="C23" s="325">
        <v>7.4</v>
      </c>
      <c r="D23" s="328">
        <v>81.8</v>
      </c>
      <c r="E23" s="328">
        <v>392.4</v>
      </c>
      <c r="F23" s="325">
        <v>2</v>
      </c>
      <c r="G23" s="328">
        <v>39</v>
      </c>
      <c r="H23" s="328">
        <v>247</v>
      </c>
      <c r="I23" s="325">
        <v>5.6</v>
      </c>
      <c r="J23" s="328">
        <v>55.4</v>
      </c>
      <c r="K23" s="326">
        <v>269.2</v>
      </c>
    </row>
    <row r="24" spans="1:11" ht="12.75">
      <c r="A24" s="270"/>
      <c r="B24" s="276" t="s">
        <v>70</v>
      </c>
      <c r="C24" s="325">
        <v>5.2</v>
      </c>
      <c r="D24" s="328">
        <v>66.2</v>
      </c>
      <c r="E24" s="328">
        <v>400.8</v>
      </c>
      <c r="F24" s="325">
        <v>1</v>
      </c>
      <c r="G24" s="328">
        <v>51</v>
      </c>
      <c r="H24" s="328">
        <v>321</v>
      </c>
      <c r="I24" s="325">
        <v>4.4</v>
      </c>
      <c r="J24" s="328">
        <v>47.8</v>
      </c>
      <c r="K24" s="326">
        <v>318.8</v>
      </c>
    </row>
    <row r="25" spans="1:11" ht="12.75">
      <c r="A25" s="270"/>
      <c r="B25" s="276"/>
      <c r="C25" s="325"/>
      <c r="D25" s="328"/>
      <c r="E25" s="328"/>
      <c r="F25" s="325"/>
      <c r="G25" s="328"/>
      <c r="H25" s="328"/>
      <c r="I25" s="325"/>
      <c r="J25" s="328"/>
      <c r="K25" s="326"/>
    </row>
    <row r="26" spans="1:11" ht="12.75">
      <c r="A26" s="118" t="s">
        <v>82</v>
      </c>
      <c r="B26" s="276"/>
      <c r="C26" s="190">
        <v>14.4</v>
      </c>
      <c r="D26" s="327">
        <v>127</v>
      </c>
      <c r="E26" s="327">
        <v>621</v>
      </c>
      <c r="F26" s="190">
        <v>14</v>
      </c>
      <c r="G26" s="327">
        <v>58</v>
      </c>
      <c r="H26" s="327">
        <v>386</v>
      </c>
      <c r="I26" s="190">
        <v>11</v>
      </c>
      <c r="J26" s="327">
        <v>67.6</v>
      </c>
      <c r="K26" s="120">
        <v>397.8</v>
      </c>
    </row>
    <row r="27" spans="1:11" ht="12.75">
      <c r="A27" s="270"/>
      <c r="B27" s="276"/>
      <c r="C27" s="325"/>
      <c r="D27" s="328"/>
      <c r="E27" s="328"/>
      <c r="F27" s="325"/>
      <c r="G27" s="328"/>
      <c r="H27" s="328"/>
      <c r="I27" s="325"/>
      <c r="J27" s="328"/>
      <c r="K27" s="326"/>
    </row>
    <row r="28" spans="1:11" ht="12.75">
      <c r="A28" s="118" t="s">
        <v>181</v>
      </c>
      <c r="B28" s="276"/>
      <c r="C28" s="329">
        <f aca="true" t="shared" si="4" ref="C28:K28">SUM(C29:C31)</f>
        <v>22.2</v>
      </c>
      <c r="D28" s="330">
        <f t="shared" si="4"/>
        <v>173.2</v>
      </c>
      <c r="E28" s="330">
        <f t="shared" si="4"/>
        <v>1077.6</v>
      </c>
      <c r="F28" s="329">
        <f t="shared" si="4"/>
        <v>17</v>
      </c>
      <c r="G28" s="330">
        <f t="shared" si="4"/>
        <v>123</v>
      </c>
      <c r="H28" s="330">
        <f t="shared" si="4"/>
        <v>780</v>
      </c>
      <c r="I28" s="329">
        <f t="shared" si="4"/>
        <v>11.399999999999999</v>
      </c>
      <c r="J28" s="330">
        <f t="shared" si="4"/>
        <v>111</v>
      </c>
      <c r="K28" s="331">
        <f t="shared" si="4"/>
        <v>748.6</v>
      </c>
    </row>
    <row r="29" spans="1:11" ht="12.75">
      <c r="A29" s="270"/>
      <c r="B29" s="276" t="s">
        <v>79</v>
      </c>
      <c r="C29" s="325">
        <v>6.4</v>
      </c>
      <c r="D29" s="328">
        <v>64.2</v>
      </c>
      <c r="E29" s="328">
        <v>387</v>
      </c>
      <c r="F29" s="325">
        <v>5</v>
      </c>
      <c r="G29" s="328">
        <v>36</v>
      </c>
      <c r="H29" s="328">
        <v>249</v>
      </c>
      <c r="I29" s="325">
        <v>3.8</v>
      </c>
      <c r="J29" s="328">
        <v>41.4</v>
      </c>
      <c r="K29" s="326">
        <v>248.6</v>
      </c>
    </row>
    <row r="30" spans="1:11" ht="12.75">
      <c r="A30" s="270"/>
      <c r="B30" s="276" t="s">
        <v>80</v>
      </c>
      <c r="C30" s="325">
        <v>7.6</v>
      </c>
      <c r="D30" s="328">
        <v>56</v>
      </c>
      <c r="E30" s="328">
        <v>337.8</v>
      </c>
      <c r="F30" s="325">
        <v>4</v>
      </c>
      <c r="G30" s="328">
        <v>39</v>
      </c>
      <c r="H30" s="328">
        <v>272</v>
      </c>
      <c r="I30" s="325">
        <v>2.8</v>
      </c>
      <c r="J30" s="328">
        <v>33</v>
      </c>
      <c r="K30" s="326">
        <v>244</v>
      </c>
    </row>
    <row r="31" spans="1:11" ht="12.75">
      <c r="A31" s="270"/>
      <c r="B31" s="276" t="s">
        <v>81</v>
      </c>
      <c r="C31" s="325">
        <v>8.2</v>
      </c>
      <c r="D31" s="328">
        <v>53</v>
      </c>
      <c r="E31" s="328">
        <v>352.8</v>
      </c>
      <c r="F31" s="325">
        <v>8</v>
      </c>
      <c r="G31" s="328">
        <v>48</v>
      </c>
      <c r="H31" s="328">
        <v>259</v>
      </c>
      <c r="I31" s="325">
        <v>4.8</v>
      </c>
      <c r="J31" s="328">
        <v>36.6</v>
      </c>
      <c r="K31" s="326">
        <v>256</v>
      </c>
    </row>
    <row r="32" spans="1:11" ht="12.75">
      <c r="A32" s="270"/>
      <c r="B32" s="276"/>
      <c r="C32" s="325"/>
      <c r="D32" s="328"/>
      <c r="E32" s="328"/>
      <c r="F32" s="325"/>
      <c r="G32" s="328"/>
      <c r="H32" s="328"/>
      <c r="I32" s="325"/>
      <c r="J32" s="328"/>
      <c r="K32" s="326"/>
    </row>
    <row r="33" spans="1:11" ht="12.75">
      <c r="A33" s="118" t="s">
        <v>182</v>
      </c>
      <c r="B33" s="276"/>
      <c r="C33" s="329">
        <f aca="true" t="shared" si="5" ref="C33:K33">SUM(C34:C36)</f>
        <v>21.200000000000003</v>
      </c>
      <c r="D33" s="330">
        <f t="shared" si="5"/>
        <v>330.6</v>
      </c>
      <c r="E33" s="330">
        <f t="shared" si="5"/>
        <v>2717.7999999999997</v>
      </c>
      <c r="F33" s="329">
        <f t="shared" si="5"/>
        <v>8</v>
      </c>
      <c r="G33" s="330">
        <f t="shared" si="5"/>
        <v>190</v>
      </c>
      <c r="H33" s="330">
        <f t="shared" si="5"/>
        <v>1819</v>
      </c>
      <c r="I33" s="329">
        <f t="shared" si="5"/>
        <v>11.8</v>
      </c>
      <c r="J33" s="330">
        <f t="shared" si="5"/>
        <v>195.39999999999998</v>
      </c>
      <c r="K33" s="331">
        <f t="shared" si="5"/>
        <v>1774</v>
      </c>
    </row>
    <row r="34" spans="1:11" ht="12.75">
      <c r="A34" s="270"/>
      <c r="B34" s="276" t="s">
        <v>183</v>
      </c>
      <c r="C34" s="325">
        <v>17.6</v>
      </c>
      <c r="D34" s="328">
        <v>280.8</v>
      </c>
      <c r="E34" s="328">
        <v>2331.6</v>
      </c>
      <c r="F34" s="325">
        <v>8</v>
      </c>
      <c r="G34" s="328">
        <v>159</v>
      </c>
      <c r="H34" s="328">
        <v>1568</v>
      </c>
      <c r="I34" s="325">
        <v>10.4</v>
      </c>
      <c r="J34" s="328">
        <v>166</v>
      </c>
      <c r="K34" s="326">
        <v>1530</v>
      </c>
    </row>
    <row r="35" spans="1:11" ht="12.75">
      <c r="A35" s="270"/>
      <c r="B35" s="276" t="s">
        <v>73</v>
      </c>
      <c r="C35" s="325">
        <v>1.6</v>
      </c>
      <c r="D35" s="328">
        <v>26.2</v>
      </c>
      <c r="E35" s="328">
        <v>221.6</v>
      </c>
      <c r="F35" s="325">
        <v>0</v>
      </c>
      <c r="G35" s="328">
        <v>14</v>
      </c>
      <c r="H35" s="328">
        <v>134</v>
      </c>
      <c r="I35" s="325">
        <v>0.6</v>
      </c>
      <c r="J35" s="328">
        <v>15.2</v>
      </c>
      <c r="K35" s="326">
        <v>127</v>
      </c>
    </row>
    <row r="36" spans="1:11" ht="12.75">
      <c r="A36" s="270"/>
      <c r="B36" s="276" t="s">
        <v>76</v>
      </c>
      <c r="C36" s="325">
        <v>2</v>
      </c>
      <c r="D36" s="328">
        <v>23.6</v>
      </c>
      <c r="E36" s="328">
        <v>164.6</v>
      </c>
      <c r="F36" s="325">
        <v>0</v>
      </c>
      <c r="G36" s="328">
        <v>17</v>
      </c>
      <c r="H36" s="328">
        <v>117</v>
      </c>
      <c r="I36" s="325">
        <v>0.8</v>
      </c>
      <c r="J36" s="328">
        <v>14.2</v>
      </c>
      <c r="K36" s="326">
        <v>117</v>
      </c>
    </row>
    <row r="37" spans="1:11" ht="12.75">
      <c r="A37" s="270"/>
      <c r="B37" s="276"/>
      <c r="C37" s="325"/>
      <c r="D37" s="328"/>
      <c r="E37" s="328"/>
      <c r="F37" s="325"/>
      <c r="G37" s="328"/>
      <c r="H37" s="328"/>
      <c r="I37" s="325"/>
      <c r="J37" s="328"/>
      <c r="K37" s="326"/>
    </row>
    <row r="38" spans="1:11" ht="12.75">
      <c r="A38" s="118" t="s">
        <v>184</v>
      </c>
      <c r="B38" s="276"/>
      <c r="C38" s="329">
        <f>SUM(C39:C42)</f>
        <v>29.200000000000003</v>
      </c>
      <c r="D38" s="330">
        <f aca="true" t="shared" si="6" ref="D38:K38">SUM(D39:D42)</f>
        <v>249.59999999999997</v>
      </c>
      <c r="E38" s="330">
        <f t="shared" si="6"/>
        <v>1779.7999999999997</v>
      </c>
      <c r="F38" s="329">
        <f t="shared" si="6"/>
        <v>30</v>
      </c>
      <c r="G38" s="330">
        <f t="shared" si="6"/>
        <v>176</v>
      </c>
      <c r="H38" s="330">
        <f t="shared" si="6"/>
        <v>1189</v>
      </c>
      <c r="I38" s="329">
        <f t="shared" si="6"/>
        <v>20</v>
      </c>
      <c r="J38" s="330">
        <f t="shared" si="6"/>
        <v>173.79999999999998</v>
      </c>
      <c r="K38" s="331">
        <f t="shared" si="6"/>
        <v>1284.8000000000002</v>
      </c>
    </row>
    <row r="39" spans="1:11" ht="12.75">
      <c r="A39" s="270"/>
      <c r="B39" s="276" t="s">
        <v>65</v>
      </c>
      <c r="C39" s="325">
        <v>9.4</v>
      </c>
      <c r="D39" s="328">
        <v>77.8</v>
      </c>
      <c r="E39" s="328">
        <v>659</v>
      </c>
      <c r="F39" s="325">
        <v>7</v>
      </c>
      <c r="G39" s="328">
        <v>42</v>
      </c>
      <c r="H39" s="328">
        <v>466</v>
      </c>
      <c r="I39" s="325">
        <v>5.4</v>
      </c>
      <c r="J39" s="328">
        <v>46.8</v>
      </c>
      <c r="K39" s="326">
        <v>495</v>
      </c>
    </row>
    <row r="40" spans="1:11" ht="12.75">
      <c r="A40" s="270"/>
      <c r="B40" s="276" t="s">
        <v>66</v>
      </c>
      <c r="C40" s="325">
        <v>3</v>
      </c>
      <c r="D40" s="328">
        <v>41.4</v>
      </c>
      <c r="E40" s="328">
        <v>296.8</v>
      </c>
      <c r="F40" s="325">
        <v>8</v>
      </c>
      <c r="G40" s="328">
        <v>35</v>
      </c>
      <c r="H40" s="328">
        <v>218</v>
      </c>
      <c r="I40" s="325">
        <v>4</v>
      </c>
      <c r="J40" s="328">
        <v>31.4</v>
      </c>
      <c r="K40" s="326">
        <v>252.2</v>
      </c>
    </row>
    <row r="41" spans="1:11" ht="12.75">
      <c r="A41" s="270"/>
      <c r="B41" s="276" t="s">
        <v>67</v>
      </c>
      <c r="C41" s="325">
        <v>4.4</v>
      </c>
      <c r="D41" s="328">
        <v>35.6</v>
      </c>
      <c r="E41" s="328">
        <v>267.4</v>
      </c>
      <c r="F41" s="325">
        <v>3</v>
      </c>
      <c r="G41" s="328">
        <v>30</v>
      </c>
      <c r="H41" s="328">
        <v>203</v>
      </c>
      <c r="I41" s="325">
        <v>2.6</v>
      </c>
      <c r="J41" s="328">
        <v>28.8</v>
      </c>
      <c r="K41" s="326">
        <v>218.6</v>
      </c>
    </row>
    <row r="42" spans="1:11" ht="12.75">
      <c r="A42" s="270"/>
      <c r="B42" s="276" t="s">
        <v>68</v>
      </c>
      <c r="C42" s="325">
        <v>12.4</v>
      </c>
      <c r="D42" s="328">
        <v>94.8</v>
      </c>
      <c r="E42" s="328">
        <v>556.6</v>
      </c>
      <c r="F42" s="325">
        <v>12</v>
      </c>
      <c r="G42" s="328">
        <v>69</v>
      </c>
      <c r="H42" s="328">
        <v>302</v>
      </c>
      <c r="I42" s="325">
        <v>8</v>
      </c>
      <c r="J42" s="328">
        <v>66.8</v>
      </c>
      <c r="K42" s="326">
        <v>319</v>
      </c>
    </row>
    <row r="43" spans="1:11" ht="12.75">
      <c r="A43" s="270"/>
      <c r="B43" s="276"/>
      <c r="C43" s="325"/>
      <c r="D43" s="328"/>
      <c r="E43" s="328"/>
      <c r="F43" s="325"/>
      <c r="G43" s="328"/>
      <c r="H43" s="328"/>
      <c r="I43" s="325"/>
      <c r="J43" s="328"/>
      <c r="K43" s="326"/>
    </row>
    <row r="44" spans="1:11" ht="12.75">
      <c r="A44" s="118" t="s">
        <v>185</v>
      </c>
      <c r="B44" s="276"/>
      <c r="C44" s="190">
        <v>9</v>
      </c>
      <c r="D44" s="327">
        <v>187.6</v>
      </c>
      <c r="E44" s="327">
        <v>1673.2</v>
      </c>
      <c r="F44" s="190">
        <v>9</v>
      </c>
      <c r="G44" s="327">
        <v>168</v>
      </c>
      <c r="H44" s="327">
        <v>1348</v>
      </c>
      <c r="I44" s="190">
        <v>8.8</v>
      </c>
      <c r="J44" s="327">
        <v>157.6</v>
      </c>
      <c r="K44" s="120">
        <v>1378.2</v>
      </c>
    </row>
    <row r="45" spans="1:11" ht="12.75">
      <c r="A45" s="270"/>
      <c r="B45" s="276"/>
      <c r="C45" s="325"/>
      <c r="D45" s="328"/>
      <c r="E45" s="328"/>
      <c r="F45" s="325"/>
      <c r="G45" s="328"/>
      <c r="H45" s="328"/>
      <c r="I45" s="325"/>
      <c r="J45" s="328"/>
      <c r="K45" s="326"/>
    </row>
    <row r="46" spans="1:11" ht="12.75">
      <c r="A46" s="118" t="s">
        <v>186</v>
      </c>
      <c r="B46" s="276"/>
      <c r="C46" s="329">
        <f aca="true" t="shared" si="7" ref="C46:K46">SUM(C47:C50)</f>
        <v>33</v>
      </c>
      <c r="D46" s="330">
        <f t="shared" si="7"/>
        <v>188.79999999999998</v>
      </c>
      <c r="E46" s="330">
        <f t="shared" si="7"/>
        <v>1111</v>
      </c>
      <c r="F46" s="329">
        <f t="shared" si="7"/>
        <v>19</v>
      </c>
      <c r="G46" s="330">
        <f t="shared" si="7"/>
        <v>99</v>
      </c>
      <c r="H46" s="330">
        <f t="shared" si="7"/>
        <v>638</v>
      </c>
      <c r="I46" s="329">
        <f t="shared" si="7"/>
        <v>22.200000000000003</v>
      </c>
      <c r="J46" s="330">
        <f t="shared" si="7"/>
        <v>91.80000000000001</v>
      </c>
      <c r="K46" s="331">
        <f t="shared" si="7"/>
        <v>706.1999999999999</v>
      </c>
    </row>
    <row r="47" spans="1:11" ht="12.75">
      <c r="A47" s="270"/>
      <c r="B47" s="276" t="s">
        <v>53</v>
      </c>
      <c r="C47" s="325">
        <v>27.8</v>
      </c>
      <c r="D47" s="328">
        <v>160.2</v>
      </c>
      <c r="E47" s="328">
        <v>942</v>
      </c>
      <c r="F47" s="325">
        <v>18</v>
      </c>
      <c r="G47" s="328">
        <v>83</v>
      </c>
      <c r="H47" s="328">
        <v>545</v>
      </c>
      <c r="I47" s="325">
        <v>17.6</v>
      </c>
      <c r="J47" s="328">
        <v>77.4</v>
      </c>
      <c r="K47" s="326">
        <v>606</v>
      </c>
    </row>
    <row r="48" spans="1:11" ht="12.75">
      <c r="A48" s="270"/>
      <c r="B48" s="276" t="s">
        <v>54</v>
      </c>
      <c r="C48" s="325">
        <v>0.8</v>
      </c>
      <c r="D48" s="328">
        <v>7</v>
      </c>
      <c r="E48" s="328">
        <v>47.2</v>
      </c>
      <c r="F48" s="325">
        <v>1</v>
      </c>
      <c r="G48" s="328">
        <v>6</v>
      </c>
      <c r="H48" s="328">
        <v>28</v>
      </c>
      <c r="I48" s="325">
        <v>2</v>
      </c>
      <c r="J48" s="328">
        <v>5.4</v>
      </c>
      <c r="K48" s="326">
        <v>27</v>
      </c>
    </row>
    <row r="49" spans="1:11" ht="12.75">
      <c r="A49" s="270"/>
      <c r="B49" s="276" t="s">
        <v>55</v>
      </c>
      <c r="C49" s="325">
        <v>2</v>
      </c>
      <c r="D49" s="328">
        <v>8</v>
      </c>
      <c r="E49" s="328">
        <v>50.8</v>
      </c>
      <c r="F49" s="325">
        <v>0</v>
      </c>
      <c r="G49" s="328">
        <v>5</v>
      </c>
      <c r="H49" s="328">
        <v>37</v>
      </c>
      <c r="I49" s="325">
        <v>1</v>
      </c>
      <c r="J49" s="328">
        <v>4.2</v>
      </c>
      <c r="K49" s="326">
        <v>37.4</v>
      </c>
    </row>
    <row r="50" spans="1:11" ht="12.75">
      <c r="A50" s="270"/>
      <c r="B50" s="276" t="s">
        <v>56</v>
      </c>
      <c r="C50" s="325">
        <v>2.4</v>
      </c>
      <c r="D50" s="328">
        <v>13.6</v>
      </c>
      <c r="E50" s="328">
        <v>71</v>
      </c>
      <c r="F50" s="325">
        <v>0</v>
      </c>
      <c r="G50" s="328">
        <v>5</v>
      </c>
      <c r="H50" s="328">
        <v>28</v>
      </c>
      <c r="I50" s="325">
        <v>1.6</v>
      </c>
      <c r="J50" s="328">
        <v>4.8</v>
      </c>
      <c r="K50" s="326">
        <v>35.8</v>
      </c>
    </row>
    <row r="51" spans="1:11" ht="12.75">
      <c r="A51" s="270"/>
      <c r="B51" s="276"/>
      <c r="C51" s="325"/>
      <c r="D51" s="328"/>
      <c r="E51" s="328"/>
      <c r="F51" s="325"/>
      <c r="G51" s="328"/>
      <c r="H51" s="328"/>
      <c r="I51" s="325"/>
      <c r="J51" s="328"/>
      <c r="K51" s="326"/>
    </row>
    <row r="52" spans="1:11" ht="12.75">
      <c r="A52" s="118" t="s">
        <v>64</v>
      </c>
      <c r="B52" s="276"/>
      <c r="C52" s="190">
        <v>18.4</v>
      </c>
      <c r="D52" s="327">
        <v>159.2</v>
      </c>
      <c r="E52" s="327">
        <v>872.4</v>
      </c>
      <c r="F52" s="190">
        <v>10</v>
      </c>
      <c r="G52" s="327">
        <v>87</v>
      </c>
      <c r="H52" s="327">
        <v>606</v>
      </c>
      <c r="I52" s="190">
        <v>10.4</v>
      </c>
      <c r="J52" s="327">
        <v>84.8</v>
      </c>
      <c r="K52" s="120">
        <v>559.4</v>
      </c>
    </row>
    <row r="53" spans="1:11" ht="12.75">
      <c r="A53" s="270"/>
      <c r="B53" s="276"/>
      <c r="C53" s="325"/>
      <c r="D53" s="328"/>
      <c r="E53" s="328"/>
      <c r="F53" s="325"/>
      <c r="G53" s="328"/>
      <c r="H53" s="328"/>
      <c r="I53" s="325"/>
      <c r="J53" s="328"/>
      <c r="K53" s="326"/>
    </row>
    <row r="54" spans="1:11" ht="12.75">
      <c r="A54" s="118" t="s">
        <v>187</v>
      </c>
      <c r="B54" s="276"/>
      <c r="C54" s="329">
        <f aca="true" t="shared" si="8" ref="C54:K54">SUM(C55:C56)</f>
        <v>9.4</v>
      </c>
      <c r="D54" s="330">
        <f t="shared" si="8"/>
        <v>105.6</v>
      </c>
      <c r="E54" s="330">
        <f t="shared" si="8"/>
        <v>823</v>
      </c>
      <c r="F54" s="329">
        <f t="shared" si="8"/>
        <v>5</v>
      </c>
      <c r="G54" s="330">
        <f t="shared" si="8"/>
        <v>66</v>
      </c>
      <c r="H54" s="330">
        <f t="shared" si="8"/>
        <v>509</v>
      </c>
      <c r="I54" s="329">
        <f t="shared" si="8"/>
        <v>6.4</v>
      </c>
      <c r="J54" s="330">
        <f t="shared" si="8"/>
        <v>59</v>
      </c>
      <c r="K54" s="331">
        <f t="shared" si="8"/>
        <v>511.20000000000005</v>
      </c>
    </row>
    <row r="55" spans="1:11" ht="12.75">
      <c r="A55" s="270"/>
      <c r="B55" s="276" t="s">
        <v>74</v>
      </c>
      <c r="C55" s="325">
        <v>1.6</v>
      </c>
      <c r="D55" s="328">
        <v>35.8</v>
      </c>
      <c r="E55" s="328">
        <v>256</v>
      </c>
      <c r="F55" s="325">
        <v>2</v>
      </c>
      <c r="G55" s="328">
        <v>16</v>
      </c>
      <c r="H55" s="328">
        <v>146</v>
      </c>
      <c r="I55" s="325">
        <v>1.2</v>
      </c>
      <c r="J55" s="328">
        <v>16.8</v>
      </c>
      <c r="K55" s="326">
        <v>159.4</v>
      </c>
    </row>
    <row r="56" spans="1:11" ht="12.75">
      <c r="A56" s="270"/>
      <c r="B56" s="276" t="s">
        <v>75</v>
      </c>
      <c r="C56" s="325">
        <v>7.8</v>
      </c>
      <c r="D56" s="328">
        <v>69.8</v>
      </c>
      <c r="E56" s="328">
        <v>567</v>
      </c>
      <c r="F56" s="325">
        <v>3</v>
      </c>
      <c r="G56" s="328">
        <v>50</v>
      </c>
      <c r="H56" s="328">
        <v>363</v>
      </c>
      <c r="I56" s="325">
        <v>5.2</v>
      </c>
      <c r="J56" s="328">
        <v>42.2</v>
      </c>
      <c r="K56" s="326">
        <v>351.8</v>
      </c>
    </row>
    <row r="57" spans="1:11" ht="12.75">
      <c r="A57" s="270"/>
      <c r="B57" s="276"/>
      <c r="C57" s="325"/>
      <c r="D57" s="328"/>
      <c r="E57" s="328"/>
      <c r="F57" s="325"/>
      <c r="G57" s="328"/>
      <c r="H57" s="328"/>
      <c r="I57" s="325"/>
      <c r="J57" s="328"/>
      <c r="K57" s="326"/>
    </row>
    <row r="58" spans="1:11" ht="12.75">
      <c r="A58" s="118" t="s">
        <v>188</v>
      </c>
      <c r="B58" s="276"/>
      <c r="C58" s="329">
        <f aca="true" t="shared" si="9" ref="C58:K58">SUM(C59:C60)</f>
        <v>27.4</v>
      </c>
      <c r="D58" s="330">
        <f t="shared" si="9"/>
        <v>227.8</v>
      </c>
      <c r="E58" s="330">
        <f t="shared" si="9"/>
        <v>1972</v>
      </c>
      <c r="F58" s="329">
        <f t="shared" si="9"/>
        <v>21</v>
      </c>
      <c r="G58" s="330">
        <f t="shared" si="9"/>
        <v>159</v>
      </c>
      <c r="H58" s="330">
        <f t="shared" si="9"/>
        <v>1239</v>
      </c>
      <c r="I58" s="329">
        <f t="shared" si="9"/>
        <v>15.799999999999999</v>
      </c>
      <c r="J58" s="330">
        <f t="shared" si="9"/>
        <v>147</v>
      </c>
      <c r="K58" s="331">
        <f t="shared" si="9"/>
        <v>1267</v>
      </c>
    </row>
    <row r="59" spans="1:11" ht="12.75">
      <c r="A59" s="270"/>
      <c r="B59" s="276" t="s">
        <v>77</v>
      </c>
      <c r="C59" s="325">
        <v>11.8</v>
      </c>
      <c r="D59" s="328">
        <v>106.6</v>
      </c>
      <c r="E59" s="328">
        <v>1012</v>
      </c>
      <c r="F59" s="325">
        <v>3</v>
      </c>
      <c r="G59" s="328">
        <v>77</v>
      </c>
      <c r="H59" s="328">
        <v>632</v>
      </c>
      <c r="I59" s="325">
        <v>5.6</v>
      </c>
      <c r="J59" s="328">
        <v>71.6</v>
      </c>
      <c r="K59" s="326">
        <v>642</v>
      </c>
    </row>
    <row r="60" spans="1:11" ht="12.75">
      <c r="A60" s="270"/>
      <c r="B60" s="276" t="s">
        <v>78</v>
      </c>
      <c r="C60" s="325">
        <v>15.6</v>
      </c>
      <c r="D60" s="328">
        <v>121.2</v>
      </c>
      <c r="E60" s="328">
        <v>960</v>
      </c>
      <c r="F60" s="325">
        <v>18</v>
      </c>
      <c r="G60" s="328">
        <v>82</v>
      </c>
      <c r="H60" s="328">
        <v>607</v>
      </c>
      <c r="I60" s="325">
        <v>10.2</v>
      </c>
      <c r="J60" s="328">
        <v>75.4</v>
      </c>
      <c r="K60" s="326">
        <v>625</v>
      </c>
    </row>
    <row r="61" spans="1:11" ht="12.75">
      <c r="A61" s="270"/>
      <c r="B61" s="276"/>
      <c r="C61" s="325"/>
      <c r="D61" s="328"/>
      <c r="E61" s="328"/>
      <c r="F61" s="325"/>
      <c r="G61" s="328"/>
      <c r="H61" s="328"/>
      <c r="I61" s="325"/>
      <c r="J61" s="328"/>
      <c r="K61" s="326"/>
    </row>
    <row r="62" spans="1:11" ht="12.75">
      <c r="A62" s="121" t="s">
        <v>83</v>
      </c>
      <c r="B62" s="268"/>
      <c r="C62" s="191">
        <v>291.8</v>
      </c>
      <c r="D62" s="122">
        <v>2605.4</v>
      </c>
      <c r="E62" s="122">
        <v>17097</v>
      </c>
      <c r="F62" s="191">
        <v>191</v>
      </c>
      <c r="G62" s="122">
        <v>1693</v>
      </c>
      <c r="H62" s="122">
        <v>10881</v>
      </c>
      <c r="I62" s="191">
        <v>182</v>
      </c>
      <c r="J62" s="122">
        <v>1729.6</v>
      </c>
      <c r="K62" s="123">
        <v>11475.4</v>
      </c>
    </row>
    <row r="64" ht="12.75">
      <c r="A64" s="130" t="s">
        <v>140</v>
      </c>
    </row>
    <row r="65" ht="12.75">
      <c r="A65" s="130" t="s">
        <v>90</v>
      </c>
    </row>
    <row r="66" ht="12.75">
      <c r="A66" s="130" t="s">
        <v>137</v>
      </c>
    </row>
    <row r="67" ht="12.75">
      <c r="A67" s="130" t="s">
        <v>91</v>
      </c>
    </row>
    <row r="68" ht="12.75">
      <c r="A68" s="130"/>
    </row>
    <row r="69" ht="12.75">
      <c r="A69" s="130" t="s">
        <v>92</v>
      </c>
    </row>
    <row r="70" ht="12.75">
      <c r="A70" s="130" t="s">
        <v>93</v>
      </c>
    </row>
    <row r="71" ht="12.75">
      <c r="A71" s="130" t="s">
        <v>89</v>
      </c>
    </row>
  </sheetData>
  <sheetProtection/>
  <mergeCells count="4">
    <mergeCell ref="A5:B5"/>
    <mergeCell ref="C3:E3"/>
    <mergeCell ref="F3:H3"/>
    <mergeCell ref="I3:K3"/>
  </mergeCells>
  <printOptions/>
  <pageMargins left="0.7" right="0.7" top="0.75" bottom="0.75" header="0.3" footer="0.3"/>
  <pageSetup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dimension ref="A1:R78"/>
  <sheetViews>
    <sheetView zoomScalePageLayoutView="0" workbookViewId="0" topLeftCell="A1">
      <selection activeCell="A1" sqref="A1"/>
    </sheetView>
  </sheetViews>
  <sheetFormatPr defaultColWidth="9.140625" defaultRowHeight="12.75"/>
  <cols>
    <col min="1" max="1" width="8.57421875" style="0" customWidth="1"/>
    <col min="2" max="2" width="6.28125" style="0" customWidth="1"/>
    <col min="3" max="3" width="8.421875" style="0" customWidth="1"/>
    <col min="4" max="4" width="7.57421875" style="0" customWidth="1"/>
    <col min="5" max="5" width="7.28125" style="0" customWidth="1"/>
    <col min="6" max="6" width="6.7109375" style="0" customWidth="1"/>
    <col min="7" max="7" width="7.28125" style="0" customWidth="1"/>
    <col min="8" max="8" width="7.8515625" style="0" customWidth="1"/>
    <col min="9" max="9" width="7.140625" style="0" customWidth="1"/>
    <col min="10" max="10" width="7.00390625" style="0" customWidth="1"/>
    <col min="11" max="11" width="6.8515625" style="0" customWidth="1"/>
    <col min="12" max="12" width="7.28125" style="0" customWidth="1"/>
    <col min="13" max="13" width="6.8515625" style="0" customWidth="1"/>
    <col min="14" max="14" width="8.7109375" style="0" customWidth="1"/>
    <col min="15" max="15" width="6.57421875" style="0" customWidth="1"/>
    <col min="16" max="16" width="7.8515625" style="0" customWidth="1"/>
  </cols>
  <sheetData>
    <row r="1" spans="1:3" ht="17.25">
      <c r="A1" s="152" t="s">
        <v>262</v>
      </c>
      <c r="B1" s="152"/>
      <c r="C1" s="152"/>
    </row>
    <row r="2" spans="1:15" ht="17.25">
      <c r="A2" s="339"/>
      <c r="B2" s="339"/>
      <c r="C2" s="339"/>
      <c r="D2" s="12"/>
      <c r="E2" s="12"/>
      <c r="F2" s="12"/>
      <c r="G2" s="12"/>
      <c r="H2" s="12"/>
      <c r="I2" s="12"/>
      <c r="J2" s="12"/>
      <c r="K2" s="12"/>
      <c r="L2" s="12"/>
      <c r="M2" s="12"/>
      <c r="N2" s="12"/>
      <c r="O2" s="12"/>
    </row>
    <row r="3" spans="1:16" ht="18">
      <c r="A3" s="338"/>
      <c r="B3" s="12"/>
      <c r="C3" s="12"/>
      <c r="D3" s="12"/>
      <c r="E3" s="12"/>
      <c r="F3" s="12"/>
      <c r="G3" s="12"/>
      <c r="I3" s="33" t="s">
        <v>121</v>
      </c>
      <c r="J3" s="8"/>
      <c r="K3" s="12"/>
      <c r="L3" s="12"/>
      <c r="M3" s="12"/>
      <c r="N3" s="12"/>
      <c r="O3" s="12"/>
      <c r="P3" s="337"/>
    </row>
    <row r="4" spans="1:16" ht="15" customHeight="1">
      <c r="A4" s="7"/>
      <c r="B4" s="8"/>
      <c r="C4" s="18"/>
      <c r="D4" s="8"/>
      <c r="E4" s="8"/>
      <c r="F4" s="8"/>
      <c r="G4" s="8"/>
      <c r="H4" s="381" t="s">
        <v>194</v>
      </c>
      <c r="I4" s="381"/>
      <c r="J4" s="381"/>
      <c r="K4" s="8"/>
      <c r="L4" s="8"/>
      <c r="M4" s="18"/>
      <c r="N4" s="8"/>
      <c r="O4" s="348" t="s">
        <v>195</v>
      </c>
      <c r="P4" s="347" t="s">
        <v>196</v>
      </c>
    </row>
    <row r="5" spans="1:16" ht="14.25" customHeight="1">
      <c r="A5" s="11"/>
      <c r="B5" s="342" t="s">
        <v>85</v>
      </c>
      <c r="C5" s="342" t="s">
        <v>163</v>
      </c>
      <c r="D5" s="346" t="s">
        <v>123</v>
      </c>
      <c r="E5" s="155" t="s">
        <v>130</v>
      </c>
      <c r="F5" s="156" t="s">
        <v>131</v>
      </c>
      <c r="G5" s="162" t="s">
        <v>124</v>
      </c>
      <c r="H5" s="345" t="s">
        <v>125</v>
      </c>
      <c r="I5" s="345" t="s">
        <v>126</v>
      </c>
      <c r="J5" s="345" t="s">
        <v>127</v>
      </c>
      <c r="K5" s="154" t="s">
        <v>128</v>
      </c>
      <c r="L5" s="154" t="s">
        <v>129</v>
      </c>
      <c r="M5" s="157" t="s">
        <v>193</v>
      </c>
      <c r="N5" s="343" t="s">
        <v>132</v>
      </c>
      <c r="O5" s="157" t="s">
        <v>197</v>
      </c>
      <c r="P5" s="344" t="s">
        <v>198</v>
      </c>
    </row>
    <row r="6" spans="1:16" ht="12.75">
      <c r="A6" s="7">
        <v>2004</v>
      </c>
      <c r="B6" s="153">
        <v>225</v>
      </c>
      <c r="C6" s="153">
        <v>1807</v>
      </c>
      <c r="D6" s="194">
        <v>191</v>
      </c>
      <c r="E6" s="153">
        <v>667</v>
      </c>
      <c r="F6" s="153">
        <v>539</v>
      </c>
      <c r="G6" s="153">
        <v>2038</v>
      </c>
      <c r="H6" s="153">
        <v>1392</v>
      </c>
      <c r="I6" s="153">
        <v>2070</v>
      </c>
      <c r="J6" s="153">
        <v>1519</v>
      </c>
      <c r="K6" s="153">
        <v>976</v>
      </c>
      <c r="L6" s="153">
        <v>571</v>
      </c>
      <c r="M6" s="153">
        <v>480</v>
      </c>
      <c r="N6" s="192">
        <v>10473</v>
      </c>
      <c r="O6" s="153">
        <v>1397</v>
      </c>
      <c r="P6" s="158">
        <v>9046</v>
      </c>
    </row>
    <row r="7" spans="1:16" ht="12.75">
      <c r="A7" s="7">
        <v>2005</v>
      </c>
      <c r="B7" s="153">
        <v>209</v>
      </c>
      <c r="C7" s="153">
        <v>1745</v>
      </c>
      <c r="D7" s="194">
        <v>156</v>
      </c>
      <c r="E7" s="153">
        <v>602</v>
      </c>
      <c r="F7" s="153">
        <v>495</v>
      </c>
      <c r="G7" s="153">
        <v>2166</v>
      </c>
      <c r="H7" s="153">
        <v>1364</v>
      </c>
      <c r="I7" s="153">
        <v>1894</v>
      </c>
      <c r="J7" s="153">
        <v>1577</v>
      </c>
      <c r="K7" s="153">
        <v>933</v>
      </c>
      <c r="L7" s="153">
        <v>524</v>
      </c>
      <c r="M7" s="153">
        <v>479</v>
      </c>
      <c r="N7" s="192">
        <v>10204</v>
      </c>
      <c r="O7" s="153">
        <v>1253</v>
      </c>
      <c r="P7" s="158">
        <v>8937</v>
      </c>
    </row>
    <row r="8" spans="1:16" ht="12.75">
      <c r="A8" s="7">
        <v>2006</v>
      </c>
      <c r="B8" s="153">
        <v>244</v>
      </c>
      <c r="C8" s="153">
        <v>1672</v>
      </c>
      <c r="D8" s="194">
        <v>151</v>
      </c>
      <c r="E8" s="153">
        <v>557</v>
      </c>
      <c r="F8" s="153">
        <v>451</v>
      </c>
      <c r="G8" s="153">
        <v>2100</v>
      </c>
      <c r="H8" s="153">
        <v>1377</v>
      </c>
      <c r="I8" s="153">
        <v>1662</v>
      </c>
      <c r="J8" s="153">
        <v>1511</v>
      </c>
      <c r="K8" s="153">
        <v>946</v>
      </c>
      <c r="L8" s="153">
        <v>505</v>
      </c>
      <c r="M8" s="153">
        <v>447</v>
      </c>
      <c r="N8" s="192">
        <v>9723</v>
      </c>
      <c r="O8" s="153">
        <v>1159</v>
      </c>
      <c r="P8" s="158">
        <v>8548</v>
      </c>
    </row>
    <row r="9" spans="1:16" ht="12.75">
      <c r="A9" s="7">
        <v>2007</v>
      </c>
      <c r="B9" s="153">
        <v>207</v>
      </c>
      <c r="C9" s="153">
        <v>1631</v>
      </c>
      <c r="D9" s="194">
        <v>130</v>
      </c>
      <c r="E9" s="153">
        <v>500</v>
      </c>
      <c r="F9" s="153">
        <v>427</v>
      </c>
      <c r="G9" s="153">
        <v>2042</v>
      </c>
      <c r="H9" s="153">
        <v>1299</v>
      </c>
      <c r="I9" s="153">
        <v>1555</v>
      </c>
      <c r="J9" s="153">
        <v>1476</v>
      </c>
      <c r="K9" s="153">
        <v>880</v>
      </c>
      <c r="L9" s="153">
        <v>520</v>
      </c>
      <c r="M9" s="153">
        <v>458</v>
      </c>
      <c r="N9" s="192">
        <v>9302</v>
      </c>
      <c r="O9" s="153">
        <v>1057</v>
      </c>
      <c r="P9" s="158">
        <v>8230</v>
      </c>
    </row>
    <row r="10" spans="1:16" ht="12.75">
      <c r="A10" s="7">
        <v>2008</v>
      </c>
      <c r="B10" s="153">
        <v>191</v>
      </c>
      <c r="C10" s="153">
        <v>1684</v>
      </c>
      <c r="D10" s="194">
        <v>127</v>
      </c>
      <c r="E10" s="153">
        <v>449</v>
      </c>
      <c r="F10" s="153">
        <v>407</v>
      </c>
      <c r="G10" s="153">
        <v>1870</v>
      </c>
      <c r="H10" s="153">
        <v>1256</v>
      </c>
      <c r="I10" s="153">
        <v>1485</v>
      </c>
      <c r="J10" s="153">
        <v>1424</v>
      </c>
      <c r="K10" s="153">
        <v>866</v>
      </c>
      <c r="L10" s="153">
        <v>477</v>
      </c>
      <c r="M10" s="153">
        <v>469</v>
      </c>
      <c r="N10" s="192">
        <v>8843</v>
      </c>
      <c r="O10" s="153">
        <v>983</v>
      </c>
      <c r="P10" s="158">
        <v>7847</v>
      </c>
    </row>
    <row r="11" spans="1:16" ht="12.75">
      <c r="A11" s="7">
        <v>2009</v>
      </c>
      <c r="B11" s="161">
        <v>162</v>
      </c>
      <c r="C11" s="161">
        <v>1486</v>
      </c>
      <c r="D11" s="194">
        <v>105</v>
      </c>
      <c r="E11" s="153">
        <v>399</v>
      </c>
      <c r="F11" s="153">
        <v>302</v>
      </c>
      <c r="G11" s="153">
        <v>1846</v>
      </c>
      <c r="H11" s="153">
        <v>1197</v>
      </c>
      <c r="I11" s="153">
        <v>1412</v>
      </c>
      <c r="J11" s="153">
        <v>1397</v>
      </c>
      <c r="K11" s="153">
        <v>821</v>
      </c>
      <c r="L11" s="153">
        <v>511</v>
      </c>
      <c r="M11" s="153">
        <v>444</v>
      </c>
      <c r="N11" s="192">
        <v>8450</v>
      </c>
      <c r="O11" s="153">
        <v>806</v>
      </c>
      <c r="P11" s="158">
        <v>7628</v>
      </c>
    </row>
    <row r="12" spans="1:16" ht="12.75">
      <c r="A12" s="7">
        <v>2010</v>
      </c>
      <c r="B12" s="161">
        <v>146</v>
      </c>
      <c r="C12" s="161">
        <v>1275</v>
      </c>
      <c r="D12" s="194">
        <v>110</v>
      </c>
      <c r="E12" s="161">
        <v>375</v>
      </c>
      <c r="F12" s="161">
        <v>336</v>
      </c>
      <c r="G12" s="161">
        <v>1459</v>
      </c>
      <c r="H12" s="161">
        <v>1050</v>
      </c>
      <c r="I12" s="161">
        <v>1275</v>
      </c>
      <c r="J12" s="161">
        <v>1272</v>
      </c>
      <c r="K12" s="161">
        <v>817</v>
      </c>
      <c r="L12" s="161">
        <v>461</v>
      </c>
      <c r="M12" s="161">
        <v>377</v>
      </c>
      <c r="N12" s="192">
        <v>7541</v>
      </c>
      <c r="O12" s="161">
        <v>821</v>
      </c>
      <c r="P12" s="158">
        <v>6711</v>
      </c>
    </row>
    <row r="13" spans="1:16" ht="12.75">
      <c r="A13" s="7">
        <v>2011</v>
      </c>
      <c r="B13" s="161">
        <v>139</v>
      </c>
      <c r="C13" s="161">
        <v>1220</v>
      </c>
      <c r="D13" s="194">
        <v>122</v>
      </c>
      <c r="E13" s="161">
        <v>364</v>
      </c>
      <c r="F13" s="161">
        <v>272</v>
      </c>
      <c r="G13" s="161">
        <v>1276</v>
      </c>
      <c r="H13" s="161">
        <v>975</v>
      </c>
      <c r="I13" s="161">
        <v>1201</v>
      </c>
      <c r="J13" s="161">
        <v>1317</v>
      </c>
      <c r="K13" s="161">
        <v>856</v>
      </c>
      <c r="L13" s="161">
        <v>515</v>
      </c>
      <c r="M13" s="161">
        <v>405</v>
      </c>
      <c r="N13" s="194">
        <v>7310</v>
      </c>
      <c r="O13" s="194">
        <v>758</v>
      </c>
      <c r="P13" s="158">
        <v>6545</v>
      </c>
    </row>
    <row r="14" spans="1:17" ht="12.75">
      <c r="A14" s="7">
        <v>2012</v>
      </c>
      <c r="B14" s="161">
        <v>128</v>
      </c>
      <c r="C14" s="161">
        <v>1303</v>
      </c>
      <c r="D14" s="194">
        <v>94</v>
      </c>
      <c r="E14" s="161">
        <v>315</v>
      </c>
      <c r="F14" s="161">
        <v>245</v>
      </c>
      <c r="G14" s="161">
        <v>1321</v>
      </c>
      <c r="H14" s="161">
        <v>1028</v>
      </c>
      <c r="I14" s="161">
        <v>1144</v>
      </c>
      <c r="J14" s="161">
        <v>1237</v>
      </c>
      <c r="K14" s="161">
        <v>937</v>
      </c>
      <c r="L14" s="161">
        <v>445</v>
      </c>
      <c r="M14" s="161">
        <v>448</v>
      </c>
      <c r="N14" s="192">
        <v>7217</v>
      </c>
      <c r="O14" s="161">
        <v>654</v>
      </c>
      <c r="P14" s="158">
        <v>6560</v>
      </c>
      <c r="Q14" s="7"/>
    </row>
    <row r="15" spans="1:17" ht="12.75">
      <c r="A15" s="7">
        <v>2013</v>
      </c>
      <c r="B15" s="161">
        <v>119</v>
      </c>
      <c r="C15" s="158">
        <v>1084</v>
      </c>
      <c r="D15" s="161">
        <v>95</v>
      </c>
      <c r="E15" s="161">
        <v>277</v>
      </c>
      <c r="F15" s="161">
        <v>209</v>
      </c>
      <c r="G15" s="161">
        <v>1089</v>
      </c>
      <c r="H15" s="161">
        <v>878</v>
      </c>
      <c r="I15" s="161">
        <v>1090</v>
      </c>
      <c r="J15" s="161">
        <v>1173</v>
      </c>
      <c r="K15" s="161">
        <v>849</v>
      </c>
      <c r="L15" s="161">
        <v>449</v>
      </c>
      <c r="M15" s="158">
        <v>399</v>
      </c>
      <c r="N15" s="158">
        <v>6516</v>
      </c>
      <c r="O15" s="161">
        <v>581</v>
      </c>
      <c r="P15" s="158">
        <v>5927</v>
      </c>
      <c r="Q15" s="8"/>
    </row>
    <row r="16" spans="1:17" ht="12.75">
      <c r="A16" s="7">
        <v>2014</v>
      </c>
      <c r="B16" s="161">
        <v>149</v>
      </c>
      <c r="C16" s="161">
        <v>1094</v>
      </c>
      <c r="D16" s="194">
        <v>87</v>
      </c>
      <c r="E16" s="161">
        <v>267</v>
      </c>
      <c r="F16" s="161">
        <v>222</v>
      </c>
      <c r="G16" s="161">
        <v>1103</v>
      </c>
      <c r="H16" s="161">
        <v>908</v>
      </c>
      <c r="I16" s="161">
        <v>1036</v>
      </c>
      <c r="J16" s="161">
        <v>1123</v>
      </c>
      <c r="K16" s="161">
        <v>827</v>
      </c>
      <c r="L16" s="161">
        <v>452</v>
      </c>
      <c r="M16" s="158">
        <v>406</v>
      </c>
      <c r="N16" s="158">
        <v>6437</v>
      </c>
      <c r="O16" s="161">
        <v>576</v>
      </c>
      <c r="P16" s="158">
        <v>5855</v>
      </c>
      <c r="Q16" s="8"/>
    </row>
    <row r="17" spans="1:17" ht="12.75">
      <c r="A17" s="7">
        <v>2015</v>
      </c>
      <c r="B17" s="161">
        <v>124</v>
      </c>
      <c r="C17" s="161">
        <v>1036</v>
      </c>
      <c r="D17" s="194">
        <v>77</v>
      </c>
      <c r="E17" s="161">
        <v>258</v>
      </c>
      <c r="F17" s="161">
        <v>188</v>
      </c>
      <c r="G17" s="161">
        <v>952</v>
      </c>
      <c r="H17" s="161">
        <v>967</v>
      </c>
      <c r="I17" s="161">
        <v>1016</v>
      </c>
      <c r="J17" s="161">
        <v>1020</v>
      </c>
      <c r="K17" s="161">
        <v>843</v>
      </c>
      <c r="L17" s="161">
        <v>438</v>
      </c>
      <c r="M17" s="161">
        <v>418</v>
      </c>
      <c r="N17" s="192">
        <v>6180</v>
      </c>
      <c r="O17" s="161">
        <v>523</v>
      </c>
      <c r="P17" s="158">
        <v>5654</v>
      </c>
      <c r="Q17" s="8"/>
    </row>
    <row r="18" spans="1:16" ht="12.75">
      <c r="A18" s="11">
        <v>2016</v>
      </c>
      <c r="B18" s="159">
        <v>134</v>
      </c>
      <c r="C18" s="159">
        <v>1108</v>
      </c>
      <c r="D18" s="239">
        <v>87</v>
      </c>
      <c r="E18" s="159">
        <v>277</v>
      </c>
      <c r="F18" s="159">
        <v>197</v>
      </c>
      <c r="G18" s="159">
        <v>839</v>
      </c>
      <c r="H18" s="159">
        <v>900</v>
      </c>
      <c r="I18" s="159">
        <v>1031</v>
      </c>
      <c r="J18" s="159">
        <v>1009</v>
      </c>
      <c r="K18" s="159">
        <v>915</v>
      </c>
      <c r="L18" s="159">
        <v>438</v>
      </c>
      <c r="M18" s="159">
        <v>408</v>
      </c>
      <c r="N18" s="193">
        <v>6109</v>
      </c>
      <c r="O18" s="159">
        <v>561</v>
      </c>
      <c r="P18" s="160">
        <v>5540</v>
      </c>
    </row>
    <row r="19" spans="1:16" ht="12.75">
      <c r="A19" s="8"/>
      <c r="B19" s="8"/>
      <c r="C19" s="8"/>
      <c r="M19" s="5"/>
      <c r="N19" s="5"/>
      <c r="P19" s="5"/>
    </row>
    <row r="20" spans="1:16" ht="12.75">
      <c r="A20" s="12"/>
      <c r="B20" s="12"/>
      <c r="C20" s="12"/>
      <c r="D20" s="12"/>
      <c r="E20" s="12"/>
      <c r="F20" s="12"/>
      <c r="G20" s="12"/>
      <c r="H20" s="12"/>
      <c r="I20" s="12"/>
      <c r="J20" s="12"/>
      <c r="K20" s="12"/>
      <c r="L20" s="12"/>
      <c r="M20" s="12"/>
      <c r="N20" s="12"/>
      <c r="O20" s="12"/>
      <c r="P20" s="8"/>
    </row>
    <row r="21" spans="1:16" ht="18">
      <c r="A21" s="338"/>
      <c r="B21" s="12"/>
      <c r="C21" s="12"/>
      <c r="D21" s="12"/>
      <c r="E21" s="12"/>
      <c r="F21" s="12"/>
      <c r="G21" s="12"/>
      <c r="I21" s="33" t="s">
        <v>122</v>
      </c>
      <c r="J21" s="8"/>
      <c r="K21" s="12"/>
      <c r="L21" s="12"/>
      <c r="M21" s="12"/>
      <c r="N21" s="12"/>
      <c r="O21" s="12"/>
      <c r="P21" s="337"/>
    </row>
    <row r="22" spans="1:16" ht="12.75">
      <c r="A22" s="7"/>
      <c r="B22" s="8"/>
      <c r="C22" s="18"/>
      <c r="D22" s="8"/>
      <c r="E22" s="8"/>
      <c r="F22" s="8"/>
      <c r="G22" s="8"/>
      <c r="H22" s="381" t="s">
        <v>194</v>
      </c>
      <c r="I22" s="381"/>
      <c r="J22" s="381"/>
      <c r="K22" s="8"/>
      <c r="L22" s="8"/>
      <c r="M22" s="18"/>
      <c r="N22" s="8"/>
      <c r="O22" s="348" t="s">
        <v>195</v>
      </c>
      <c r="P22" s="347" t="s">
        <v>196</v>
      </c>
    </row>
    <row r="23" spans="1:16" ht="15.75" customHeight="1">
      <c r="A23" s="11"/>
      <c r="B23" s="342" t="s">
        <v>85</v>
      </c>
      <c r="C23" s="342" t="s">
        <v>163</v>
      </c>
      <c r="D23" s="346" t="s">
        <v>123</v>
      </c>
      <c r="E23" s="155" t="s">
        <v>130</v>
      </c>
      <c r="F23" s="156" t="s">
        <v>131</v>
      </c>
      <c r="G23" s="162" t="s">
        <v>124</v>
      </c>
      <c r="H23" s="345" t="s">
        <v>125</v>
      </c>
      <c r="I23" s="345" t="s">
        <v>126</v>
      </c>
      <c r="J23" s="345" t="s">
        <v>127</v>
      </c>
      <c r="K23" s="154" t="s">
        <v>128</v>
      </c>
      <c r="L23" s="154" t="s">
        <v>129</v>
      </c>
      <c r="M23" s="157" t="s">
        <v>193</v>
      </c>
      <c r="N23" s="343" t="s">
        <v>132</v>
      </c>
      <c r="O23" s="157" t="s">
        <v>197</v>
      </c>
      <c r="P23" s="344" t="s">
        <v>198</v>
      </c>
    </row>
    <row r="24" spans="1:16" ht="12.75">
      <c r="A24" s="7">
        <v>2004</v>
      </c>
      <c r="B24" s="161">
        <v>83</v>
      </c>
      <c r="C24" s="161">
        <v>958</v>
      </c>
      <c r="D24" s="194">
        <v>116</v>
      </c>
      <c r="E24" s="153">
        <v>450</v>
      </c>
      <c r="F24" s="153">
        <v>430</v>
      </c>
      <c r="G24" s="153">
        <v>1424</v>
      </c>
      <c r="H24" s="153">
        <v>1009</v>
      </c>
      <c r="I24" s="153">
        <v>1459</v>
      </c>
      <c r="J24" s="153">
        <v>1078</v>
      </c>
      <c r="K24" s="153">
        <v>835</v>
      </c>
      <c r="L24" s="153">
        <v>536</v>
      </c>
      <c r="M24" s="153">
        <v>667</v>
      </c>
      <c r="N24" s="192">
        <v>8016</v>
      </c>
      <c r="O24" s="153">
        <v>996</v>
      </c>
      <c r="P24" s="158">
        <v>7008</v>
      </c>
    </row>
    <row r="25" spans="1:16" ht="12.75">
      <c r="A25" s="7">
        <v>2005</v>
      </c>
      <c r="B25" s="161">
        <v>77</v>
      </c>
      <c r="C25" s="161">
        <v>919</v>
      </c>
      <c r="D25" s="194">
        <v>111</v>
      </c>
      <c r="E25" s="153">
        <v>375</v>
      </c>
      <c r="F25" s="153">
        <v>418</v>
      </c>
      <c r="G25" s="153">
        <v>1375</v>
      </c>
      <c r="H25" s="153">
        <v>928</v>
      </c>
      <c r="I25" s="153">
        <v>1293</v>
      </c>
      <c r="J25" s="153">
        <v>1114</v>
      </c>
      <c r="K25" s="153">
        <v>820</v>
      </c>
      <c r="L25" s="153">
        <v>544</v>
      </c>
      <c r="M25" s="153">
        <v>671</v>
      </c>
      <c r="N25" s="192">
        <v>7658</v>
      </c>
      <c r="O25" s="153">
        <v>904</v>
      </c>
      <c r="P25" s="158">
        <v>6745</v>
      </c>
    </row>
    <row r="26" spans="1:16" ht="12.75">
      <c r="A26" s="7">
        <v>2006</v>
      </c>
      <c r="B26" s="161">
        <v>70</v>
      </c>
      <c r="C26" s="161">
        <v>962</v>
      </c>
      <c r="D26" s="194">
        <v>108</v>
      </c>
      <c r="E26" s="153">
        <v>345</v>
      </c>
      <c r="F26" s="153">
        <v>404</v>
      </c>
      <c r="G26" s="153">
        <v>1460</v>
      </c>
      <c r="H26" s="153">
        <v>908</v>
      </c>
      <c r="I26" s="153">
        <v>1257</v>
      </c>
      <c r="J26" s="153">
        <v>1123</v>
      </c>
      <c r="K26" s="153">
        <v>781</v>
      </c>
      <c r="L26" s="153">
        <v>519</v>
      </c>
      <c r="M26" s="153">
        <v>619</v>
      </c>
      <c r="N26" s="192">
        <v>7532</v>
      </c>
      <c r="O26" s="153">
        <v>857</v>
      </c>
      <c r="P26" s="158">
        <v>6667</v>
      </c>
    </row>
    <row r="27" spans="1:16" ht="12.75">
      <c r="A27" s="7">
        <v>2007</v>
      </c>
      <c r="B27" s="161">
        <v>74</v>
      </c>
      <c r="C27" s="161">
        <v>753</v>
      </c>
      <c r="D27" s="194">
        <v>95</v>
      </c>
      <c r="E27" s="153">
        <v>328</v>
      </c>
      <c r="F27" s="153">
        <v>332</v>
      </c>
      <c r="G27" s="153">
        <v>1376</v>
      </c>
      <c r="H27" s="153">
        <v>931</v>
      </c>
      <c r="I27" s="153">
        <v>1073</v>
      </c>
      <c r="J27" s="153">
        <v>952</v>
      </c>
      <c r="K27" s="153">
        <v>762</v>
      </c>
      <c r="L27" s="153">
        <v>483</v>
      </c>
      <c r="M27" s="153">
        <v>579</v>
      </c>
      <c r="N27" s="192">
        <v>6917</v>
      </c>
      <c r="O27" s="153">
        <v>755</v>
      </c>
      <c r="P27" s="158">
        <v>6156</v>
      </c>
    </row>
    <row r="28" spans="1:16" ht="12.75">
      <c r="A28" s="7">
        <v>2008</v>
      </c>
      <c r="B28" s="161">
        <v>79</v>
      </c>
      <c r="C28" s="161">
        <v>890</v>
      </c>
      <c r="D28" s="194">
        <v>106</v>
      </c>
      <c r="E28" s="153">
        <v>304</v>
      </c>
      <c r="F28" s="153">
        <v>295</v>
      </c>
      <c r="G28" s="153">
        <v>1305</v>
      </c>
      <c r="H28" s="153">
        <v>920</v>
      </c>
      <c r="I28" s="153">
        <v>1032</v>
      </c>
      <c r="J28" s="153">
        <v>1028</v>
      </c>
      <c r="K28" s="153">
        <v>691</v>
      </c>
      <c r="L28" s="153">
        <v>476</v>
      </c>
      <c r="M28" s="153">
        <v>577</v>
      </c>
      <c r="N28" s="192">
        <v>6738</v>
      </c>
      <c r="O28" s="153">
        <v>705</v>
      </c>
      <c r="P28" s="158">
        <v>6029</v>
      </c>
    </row>
    <row r="29" spans="1:16" ht="12.75">
      <c r="A29" s="7">
        <v>2009</v>
      </c>
      <c r="B29" s="161">
        <v>54</v>
      </c>
      <c r="C29" s="161">
        <v>801</v>
      </c>
      <c r="D29" s="194">
        <v>96</v>
      </c>
      <c r="E29" s="153">
        <v>283</v>
      </c>
      <c r="F29" s="153">
        <v>288</v>
      </c>
      <c r="G29" s="153">
        <v>1240</v>
      </c>
      <c r="H29" s="153">
        <v>901</v>
      </c>
      <c r="I29" s="153">
        <v>1013</v>
      </c>
      <c r="J29" s="153">
        <v>992</v>
      </c>
      <c r="K29" s="153">
        <v>717</v>
      </c>
      <c r="L29" s="153">
        <v>486</v>
      </c>
      <c r="M29" s="153">
        <v>556</v>
      </c>
      <c r="N29" s="192">
        <v>6587</v>
      </c>
      <c r="O29" s="153">
        <v>667</v>
      </c>
      <c r="P29" s="158">
        <v>5905</v>
      </c>
    </row>
    <row r="30" spans="1:18" ht="12.75">
      <c r="A30" s="7">
        <v>2010</v>
      </c>
      <c r="B30" s="161">
        <v>62</v>
      </c>
      <c r="C30" s="161">
        <v>693</v>
      </c>
      <c r="D30" s="194">
        <v>61</v>
      </c>
      <c r="E30" s="153">
        <v>256</v>
      </c>
      <c r="F30" s="153">
        <v>240</v>
      </c>
      <c r="G30" s="153">
        <v>1032</v>
      </c>
      <c r="H30" s="153">
        <v>835</v>
      </c>
      <c r="I30" s="153">
        <v>916</v>
      </c>
      <c r="J30" s="153">
        <v>913</v>
      </c>
      <c r="K30" s="153">
        <v>635</v>
      </c>
      <c r="L30" s="153">
        <v>416</v>
      </c>
      <c r="M30" s="153">
        <v>478</v>
      </c>
      <c r="N30" s="192">
        <v>5787</v>
      </c>
      <c r="O30" s="153">
        <v>557</v>
      </c>
      <c r="P30" s="158">
        <v>5225</v>
      </c>
      <c r="R30" t="s">
        <v>155</v>
      </c>
    </row>
    <row r="31" spans="1:16" ht="12.75">
      <c r="A31" s="7">
        <v>2011</v>
      </c>
      <c r="B31" s="161">
        <v>46</v>
      </c>
      <c r="C31" s="161">
        <v>659</v>
      </c>
      <c r="D31" s="194">
        <v>82</v>
      </c>
      <c r="E31" s="153">
        <v>226</v>
      </c>
      <c r="F31" s="153">
        <v>249</v>
      </c>
      <c r="G31" s="153">
        <v>967</v>
      </c>
      <c r="H31" s="153">
        <v>713</v>
      </c>
      <c r="I31" s="153">
        <v>872</v>
      </c>
      <c r="J31" s="153">
        <v>828</v>
      </c>
      <c r="K31" s="153">
        <v>599</v>
      </c>
      <c r="L31" s="153">
        <v>423</v>
      </c>
      <c r="M31" s="153">
        <v>501</v>
      </c>
      <c r="N31" s="192">
        <v>5470</v>
      </c>
      <c r="O31" s="153">
        <v>557</v>
      </c>
      <c r="P31" s="158">
        <v>4903</v>
      </c>
    </row>
    <row r="32" spans="1:16" ht="12.75">
      <c r="A32" s="7">
        <v>2012</v>
      </c>
      <c r="B32" s="161">
        <v>48</v>
      </c>
      <c r="C32" s="161">
        <v>677</v>
      </c>
      <c r="D32" s="194">
        <v>84</v>
      </c>
      <c r="E32" s="161">
        <v>225</v>
      </c>
      <c r="F32" s="161">
        <v>200</v>
      </c>
      <c r="G32" s="161">
        <v>978</v>
      </c>
      <c r="H32" s="161">
        <v>779</v>
      </c>
      <c r="I32" s="161">
        <v>782</v>
      </c>
      <c r="J32" s="161">
        <v>839</v>
      </c>
      <c r="K32" s="161">
        <v>657</v>
      </c>
      <c r="L32" s="161">
        <v>421</v>
      </c>
      <c r="M32" s="161">
        <v>522</v>
      </c>
      <c r="N32" s="192">
        <v>5489</v>
      </c>
      <c r="O32" s="161">
        <v>509</v>
      </c>
      <c r="P32" s="158">
        <v>4978</v>
      </c>
    </row>
    <row r="33" spans="1:16" ht="12.75">
      <c r="A33" s="7">
        <v>2013</v>
      </c>
      <c r="B33" s="161">
        <v>53</v>
      </c>
      <c r="C33" s="161">
        <v>585</v>
      </c>
      <c r="D33" s="194">
        <v>87</v>
      </c>
      <c r="E33" s="161">
        <v>209</v>
      </c>
      <c r="F33" s="161">
        <v>172</v>
      </c>
      <c r="G33" s="161">
        <v>802</v>
      </c>
      <c r="H33" s="161">
        <v>690</v>
      </c>
      <c r="I33" s="161">
        <v>744</v>
      </c>
      <c r="J33" s="161">
        <v>725</v>
      </c>
      <c r="K33" s="161">
        <v>629</v>
      </c>
      <c r="L33" s="161">
        <v>416</v>
      </c>
      <c r="M33" s="161">
        <v>490</v>
      </c>
      <c r="N33" s="192">
        <v>4976</v>
      </c>
      <c r="O33" s="161">
        <v>468</v>
      </c>
      <c r="P33" s="158">
        <v>4496</v>
      </c>
    </row>
    <row r="34" spans="1:16" ht="12.75">
      <c r="A34" s="7">
        <v>2014</v>
      </c>
      <c r="B34" s="161">
        <v>54</v>
      </c>
      <c r="C34" s="161">
        <v>609</v>
      </c>
      <c r="D34" s="194">
        <v>72</v>
      </c>
      <c r="E34" s="161">
        <v>224</v>
      </c>
      <c r="F34" s="161">
        <v>157</v>
      </c>
      <c r="G34" s="161">
        <v>780</v>
      </c>
      <c r="H34" s="161">
        <v>608</v>
      </c>
      <c r="I34" s="161">
        <v>773</v>
      </c>
      <c r="J34" s="161">
        <v>736</v>
      </c>
      <c r="K34" s="161">
        <v>642</v>
      </c>
      <c r="L34" s="161">
        <v>390</v>
      </c>
      <c r="M34" s="161">
        <v>479</v>
      </c>
      <c r="N34" s="192">
        <v>4867</v>
      </c>
      <c r="O34" s="161">
        <v>453</v>
      </c>
      <c r="P34" s="158">
        <v>4408</v>
      </c>
    </row>
    <row r="35" spans="1:16" ht="12.75">
      <c r="A35" s="7">
        <v>2015</v>
      </c>
      <c r="B35" s="161">
        <v>44</v>
      </c>
      <c r="C35" s="161">
        <v>562</v>
      </c>
      <c r="D35" s="194">
        <v>57</v>
      </c>
      <c r="E35" s="161">
        <v>218</v>
      </c>
      <c r="F35" s="161">
        <v>166</v>
      </c>
      <c r="G35" s="161">
        <v>739</v>
      </c>
      <c r="H35" s="161">
        <v>682</v>
      </c>
      <c r="I35" s="161">
        <v>711</v>
      </c>
      <c r="J35" s="161">
        <v>729</v>
      </c>
      <c r="K35" s="161">
        <v>658</v>
      </c>
      <c r="L35" s="161">
        <v>393</v>
      </c>
      <c r="M35" s="161">
        <v>427</v>
      </c>
      <c r="N35" s="192">
        <v>4784</v>
      </c>
      <c r="O35" s="161">
        <v>441</v>
      </c>
      <c r="P35" s="158">
        <v>4339</v>
      </c>
    </row>
    <row r="36" spans="1:16" ht="12.75">
      <c r="A36" s="11">
        <v>2016</v>
      </c>
      <c r="B36" s="159">
        <v>57</v>
      </c>
      <c r="C36" s="159">
        <v>585</v>
      </c>
      <c r="D36" s="239">
        <v>58</v>
      </c>
      <c r="E36" s="159">
        <v>215</v>
      </c>
      <c r="F36" s="159">
        <v>168</v>
      </c>
      <c r="G36" s="159">
        <v>757</v>
      </c>
      <c r="H36" s="159">
        <v>716</v>
      </c>
      <c r="I36" s="159">
        <v>689</v>
      </c>
      <c r="J36" s="159">
        <v>682</v>
      </c>
      <c r="K36" s="159">
        <v>642</v>
      </c>
      <c r="L36" s="159">
        <v>410</v>
      </c>
      <c r="M36" s="159">
        <v>418</v>
      </c>
      <c r="N36" s="193">
        <v>4762</v>
      </c>
      <c r="O36" s="159">
        <v>441</v>
      </c>
      <c r="P36" s="160">
        <v>4314</v>
      </c>
    </row>
    <row r="37" spans="1:16" ht="12.75">
      <c r="A37" s="8"/>
      <c r="B37" s="8"/>
      <c r="C37" s="8"/>
      <c r="M37" s="5"/>
      <c r="N37" s="5"/>
      <c r="P37" s="5"/>
    </row>
    <row r="38" spans="1:16" ht="12.75">
      <c r="A38" s="12"/>
      <c r="B38" s="12"/>
      <c r="C38" s="12"/>
      <c r="D38" s="12"/>
      <c r="E38" s="12"/>
      <c r="F38" s="12"/>
      <c r="G38" s="12"/>
      <c r="H38" s="12"/>
      <c r="I38" s="12"/>
      <c r="J38" s="12"/>
      <c r="K38" s="12"/>
      <c r="L38" s="12"/>
      <c r="M38" s="12"/>
      <c r="N38" s="12"/>
      <c r="O38" s="12"/>
      <c r="P38" s="8"/>
    </row>
    <row r="39" spans="1:16" ht="21">
      <c r="A39" s="338"/>
      <c r="B39" s="12"/>
      <c r="C39" s="12"/>
      <c r="D39" s="12"/>
      <c r="E39" s="12"/>
      <c r="F39" s="12"/>
      <c r="G39" s="12"/>
      <c r="H39" s="349" t="s">
        <v>201</v>
      </c>
      <c r="I39" s="340"/>
      <c r="J39" s="350"/>
      <c r="K39" s="341"/>
      <c r="L39" s="12"/>
      <c r="M39" s="12"/>
      <c r="N39" s="12"/>
      <c r="O39" s="12"/>
      <c r="P39" s="337"/>
    </row>
    <row r="40" spans="1:16" ht="12.75">
      <c r="A40" s="7"/>
      <c r="B40" s="8"/>
      <c r="C40" s="18"/>
      <c r="D40" s="8"/>
      <c r="E40" s="8"/>
      <c r="F40" s="8"/>
      <c r="G40" s="8"/>
      <c r="H40" s="381" t="s">
        <v>194</v>
      </c>
      <c r="I40" s="381"/>
      <c r="J40" s="381"/>
      <c r="K40" s="8"/>
      <c r="L40" s="8"/>
      <c r="M40" s="18"/>
      <c r="N40" s="8"/>
      <c r="O40" s="348" t="s">
        <v>195</v>
      </c>
      <c r="P40" s="347" t="s">
        <v>196</v>
      </c>
    </row>
    <row r="41" spans="1:16" ht="14.25" customHeight="1">
      <c r="A41" s="11"/>
      <c r="B41" s="342" t="s">
        <v>85</v>
      </c>
      <c r="C41" s="342" t="s">
        <v>163</v>
      </c>
      <c r="D41" s="346" t="s">
        <v>123</v>
      </c>
      <c r="E41" s="155" t="s">
        <v>130</v>
      </c>
      <c r="F41" s="156" t="s">
        <v>131</v>
      </c>
      <c r="G41" s="162" t="s">
        <v>124</v>
      </c>
      <c r="H41" s="345" t="s">
        <v>125</v>
      </c>
      <c r="I41" s="345" t="s">
        <v>126</v>
      </c>
      <c r="J41" s="345" t="s">
        <v>127</v>
      </c>
      <c r="K41" s="154" t="s">
        <v>128</v>
      </c>
      <c r="L41" s="154" t="s">
        <v>129</v>
      </c>
      <c r="M41" s="157" t="s">
        <v>193</v>
      </c>
      <c r="N41" s="343" t="s">
        <v>132</v>
      </c>
      <c r="O41" s="157" t="s">
        <v>197</v>
      </c>
      <c r="P41" s="344" t="s">
        <v>198</v>
      </c>
    </row>
    <row r="42" spans="1:18" ht="12.75">
      <c r="A42" s="7">
        <v>2004</v>
      </c>
      <c r="B42" s="153">
        <v>308</v>
      </c>
      <c r="C42" s="153">
        <v>2766</v>
      </c>
      <c r="D42" s="194">
        <v>307</v>
      </c>
      <c r="E42" s="153">
        <v>1119</v>
      </c>
      <c r="F42" s="153">
        <v>969</v>
      </c>
      <c r="G42" s="153">
        <v>3463</v>
      </c>
      <c r="H42" s="153">
        <v>2402</v>
      </c>
      <c r="I42" s="153">
        <v>3529</v>
      </c>
      <c r="J42" s="153">
        <v>2597</v>
      </c>
      <c r="K42" s="153">
        <v>1811</v>
      </c>
      <c r="L42" s="153">
        <v>1108</v>
      </c>
      <c r="M42" s="153">
        <v>1151</v>
      </c>
      <c r="N42" s="192">
        <v>18502</v>
      </c>
      <c r="O42" s="153">
        <v>2395</v>
      </c>
      <c r="P42" s="158">
        <v>16061</v>
      </c>
      <c r="R42" s="351"/>
    </row>
    <row r="43" spans="1:18" ht="12.75">
      <c r="A43" s="7">
        <v>2005</v>
      </c>
      <c r="B43" s="153">
        <v>286</v>
      </c>
      <c r="C43" s="153">
        <v>2666</v>
      </c>
      <c r="D43" s="194">
        <v>273</v>
      </c>
      <c r="E43" s="153">
        <v>977</v>
      </c>
      <c r="F43" s="153">
        <v>913</v>
      </c>
      <c r="G43" s="153">
        <v>3541</v>
      </c>
      <c r="H43" s="153">
        <v>2294</v>
      </c>
      <c r="I43" s="153">
        <v>3187</v>
      </c>
      <c r="J43" s="153">
        <v>2692</v>
      </c>
      <c r="K43" s="153">
        <v>1753</v>
      </c>
      <c r="L43" s="153">
        <v>1068</v>
      </c>
      <c r="M43" s="153">
        <v>1153</v>
      </c>
      <c r="N43" s="192">
        <v>17885</v>
      </c>
      <c r="O43" s="153">
        <v>2163</v>
      </c>
      <c r="P43" s="158">
        <v>15688</v>
      </c>
      <c r="R43" s="351"/>
    </row>
    <row r="44" spans="1:18" ht="12.75">
      <c r="A44" s="7">
        <v>2006</v>
      </c>
      <c r="B44" s="153">
        <v>314</v>
      </c>
      <c r="C44" s="153">
        <v>2635</v>
      </c>
      <c r="D44" s="194">
        <v>264</v>
      </c>
      <c r="E44" s="153">
        <v>902</v>
      </c>
      <c r="F44" s="153">
        <v>855</v>
      </c>
      <c r="G44" s="153">
        <v>3560</v>
      </c>
      <c r="H44" s="153">
        <v>2285</v>
      </c>
      <c r="I44" s="153">
        <v>2919</v>
      </c>
      <c r="J44" s="153">
        <v>2634</v>
      </c>
      <c r="K44" s="153">
        <v>1727</v>
      </c>
      <c r="L44" s="153">
        <v>1024</v>
      </c>
      <c r="M44" s="153">
        <v>1066</v>
      </c>
      <c r="N44" s="192">
        <v>17269</v>
      </c>
      <c r="O44" s="153">
        <v>2021</v>
      </c>
      <c r="P44" s="158">
        <v>15215</v>
      </c>
      <c r="R44" s="351"/>
    </row>
    <row r="45" spans="1:18" ht="12.75">
      <c r="A45" s="7">
        <v>2007</v>
      </c>
      <c r="B45" s="153">
        <v>281</v>
      </c>
      <c r="C45" s="153">
        <v>2385</v>
      </c>
      <c r="D45" s="194">
        <v>228</v>
      </c>
      <c r="E45" s="153">
        <v>829</v>
      </c>
      <c r="F45" s="153">
        <v>759</v>
      </c>
      <c r="G45" s="153">
        <v>3419</v>
      </c>
      <c r="H45" s="153">
        <v>2231</v>
      </c>
      <c r="I45" s="153">
        <v>2628</v>
      </c>
      <c r="J45" s="153">
        <v>2430</v>
      </c>
      <c r="K45" s="153">
        <v>1642</v>
      </c>
      <c r="L45" s="153">
        <v>1003</v>
      </c>
      <c r="M45" s="153">
        <v>1041</v>
      </c>
      <c r="N45" s="192">
        <v>16239</v>
      </c>
      <c r="O45" s="153">
        <v>1816</v>
      </c>
      <c r="P45" s="158">
        <v>14394</v>
      </c>
      <c r="R45" s="351"/>
    </row>
    <row r="46" spans="1:18" ht="12.75">
      <c r="A46" s="7">
        <v>2008</v>
      </c>
      <c r="B46" s="153">
        <v>270</v>
      </c>
      <c r="C46" s="153">
        <v>2575</v>
      </c>
      <c r="D46" s="194">
        <v>234</v>
      </c>
      <c r="E46" s="153">
        <v>753</v>
      </c>
      <c r="F46" s="153">
        <v>702</v>
      </c>
      <c r="G46" s="153">
        <v>3175</v>
      </c>
      <c r="H46" s="153">
        <v>2178</v>
      </c>
      <c r="I46" s="153">
        <v>2519</v>
      </c>
      <c r="J46" s="153">
        <v>2452</v>
      </c>
      <c r="K46" s="153">
        <v>1557</v>
      </c>
      <c r="L46" s="153">
        <v>953</v>
      </c>
      <c r="M46" s="153">
        <v>1047</v>
      </c>
      <c r="N46" s="192">
        <v>15592</v>
      </c>
      <c r="O46" s="153">
        <v>1689</v>
      </c>
      <c r="P46" s="158">
        <v>13881</v>
      </c>
      <c r="R46" s="351"/>
    </row>
    <row r="47" spans="1:18" ht="12.75">
      <c r="A47" s="7">
        <v>2009</v>
      </c>
      <c r="B47" s="153">
        <v>216</v>
      </c>
      <c r="C47" s="153">
        <v>2287</v>
      </c>
      <c r="D47" s="194">
        <v>201</v>
      </c>
      <c r="E47" s="153">
        <v>682</v>
      </c>
      <c r="F47" s="153">
        <v>590</v>
      </c>
      <c r="G47" s="153">
        <v>3086</v>
      </c>
      <c r="H47" s="153">
        <v>2098</v>
      </c>
      <c r="I47" s="153">
        <v>2425</v>
      </c>
      <c r="J47" s="153">
        <v>2389</v>
      </c>
      <c r="K47" s="153">
        <v>1538</v>
      </c>
      <c r="L47" s="153">
        <v>997</v>
      </c>
      <c r="M47" s="153">
        <v>1000</v>
      </c>
      <c r="N47" s="192">
        <v>15043</v>
      </c>
      <c r="O47" s="153">
        <v>1473</v>
      </c>
      <c r="P47" s="158">
        <v>13533</v>
      </c>
      <c r="R47" s="351"/>
    </row>
    <row r="48" spans="1:18" ht="12.75">
      <c r="A48" s="7">
        <v>2010</v>
      </c>
      <c r="B48" s="161">
        <v>208</v>
      </c>
      <c r="C48" s="161">
        <v>1969</v>
      </c>
      <c r="D48" s="194">
        <v>171</v>
      </c>
      <c r="E48" s="153">
        <v>631</v>
      </c>
      <c r="F48" s="153">
        <v>576</v>
      </c>
      <c r="G48" s="153">
        <v>2491</v>
      </c>
      <c r="H48" s="153">
        <v>1885</v>
      </c>
      <c r="I48" s="153">
        <v>2191</v>
      </c>
      <c r="J48" s="153">
        <v>2185</v>
      </c>
      <c r="K48" s="153">
        <v>1452</v>
      </c>
      <c r="L48" s="153">
        <v>877</v>
      </c>
      <c r="M48" s="153">
        <v>855</v>
      </c>
      <c r="N48" s="192">
        <v>13338</v>
      </c>
      <c r="O48" s="153">
        <v>1378</v>
      </c>
      <c r="P48" s="158">
        <v>11936</v>
      </c>
      <c r="R48" s="351"/>
    </row>
    <row r="49" spans="1:18" ht="12.75">
      <c r="A49" s="7">
        <v>2011</v>
      </c>
      <c r="B49" s="161">
        <v>185</v>
      </c>
      <c r="C49" s="161">
        <v>1880</v>
      </c>
      <c r="D49" s="194">
        <v>205</v>
      </c>
      <c r="E49" s="153">
        <v>590</v>
      </c>
      <c r="F49" s="153">
        <v>521</v>
      </c>
      <c r="G49" s="153">
        <v>2243</v>
      </c>
      <c r="H49" s="153">
        <v>1689</v>
      </c>
      <c r="I49" s="153">
        <v>2073</v>
      </c>
      <c r="J49" s="153">
        <v>2145</v>
      </c>
      <c r="K49" s="153">
        <v>1455</v>
      </c>
      <c r="L49" s="153">
        <v>938</v>
      </c>
      <c r="M49" s="153">
        <v>906</v>
      </c>
      <c r="N49" s="192">
        <v>12786</v>
      </c>
      <c r="O49" s="153">
        <v>1316</v>
      </c>
      <c r="P49" s="158">
        <v>11449</v>
      </c>
      <c r="R49" s="351"/>
    </row>
    <row r="50" spans="1:18" ht="12.75">
      <c r="A50" s="7">
        <v>2012</v>
      </c>
      <c r="B50" s="161">
        <v>176</v>
      </c>
      <c r="C50" s="161">
        <v>1981</v>
      </c>
      <c r="D50" s="194">
        <v>182</v>
      </c>
      <c r="E50" s="161">
        <v>540</v>
      </c>
      <c r="F50" s="161">
        <v>445</v>
      </c>
      <c r="G50" s="161">
        <v>2299</v>
      </c>
      <c r="H50" s="161">
        <v>1807</v>
      </c>
      <c r="I50" s="161">
        <v>1926</v>
      </c>
      <c r="J50" s="161">
        <v>2076</v>
      </c>
      <c r="K50" s="161">
        <v>1595</v>
      </c>
      <c r="L50" s="161">
        <v>866</v>
      </c>
      <c r="M50" s="161">
        <v>970</v>
      </c>
      <c r="N50" s="194">
        <v>12712</v>
      </c>
      <c r="O50" s="194">
        <v>1167</v>
      </c>
      <c r="P50" s="158">
        <v>11539</v>
      </c>
      <c r="Q50" s="7"/>
      <c r="R50" s="351"/>
    </row>
    <row r="51" spans="1:18" ht="12.75">
      <c r="A51" s="7">
        <v>2013</v>
      </c>
      <c r="B51" s="161">
        <v>172</v>
      </c>
      <c r="C51" s="161">
        <v>1671</v>
      </c>
      <c r="D51" s="194">
        <v>190</v>
      </c>
      <c r="E51" s="161">
        <v>486</v>
      </c>
      <c r="F51" s="161">
        <v>381</v>
      </c>
      <c r="G51" s="161">
        <v>1891</v>
      </c>
      <c r="H51" s="161">
        <v>1568</v>
      </c>
      <c r="I51" s="161">
        <v>1834</v>
      </c>
      <c r="J51" s="161">
        <v>1898</v>
      </c>
      <c r="K51" s="161">
        <v>1478</v>
      </c>
      <c r="L51" s="161">
        <v>865</v>
      </c>
      <c r="M51" s="161">
        <v>889</v>
      </c>
      <c r="N51" s="194">
        <v>11502</v>
      </c>
      <c r="O51" s="194">
        <v>1057</v>
      </c>
      <c r="P51" s="158">
        <v>10423</v>
      </c>
      <c r="Q51" s="7"/>
      <c r="R51" s="351"/>
    </row>
    <row r="52" spans="1:18" ht="12.75">
      <c r="A52" s="7">
        <v>2014</v>
      </c>
      <c r="B52" s="161">
        <v>203</v>
      </c>
      <c r="C52" s="161">
        <v>1703</v>
      </c>
      <c r="D52" s="194">
        <v>162</v>
      </c>
      <c r="E52" s="161">
        <v>491</v>
      </c>
      <c r="F52" s="161">
        <v>379</v>
      </c>
      <c r="G52" s="161">
        <v>1883</v>
      </c>
      <c r="H52" s="161">
        <v>1516</v>
      </c>
      <c r="I52" s="161">
        <v>1809</v>
      </c>
      <c r="J52" s="161">
        <v>1859</v>
      </c>
      <c r="K52" s="161">
        <v>1469</v>
      </c>
      <c r="L52" s="161">
        <v>842</v>
      </c>
      <c r="M52" s="161">
        <v>885</v>
      </c>
      <c r="N52" s="194">
        <v>11308</v>
      </c>
      <c r="O52" s="194">
        <v>1032</v>
      </c>
      <c r="P52" s="158">
        <v>10263</v>
      </c>
      <c r="Q52" s="7"/>
      <c r="R52" s="351"/>
    </row>
    <row r="53" spans="1:18" ht="12.75">
      <c r="A53" s="7">
        <v>2015</v>
      </c>
      <c r="B53" s="161">
        <v>168</v>
      </c>
      <c r="C53" s="161">
        <v>1600</v>
      </c>
      <c r="D53" s="194">
        <v>141</v>
      </c>
      <c r="E53" s="161">
        <v>476</v>
      </c>
      <c r="F53" s="161">
        <v>354</v>
      </c>
      <c r="G53" s="161">
        <v>1691</v>
      </c>
      <c r="H53" s="161">
        <v>1649</v>
      </c>
      <c r="I53" s="161">
        <v>1728</v>
      </c>
      <c r="J53" s="161">
        <v>1749</v>
      </c>
      <c r="K53" s="161">
        <v>1501</v>
      </c>
      <c r="L53" s="161">
        <v>831</v>
      </c>
      <c r="M53" s="161">
        <v>845</v>
      </c>
      <c r="N53" s="194">
        <v>10974</v>
      </c>
      <c r="O53" s="194">
        <v>971</v>
      </c>
      <c r="P53" s="158">
        <v>9994</v>
      </c>
      <c r="Q53" s="7"/>
      <c r="R53" s="351"/>
    </row>
    <row r="54" spans="1:18" ht="12.75">
      <c r="A54" s="11">
        <v>2016</v>
      </c>
      <c r="B54" s="159">
        <v>191</v>
      </c>
      <c r="C54" s="159">
        <v>1693</v>
      </c>
      <c r="D54" s="239">
        <v>154</v>
      </c>
      <c r="E54" s="159">
        <v>492</v>
      </c>
      <c r="F54" s="159">
        <v>365</v>
      </c>
      <c r="G54" s="159">
        <v>1596</v>
      </c>
      <c r="H54" s="159">
        <v>1616</v>
      </c>
      <c r="I54" s="159">
        <v>1720</v>
      </c>
      <c r="J54" s="159">
        <v>1691</v>
      </c>
      <c r="K54" s="159">
        <v>1558</v>
      </c>
      <c r="L54" s="159">
        <v>848</v>
      </c>
      <c r="M54" s="159">
        <v>826</v>
      </c>
      <c r="N54" s="239">
        <v>10881</v>
      </c>
      <c r="O54" s="239">
        <v>1011</v>
      </c>
      <c r="P54" s="160">
        <v>9855</v>
      </c>
      <c r="Q54" s="7"/>
      <c r="R54" s="351"/>
    </row>
    <row r="55" spans="1:3" ht="12.75">
      <c r="A55" s="271" t="s">
        <v>202</v>
      </c>
      <c r="B55" s="8"/>
      <c r="C55" s="8"/>
    </row>
    <row r="56" ht="12.75">
      <c r="A56" s="271" t="s">
        <v>203</v>
      </c>
    </row>
    <row r="58" spans="2:16" ht="12.75">
      <c r="B58" s="351"/>
      <c r="C58" s="351"/>
      <c r="D58" s="351"/>
      <c r="E58" s="351"/>
      <c r="F58" s="351"/>
      <c r="G58" s="351"/>
      <c r="H58" s="351"/>
      <c r="I58" s="351"/>
      <c r="J58" s="351"/>
      <c r="K58" s="351"/>
      <c r="L58" s="351"/>
      <c r="M58" s="351"/>
      <c r="N58" s="351"/>
      <c r="O58" s="351"/>
      <c r="P58" s="351"/>
    </row>
    <row r="59" spans="2:16" ht="12.75">
      <c r="B59" s="351"/>
      <c r="C59" s="351"/>
      <c r="D59" s="351"/>
      <c r="E59" s="351"/>
      <c r="F59" s="351"/>
      <c r="G59" s="351"/>
      <c r="H59" s="351"/>
      <c r="I59" s="351"/>
      <c r="J59" s="351"/>
      <c r="K59" s="351"/>
      <c r="L59" s="351"/>
      <c r="M59" s="351"/>
      <c r="N59" s="351"/>
      <c r="O59" s="351"/>
      <c r="P59" s="351"/>
    </row>
    <row r="60" spans="2:16" ht="12.75">
      <c r="B60" s="351"/>
      <c r="C60" s="351"/>
      <c r="D60" s="351"/>
      <c r="E60" s="351"/>
      <c r="F60" s="351"/>
      <c r="G60" s="351"/>
      <c r="H60" s="351"/>
      <c r="I60" s="351"/>
      <c r="J60" s="351"/>
      <c r="K60" s="351"/>
      <c r="L60" s="351"/>
      <c r="M60" s="351"/>
      <c r="N60" s="351"/>
      <c r="O60" s="351"/>
      <c r="P60" s="351"/>
    </row>
    <row r="61" spans="2:16" ht="12.75">
      <c r="B61" s="351"/>
      <c r="C61" s="351"/>
      <c r="D61" s="351"/>
      <c r="E61" s="351"/>
      <c r="F61" s="351"/>
      <c r="G61" s="351"/>
      <c r="H61" s="351"/>
      <c r="I61" s="351"/>
      <c r="J61" s="351"/>
      <c r="K61" s="351"/>
      <c r="L61" s="351"/>
      <c r="M61" s="351"/>
      <c r="N61" s="351"/>
      <c r="O61" s="351"/>
      <c r="P61" s="351"/>
    </row>
    <row r="62" spans="2:16" ht="12.75">
      <c r="B62" s="351"/>
      <c r="C62" s="351"/>
      <c r="D62" s="351"/>
      <c r="E62" s="351"/>
      <c r="F62" s="351"/>
      <c r="G62" s="351"/>
      <c r="H62" s="351"/>
      <c r="I62" s="351"/>
      <c r="J62" s="351"/>
      <c r="K62" s="351"/>
      <c r="L62" s="351"/>
      <c r="M62" s="351"/>
      <c r="N62" s="351"/>
      <c r="O62" s="351"/>
      <c r="P62" s="351"/>
    </row>
    <row r="63" spans="2:16" ht="12.75">
      <c r="B63" s="351"/>
      <c r="C63" s="351"/>
      <c r="D63" s="351"/>
      <c r="E63" s="351"/>
      <c r="F63" s="351"/>
      <c r="G63" s="351"/>
      <c r="H63" s="351"/>
      <c r="I63" s="351"/>
      <c r="J63" s="351"/>
      <c r="K63" s="351"/>
      <c r="L63" s="351"/>
      <c r="M63" s="351"/>
      <c r="N63" s="351"/>
      <c r="O63" s="351"/>
      <c r="P63" s="351"/>
    </row>
    <row r="64" spans="2:16" ht="12.75">
      <c r="B64" s="351"/>
      <c r="C64" s="351"/>
      <c r="D64" s="351"/>
      <c r="E64" s="351"/>
      <c r="F64" s="351"/>
      <c r="G64" s="351"/>
      <c r="H64" s="351"/>
      <c r="I64" s="351"/>
      <c r="J64" s="351"/>
      <c r="K64" s="351"/>
      <c r="L64" s="351"/>
      <c r="M64" s="351"/>
      <c r="N64" s="351"/>
      <c r="O64" s="351"/>
      <c r="P64" s="351"/>
    </row>
    <row r="65" spans="2:16" ht="12.75">
      <c r="B65" s="351"/>
      <c r="C65" s="351"/>
      <c r="D65" s="351"/>
      <c r="E65" s="351"/>
      <c r="F65" s="351"/>
      <c r="G65" s="351"/>
      <c r="H65" s="351"/>
      <c r="I65" s="351"/>
      <c r="J65" s="351"/>
      <c r="K65" s="351"/>
      <c r="L65" s="351"/>
      <c r="M65" s="351"/>
      <c r="N65" s="351"/>
      <c r="O65" s="351"/>
      <c r="P65" s="351"/>
    </row>
    <row r="66" spans="2:16" ht="12.75">
      <c r="B66" s="351"/>
      <c r="C66" s="351"/>
      <c r="D66" s="351"/>
      <c r="E66" s="351"/>
      <c r="F66" s="351"/>
      <c r="G66" s="351"/>
      <c r="H66" s="351"/>
      <c r="I66" s="351"/>
      <c r="J66" s="351"/>
      <c r="K66" s="351"/>
      <c r="L66" s="351"/>
      <c r="M66" s="351"/>
      <c r="N66" s="351"/>
      <c r="O66" s="351"/>
      <c r="P66" s="351"/>
    </row>
    <row r="67" spans="2:16" ht="12.75">
      <c r="B67" s="351"/>
      <c r="C67" s="351"/>
      <c r="D67" s="351"/>
      <c r="E67" s="351"/>
      <c r="F67" s="351"/>
      <c r="G67" s="351"/>
      <c r="H67" s="351"/>
      <c r="I67" s="351"/>
      <c r="J67" s="351"/>
      <c r="K67" s="351"/>
      <c r="L67" s="351"/>
      <c r="M67" s="351"/>
      <c r="N67" s="351"/>
      <c r="O67" s="351"/>
      <c r="P67" s="351"/>
    </row>
    <row r="68" spans="2:16" ht="12.75">
      <c r="B68" s="351"/>
      <c r="C68" s="351"/>
      <c r="D68" s="351"/>
      <c r="E68" s="351"/>
      <c r="F68" s="351"/>
      <c r="G68" s="351"/>
      <c r="H68" s="351"/>
      <c r="I68" s="351"/>
      <c r="J68" s="351"/>
      <c r="K68" s="351"/>
      <c r="L68" s="351"/>
      <c r="M68" s="351"/>
      <c r="N68" s="351"/>
      <c r="O68" s="351"/>
      <c r="P68" s="351"/>
    </row>
    <row r="69" spans="2:16" ht="12.75">
      <c r="B69" s="351"/>
      <c r="C69" s="351"/>
      <c r="D69" s="351"/>
      <c r="E69" s="351"/>
      <c r="F69" s="351"/>
      <c r="G69" s="351"/>
      <c r="H69" s="351"/>
      <c r="I69" s="351"/>
      <c r="J69" s="351"/>
      <c r="K69" s="351"/>
      <c r="L69" s="351"/>
      <c r="M69" s="351"/>
      <c r="N69" s="351"/>
      <c r="O69" s="351"/>
      <c r="P69" s="351"/>
    </row>
    <row r="70" spans="2:16" ht="12.75">
      <c r="B70" s="351"/>
      <c r="C70" s="351"/>
      <c r="D70" s="351"/>
      <c r="E70" s="351"/>
      <c r="F70" s="351"/>
      <c r="G70" s="351"/>
      <c r="H70" s="351"/>
      <c r="I70" s="351"/>
      <c r="J70" s="351"/>
      <c r="K70" s="351"/>
      <c r="L70" s="351"/>
      <c r="M70" s="351"/>
      <c r="N70" s="351"/>
      <c r="O70" s="351"/>
      <c r="P70" s="351"/>
    </row>
    <row r="71" spans="2:16" ht="12.75">
      <c r="B71" s="351"/>
      <c r="C71" s="351"/>
      <c r="D71" s="351"/>
      <c r="E71" s="351"/>
      <c r="F71" s="351"/>
      <c r="G71" s="351"/>
      <c r="H71" s="351"/>
      <c r="I71" s="351"/>
      <c r="J71" s="351"/>
      <c r="K71" s="351"/>
      <c r="L71" s="351"/>
      <c r="M71" s="351"/>
      <c r="N71" s="351"/>
      <c r="O71" s="351"/>
      <c r="P71" s="351"/>
    </row>
    <row r="72" spans="2:16" ht="12.75">
      <c r="B72" s="351"/>
      <c r="C72" s="351"/>
      <c r="D72" s="351"/>
      <c r="E72" s="351"/>
      <c r="F72" s="351"/>
      <c r="G72" s="351"/>
      <c r="H72" s="351"/>
      <c r="I72" s="351"/>
      <c r="J72" s="351"/>
      <c r="K72" s="351"/>
      <c r="L72" s="351"/>
      <c r="M72" s="351"/>
      <c r="N72" s="351"/>
      <c r="O72" s="351"/>
      <c r="P72" s="351"/>
    </row>
    <row r="73" spans="2:16" ht="12.75">
      <c r="B73" s="351"/>
      <c r="C73" s="351"/>
      <c r="D73" s="351"/>
      <c r="E73" s="351"/>
      <c r="F73" s="351"/>
      <c r="G73" s="351"/>
      <c r="H73" s="351"/>
      <c r="I73" s="351"/>
      <c r="J73" s="351"/>
      <c r="K73" s="351"/>
      <c r="L73" s="351"/>
      <c r="M73" s="351"/>
      <c r="N73" s="351"/>
      <c r="O73" s="351"/>
      <c r="P73" s="351"/>
    </row>
    <row r="74" spans="2:16" ht="12.75">
      <c r="B74" s="351"/>
      <c r="C74" s="351"/>
      <c r="D74" s="351"/>
      <c r="E74" s="351"/>
      <c r="F74" s="351"/>
      <c r="G74" s="351"/>
      <c r="H74" s="351"/>
      <c r="I74" s="351"/>
      <c r="J74" s="351"/>
      <c r="K74" s="351"/>
      <c r="L74" s="351"/>
      <c r="M74" s="351"/>
      <c r="N74" s="351"/>
      <c r="O74" s="351"/>
      <c r="P74" s="351"/>
    </row>
    <row r="75" spans="2:16" ht="12.75">
      <c r="B75" s="351"/>
      <c r="C75" s="351"/>
      <c r="D75" s="351"/>
      <c r="E75" s="351"/>
      <c r="F75" s="351"/>
      <c r="G75" s="351"/>
      <c r="H75" s="351"/>
      <c r="I75" s="351"/>
      <c r="J75" s="351"/>
      <c r="K75" s="351"/>
      <c r="L75" s="351"/>
      <c r="M75" s="351"/>
      <c r="N75" s="351"/>
      <c r="O75" s="351"/>
      <c r="P75" s="351"/>
    </row>
    <row r="76" spans="2:16" ht="12.75">
      <c r="B76" s="351"/>
      <c r="C76" s="351"/>
      <c r="D76" s="351"/>
      <c r="E76" s="351"/>
      <c r="F76" s="351"/>
      <c r="G76" s="351"/>
      <c r="H76" s="351"/>
      <c r="I76" s="351"/>
      <c r="J76" s="351"/>
      <c r="K76" s="351"/>
      <c r="L76" s="351"/>
      <c r="M76" s="351"/>
      <c r="N76" s="351"/>
      <c r="O76" s="351"/>
      <c r="P76" s="351"/>
    </row>
    <row r="77" spans="2:16" ht="12.75">
      <c r="B77" s="351"/>
      <c r="C77" s="351"/>
      <c r="D77" s="351"/>
      <c r="E77" s="351"/>
      <c r="F77" s="351"/>
      <c r="G77" s="351"/>
      <c r="H77" s="351"/>
      <c r="I77" s="351"/>
      <c r="J77" s="351"/>
      <c r="K77" s="351"/>
      <c r="L77" s="351"/>
      <c r="M77" s="351"/>
      <c r="N77" s="351"/>
      <c r="O77" s="351"/>
      <c r="P77" s="351"/>
    </row>
    <row r="78" spans="2:16" ht="12.75">
      <c r="B78" s="351"/>
      <c r="C78" s="351"/>
      <c r="D78" s="351"/>
      <c r="E78" s="351"/>
      <c r="F78" s="351"/>
      <c r="G78" s="351"/>
      <c r="H78" s="351"/>
      <c r="I78" s="351"/>
      <c r="J78" s="351"/>
      <c r="K78" s="351"/>
      <c r="L78" s="351"/>
      <c r="M78" s="351"/>
      <c r="N78" s="351"/>
      <c r="O78" s="351"/>
      <c r="P78" s="351"/>
    </row>
  </sheetData>
  <sheetProtection/>
  <mergeCells count="3">
    <mergeCell ref="H40:J40"/>
    <mergeCell ref="H22:J22"/>
    <mergeCell ref="H4:J4"/>
  </mergeCells>
  <printOptions/>
  <pageMargins left="0.75" right="0.75" top="1" bottom="1" header="0.5" footer="0.5"/>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1996 Road Accidents</dc:title>
  <dc:subject/>
  <dc:creator>User</dc:creator>
  <cp:keywords/>
  <dc:description/>
  <cp:lastModifiedBy>u016789</cp:lastModifiedBy>
  <cp:lastPrinted>2017-05-19T09:28:14Z</cp:lastPrinted>
  <dcterms:created xsi:type="dcterms:W3CDTF">1999-04-19T10:26:43Z</dcterms:created>
  <dcterms:modified xsi:type="dcterms:W3CDTF">2017-05-24T06:54:37Z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A17154694</vt:lpwstr>
  </property>
  <property fmtid="{D5CDD505-2E9C-101B-9397-08002B2CF9AE}" pid="3" name="Objective-Comment">
    <vt:lpwstr/>
  </property>
  <property fmtid="{D5CDD505-2E9C-101B-9397-08002B2CF9AE}" pid="4" name="Objective-CreationStamp">
    <vt:filetime>2017-03-24T07:30:00Z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2017-05-24T06:54:45Z</vt:filetime>
  </property>
  <property fmtid="{D5CDD505-2E9C-101B-9397-08002B2CF9AE}" pid="8" name="Objective-ModificationStamp">
    <vt:filetime>2017-05-24T06:55:00Z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safety:Road accident and casualty statistics: Key 2016 Road Accident Statistics: Research and analysis: Roads and road transport - Road safety: 2017-2022:</vt:lpwstr>
  </property>
  <property fmtid="{D5CDD505-2E9C-101B-9397-08002B2CF9AE}" pid="11" name="Objective-Parent">
    <vt:lpwstr>Road accident and casualty statistics: Key 2016 Road Accident Statistics: Research and analysis: Roads and road transport - Road safety: 2017-2022</vt:lpwstr>
  </property>
  <property fmtid="{D5CDD505-2E9C-101B-9397-08002B2CF9AE}" pid="12" name="Objective-State">
    <vt:lpwstr>Published</vt:lpwstr>
  </property>
  <property fmtid="{D5CDD505-2E9C-101B-9397-08002B2CF9AE}" pid="13" name="Objective-Title">
    <vt:lpwstr>Key Reported Road Casualties Scotland 2016 - Publication - tables</vt:lpwstr>
  </property>
  <property fmtid="{D5CDD505-2E9C-101B-9397-08002B2CF9AE}" pid="14" name="Objective-Version">
    <vt:lpwstr>8.0</vt:lpwstr>
  </property>
  <property fmtid="{D5CDD505-2E9C-101B-9397-08002B2CF9AE}" pid="15" name="Objective-VersionComment">
    <vt:lpwstr/>
  </property>
  <property fmtid="{D5CDD505-2E9C-101B-9397-08002B2CF9AE}" pid="16" name="Objective-VersionNumber">
    <vt:i4>8</vt:i4>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