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760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  <externalReference r:id="rId17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11" hidden="1">[1]Table18b!$I$14:$L$14</definedName>
    <definedName name="__123Graph_BGRAPH1" localSheetId="11" hidden="1">[1]Table18b!$I$29:$L$29</definedName>
    <definedName name="_new2">#REF!</definedName>
    <definedName name="_Order1" hidden="1">255</definedName>
    <definedName name="MACROS">[2]Table!$M$1:$IG$8163</definedName>
    <definedName name="_xlnm.Print_Area" localSheetId="9">Fig7data!$A$1:$L$72</definedName>
    <definedName name="_xlnm.Print_Area" localSheetId="2">'figs2&amp;3data'!$A$1:$AF$78</definedName>
    <definedName name="_xlnm.Print_Area" localSheetId="10">Figure7!$A$60:$L$128</definedName>
    <definedName name="_xlnm.Print_Area" localSheetId="11">Figure8!$A$55:$Q$197</definedName>
    <definedName name="_xlnm.Print_Area" localSheetId="6">'Figures 4&amp;5'!$A$1:$O$87</definedName>
    <definedName name="SHEETD" localSheetId="11">[1]Table18b!$B$3:$M$71</definedName>
    <definedName name="TIME">[2]Table!$E$1:$IG$8163</definedName>
    <definedName name="Value_Year">'[3]Uprating series'!$B$4</definedName>
    <definedName name="WHOLE">[2]Table!$BZ$371</definedName>
    <definedName name="Z_D71BBD52_16DC_11D5_A981_00C04FA41A57_.wvu.PrintArea" localSheetId="10" hidden="1">Figure7!$A$60:$L$128</definedName>
  </definedNames>
  <calcPr calcId="145621"/>
</workbook>
</file>

<file path=xl/calcChain.xml><?xml version="1.0" encoding="utf-8"?>
<calcChain xmlns="http://schemas.openxmlformats.org/spreadsheetml/2006/main">
  <c r="F87" i="14" l="1"/>
  <c r="E87" i="14"/>
  <c r="F86" i="14"/>
  <c r="E86" i="14"/>
  <c r="F85" i="14"/>
  <c r="E85" i="14"/>
  <c r="F84" i="14"/>
  <c r="E84" i="14"/>
  <c r="H83" i="14"/>
  <c r="F83" i="14"/>
  <c r="E83" i="14"/>
  <c r="H82" i="14"/>
  <c r="F82" i="14"/>
  <c r="E82" i="14"/>
  <c r="H81" i="14"/>
  <c r="F81" i="14"/>
  <c r="E81" i="14"/>
  <c r="H80" i="14"/>
  <c r="F80" i="14"/>
  <c r="E80" i="14"/>
  <c r="H79" i="14"/>
  <c r="F79" i="14"/>
  <c r="E79" i="14"/>
  <c r="H78" i="14"/>
  <c r="F78" i="14"/>
  <c r="E78" i="14"/>
  <c r="H77" i="14"/>
  <c r="F77" i="14"/>
  <c r="E77" i="14"/>
  <c r="H76" i="14"/>
  <c r="F76" i="14"/>
  <c r="E76" i="14"/>
  <c r="H75" i="14"/>
  <c r="F75" i="14"/>
  <c r="E75" i="14"/>
  <c r="H74" i="14"/>
  <c r="F74" i="14"/>
  <c r="E74" i="14"/>
  <c r="H73" i="14"/>
  <c r="F73" i="14"/>
  <c r="E73" i="14"/>
  <c r="H72" i="14"/>
  <c r="F72" i="14"/>
  <c r="E72" i="14"/>
  <c r="H71" i="14"/>
  <c r="F71" i="14"/>
  <c r="E71" i="14"/>
  <c r="G70" i="14"/>
  <c r="F70" i="14"/>
  <c r="E70" i="14"/>
  <c r="G69" i="14"/>
  <c r="F69" i="14"/>
  <c r="E69" i="14"/>
  <c r="G68" i="14"/>
  <c r="F68" i="14"/>
  <c r="E68" i="14"/>
  <c r="G67" i="14"/>
  <c r="F67" i="14"/>
  <c r="E67" i="14"/>
  <c r="G66" i="14"/>
  <c r="F66" i="14"/>
  <c r="E66" i="14"/>
  <c r="G65" i="14"/>
  <c r="F65" i="14"/>
  <c r="E65" i="14"/>
  <c r="G64" i="14"/>
  <c r="F64" i="14"/>
  <c r="E64" i="14"/>
  <c r="G63" i="14"/>
  <c r="F63" i="14"/>
  <c r="E63" i="14"/>
  <c r="G62" i="14"/>
  <c r="F62" i="14"/>
  <c r="E62" i="14"/>
  <c r="G61" i="14"/>
  <c r="F61" i="14"/>
  <c r="E61" i="14"/>
  <c r="G60" i="14"/>
  <c r="F60" i="14"/>
  <c r="E60" i="14"/>
  <c r="G59" i="14"/>
  <c r="F59" i="14"/>
  <c r="E59" i="14"/>
  <c r="G58" i="14"/>
  <c r="F58" i="14"/>
  <c r="E58" i="14"/>
  <c r="G57" i="14"/>
  <c r="F57" i="14"/>
  <c r="E57" i="14"/>
  <c r="G56" i="14"/>
  <c r="F56" i="14"/>
  <c r="E56" i="14"/>
  <c r="G55" i="14"/>
  <c r="F55" i="14"/>
  <c r="E55" i="14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V180" i="12"/>
  <c r="V179" i="12"/>
  <c r="V178" i="12"/>
  <c r="V177" i="12"/>
  <c r="V176" i="12"/>
  <c r="R170" i="12"/>
  <c r="R168" i="12"/>
  <c r="W138" i="12"/>
  <c r="V137" i="12"/>
  <c r="V136" i="12"/>
  <c r="V135" i="12"/>
  <c r="V134" i="12"/>
  <c r="V133" i="12"/>
  <c r="V132" i="12"/>
  <c r="V131" i="12"/>
  <c r="V130" i="12"/>
  <c r="V129" i="12"/>
  <c r="V128" i="12"/>
  <c r="V109" i="12"/>
  <c r="V108" i="12"/>
  <c r="V107" i="12"/>
  <c r="V106" i="12"/>
  <c r="V105" i="12"/>
  <c r="R104" i="12"/>
  <c r="R137" i="12" s="1"/>
  <c r="R175" i="12" s="1"/>
  <c r="R100" i="12"/>
  <c r="R133" i="12" s="1"/>
  <c r="R171" i="12" s="1"/>
  <c r="R97" i="12"/>
  <c r="R130" i="12" s="1"/>
  <c r="R96" i="12"/>
  <c r="R129" i="12" s="1"/>
  <c r="R167" i="12" s="1"/>
  <c r="V72" i="12"/>
  <c r="R72" i="12"/>
  <c r="R109" i="12" s="1"/>
  <c r="R142" i="12" s="1"/>
  <c r="R180" i="12" s="1"/>
  <c r="V71" i="12"/>
  <c r="R71" i="12"/>
  <c r="R108" i="12" s="1"/>
  <c r="R141" i="12" s="1"/>
  <c r="R179" i="12" s="1"/>
  <c r="V70" i="12"/>
  <c r="R70" i="12"/>
  <c r="R107" i="12" s="1"/>
  <c r="R140" i="12" s="1"/>
  <c r="R178" i="12" s="1"/>
  <c r="V69" i="12"/>
  <c r="R69" i="12"/>
  <c r="R106" i="12" s="1"/>
  <c r="R139" i="12" s="1"/>
  <c r="R177" i="12" s="1"/>
  <c r="V68" i="12"/>
  <c r="R68" i="12"/>
  <c r="R105" i="12" s="1"/>
  <c r="R138" i="12" s="1"/>
  <c r="R176" i="12" s="1"/>
  <c r="R67" i="12"/>
  <c r="R66" i="12"/>
  <c r="R103" i="12" s="1"/>
  <c r="R136" i="12" s="1"/>
  <c r="R174" i="12" s="1"/>
  <c r="R65" i="12"/>
  <c r="R102" i="12" s="1"/>
  <c r="R135" i="12" s="1"/>
  <c r="R173" i="12" s="1"/>
  <c r="R64" i="12"/>
  <c r="R101" i="12" s="1"/>
  <c r="R134" i="12" s="1"/>
  <c r="R172" i="12" s="1"/>
  <c r="R63" i="12"/>
  <c r="R62" i="12"/>
  <c r="R99" i="12" s="1"/>
  <c r="R132" i="12" s="1"/>
  <c r="R61" i="12"/>
  <c r="R98" i="12" s="1"/>
  <c r="R131" i="12" s="1"/>
  <c r="R169" i="12" s="1"/>
  <c r="R60" i="12"/>
  <c r="R59" i="12"/>
  <c r="R58" i="12"/>
  <c r="R95" i="12" s="1"/>
  <c r="R128" i="12" s="1"/>
  <c r="R166" i="12" s="1"/>
  <c r="Z48" i="12"/>
  <c r="S48" i="12"/>
  <c r="L48" i="12"/>
  <c r="E48" i="12"/>
  <c r="Z46" i="12"/>
  <c r="Z49" i="12" s="1"/>
  <c r="Z50" i="12" s="1"/>
  <c r="S46" i="12"/>
  <c r="S49" i="12" s="1"/>
  <c r="S50" i="12" s="1"/>
  <c r="J43" i="12"/>
  <c r="J44" i="12" s="1"/>
  <c r="J45" i="12" s="1"/>
  <c r="AA41" i="12"/>
  <c r="AA42" i="12" s="1"/>
  <c r="AA43" i="12" s="1"/>
  <c r="AA44" i="12" s="1"/>
  <c r="AA45" i="12" s="1"/>
  <c r="AA46" i="12" s="1"/>
  <c r="W41" i="12"/>
  <c r="V175" i="12" s="1"/>
  <c r="T41" i="12"/>
  <c r="P41" i="12"/>
  <c r="R46" i="12" s="1"/>
  <c r="M41" i="12"/>
  <c r="I41" i="12"/>
  <c r="F41" i="12"/>
  <c r="B41" i="12"/>
  <c r="AA36" i="12"/>
  <c r="T36" i="12"/>
  <c r="M36" i="12"/>
  <c r="L46" i="12" s="1"/>
  <c r="L49" i="12" s="1"/>
  <c r="L50" i="12" s="1"/>
  <c r="F36" i="12"/>
  <c r="E46" i="12" s="1"/>
  <c r="E49" i="12" s="1"/>
  <c r="AI33" i="12"/>
  <c r="Z26" i="12"/>
  <c r="S26" i="12"/>
  <c r="L26" i="12"/>
  <c r="E26" i="12"/>
  <c r="K24" i="12"/>
  <c r="J41" i="12" s="1"/>
  <c r="J42" i="12" s="1"/>
  <c r="AJ15" i="12"/>
  <c r="AA15" i="12"/>
  <c r="T15" i="12"/>
  <c r="M15" i="12"/>
  <c r="M16" i="12" s="1"/>
  <c r="M17" i="12" s="1"/>
  <c r="M18" i="12" s="1"/>
  <c r="M19" i="12" s="1"/>
  <c r="M20" i="12" s="1"/>
  <c r="M21" i="12" s="1"/>
  <c r="M22" i="12" s="1"/>
  <c r="M23" i="12" s="1"/>
  <c r="M24" i="12" s="1"/>
  <c r="F15" i="12"/>
  <c r="Q13" i="12"/>
  <c r="C13" i="12"/>
  <c r="AG12" i="12"/>
  <c r="AG13" i="12" s="1"/>
  <c r="AG14" i="12" s="1"/>
  <c r="AG15" i="12" s="1"/>
  <c r="X12" i="12"/>
  <c r="U166" i="12" s="1"/>
  <c r="Q12" i="12"/>
  <c r="U138" i="12" s="1"/>
  <c r="J12" i="12"/>
  <c r="J13" i="12" s="1"/>
  <c r="U95" i="12" s="1"/>
  <c r="C12" i="12"/>
  <c r="AJ7" i="12"/>
  <c r="AA7" i="12"/>
  <c r="T7" i="12"/>
  <c r="M7" i="12"/>
  <c r="L24" i="12" s="1"/>
  <c r="L27" i="12" s="1"/>
  <c r="L28" i="12" s="1"/>
  <c r="F7" i="12"/>
  <c r="D24" i="12" s="1"/>
  <c r="C41" i="12" s="1"/>
  <c r="C42" i="12" s="1"/>
  <c r="C43" i="12" s="1"/>
  <c r="C44" i="12" s="1"/>
  <c r="C45" i="12" s="1"/>
  <c r="D68" i="11"/>
  <c r="B62" i="11"/>
  <c r="C50" i="11"/>
  <c r="C49" i="11"/>
  <c r="B49" i="11"/>
  <c r="D47" i="11"/>
  <c r="C46" i="11"/>
  <c r="B45" i="11"/>
  <c r="D43" i="11"/>
  <c r="C42" i="11"/>
  <c r="B41" i="11"/>
  <c r="D39" i="11"/>
  <c r="C38" i="11"/>
  <c r="B37" i="11"/>
  <c r="D35" i="11"/>
  <c r="C34" i="11"/>
  <c r="C33" i="11"/>
  <c r="B33" i="11"/>
  <c r="D31" i="11"/>
  <c r="C30" i="11"/>
  <c r="B29" i="11"/>
  <c r="B15" i="11"/>
  <c r="F80" i="10"/>
  <c r="E80" i="10"/>
  <c r="D80" i="10"/>
  <c r="C80" i="10"/>
  <c r="G80" i="10" s="1"/>
  <c r="G79" i="10"/>
  <c r="E79" i="10"/>
  <c r="D79" i="10"/>
  <c r="C79" i="10"/>
  <c r="F79" i="10" s="1"/>
  <c r="E78" i="10"/>
  <c r="D78" i="10"/>
  <c r="C78" i="10"/>
  <c r="F77" i="10"/>
  <c r="E77" i="10"/>
  <c r="D77" i="10"/>
  <c r="C77" i="10"/>
  <c r="G77" i="10" s="1"/>
  <c r="J76" i="10"/>
  <c r="G76" i="10"/>
  <c r="E76" i="10"/>
  <c r="D76" i="10"/>
  <c r="I76" i="10" s="1"/>
  <c r="C68" i="11" s="1"/>
  <c r="C76" i="10"/>
  <c r="F75" i="10"/>
  <c r="E75" i="10"/>
  <c r="J75" i="10" s="1"/>
  <c r="D67" i="11" s="1"/>
  <c r="D75" i="10"/>
  <c r="I75" i="10" s="1"/>
  <c r="C67" i="11" s="1"/>
  <c r="C75" i="10"/>
  <c r="J74" i="10"/>
  <c r="D66" i="11" s="1"/>
  <c r="E74" i="10"/>
  <c r="D74" i="10"/>
  <c r="C74" i="10"/>
  <c r="G74" i="10" s="1"/>
  <c r="E73" i="10"/>
  <c r="J73" i="10" s="1"/>
  <c r="D65" i="11" s="1"/>
  <c r="D73" i="10"/>
  <c r="F73" i="10" s="1"/>
  <c r="C73" i="10"/>
  <c r="G73" i="10" s="1"/>
  <c r="E72" i="10"/>
  <c r="D72" i="10"/>
  <c r="C72" i="10"/>
  <c r="G72" i="10" s="1"/>
  <c r="I71" i="10"/>
  <c r="C63" i="11" s="1"/>
  <c r="E71" i="10"/>
  <c r="J71" i="10" s="1"/>
  <c r="D63" i="11" s="1"/>
  <c r="D71" i="10"/>
  <c r="F71" i="10" s="1"/>
  <c r="C71" i="10"/>
  <c r="J70" i="10"/>
  <c r="D62" i="11" s="1"/>
  <c r="E70" i="10"/>
  <c r="D70" i="10"/>
  <c r="C70" i="10"/>
  <c r="H70" i="10" s="1"/>
  <c r="H69" i="10"/>
  <c r="B61" i="11" s="1"/>
  <c r="F69" i="10"/>
  <c r="E69" i="10"/>
  <c r="J69" i="10" s="1"/>
  <c r="D61" i="11" s="1"/>
  <c r="D69" i="10"/>
  <c r="I69" i="10" s="1"/>
  <c r="C61" i="11" s="1"/>
  <c r="C69" i="10"/>
  <c r="H68" i="10"/>
  <c r="B60" i="11" s="1"/>
  <c r="F68" i="10"/>
  <c r="E68" i="10"/>
  <c r="D68" i="10"/>
  <c r="C68" i="10"/>
  <c r="G68" i="10" s="1"/>
  <c r="F67" i="10"/>
  <c r="E67" i="10"/>
  <c r="D67" i="10"/>
  <c r="I67" i="10" s="1"/>
  <c r="C59" i="11" s="1"/>
  <c r="C67" i="10"/>
  <c r="E66" i="10"/>
  <c r="D66" i="10"/>
  <c r="C66" i="10"/>
  <c r="E65" i="10"/>
  <c r="J65" i="10" s="1"/>
  <c r="D57" i="11" s="1"/>
  <c r="D65" i="10"/>
  <c r="F65" i="10" s="1"/>
  <c r="C65" i="10"/>
  <c r="G65" i="10" s="1"/>
  <c r="E64" i="10"/>
  <c r="D64" i="10"/>
  <c r="C64" i="10"/>
  <c r="H61" i="10" s="1"/>
  <c r="B53" i="11" s="1"/>
  <c r="E63" i="10"/>
  <c r="J59" i="10" s="1"/>
  <c r="D51" i="11" s="1"/>
  <c r="D63" i="10"/>
  <c r="C63" i="10"/>
  <c r="J62" i="10"/>
  <c r="D54" i="11" s="1"/>
  <c r="G62" i="10"/>
  <c r="F62" i="10"/>
  <c r="G61" i="10"/>
  <c r="F61" i="10"/>
  <c r="K58" i="10" s="1"/>
  <c r="E50" i="11" s="1"/>
  <c r="J60" i="10"/>
  <c r="D52" i="11" s="1"/>
  <c r="H60" i="10"/>
  <c r="B52" i="11" s="1"/>
  <c r="G60" i="10"/>
  <c r="F60" i="10"/>
  <c r="H59" i="10"/>
  <c r="B51" i="11" s="1"/>
  <c r="G59" i="10"/>
  <c r="F59" i="10"/>
  <c r="J58" i="10"/>
  <c r="D50" i="11" s="1"/>
  <c r="I58" i="10"/>
  <c r="H58" i="10"/>
  <c r="B50" i="11" s="1"/>
  <c r="G58" i="10"/>
  <c r="L58" i="10" s="1"/>
  <c r="F50" i="11" s="1"/>
  <c r="F58" i="10"/>
  <c r="K57" i="10"/>
  <c r="E49" i="11" s="1"/>
  <c r="J57" i="10"/>
  <c r="D49" i="11" s="1"/>
  <c r="I57" i="10"/>
  <c r="H57" i="10"/>
  <c r="G57" i="10"/>
  <c r="F57" i="10"/>
  <c r="J56" i="10"/>
  <c r="D48" i="11" s="1"/>
  <c r="I56" i="10"/>
  <c r="C48" i="11" s="1"/>
  <c r="H56" i="10"/>
  <c r="B48" i="11" s="1"/>
  <c r="G56" i="10"/>
  <c r="F56" i="10"/>
  <c r="K56" i="10" s="1"/>
  <c r="E48" i="11" s="1"/>
  <c r="J55" i="10"/>
  <c r="I55" i="10"/>
  <c r="C47" i="11" s="1"/>
  <c r="H55" i="10"/>
  <c r="B47" i="11" s="1"/>
  <c r="G55" i="10"/>
  <c r="F55" i="10"/>
  <c r="K54" i="10"/>
  <c r="E46" i="11" s="1"/>
  <c r="J54" i="10"/>
  <c r="D46" i="11" s="1"/>
  <c r="I54" i="10"/>
  <c r="H54" i="10"/>
  <c r="B46" i="11" s="1"/>
  <c r="G54" i="10"/>
  <c r="F54" i="10"/>
  <c r="J53" i="10"/>
  <c r="D45" i="11" s="1"/>
  <c r="I53" i="10"/>
  <c r="C45" i="11" s="1"/>
  <c r="H53" i="10"/>
  <c r="G53" i="10"/>
  <c r="F53" i="10"/>
  <c r="K53" i="10" s="1"/>
  <c r="E45" i="11" s="1"/>
  <c r="L52" i="10"/>
  <c r="F44" i="11" s="1"/>
  <c r="J52" i="10"/>
  <c r="D44" i="11" s="1"/>
  <c r="I52" i="10"/>
  <c r="C44" i="11" s="1"/>
  <c r="H52" i="10"/>
  <c r="B44" i="11" s="1"/>
  <c r="G52" i="10"/>
  <c r="F52" i="10"/>
  <c r="K51" i="10"/>
  <c r="E43" i="11" s="1"/>
  <c r="J51" i="10"/>
  <c r="I51" i="10"/>
  <c r="C43" i="11" s="1"/>
  <c r="H51" i="10"/>
  <c r="B43" i="11" s="1"/>
  <c r="G51" i="10"/>
  <c r="L51" i="10" s="1"/>
  <c r="F43" i="11" s="1"/>
  <c r="F51" i="10"/>
  <c r="J50" i="10"/>
  <c r="D42" i="11" s="1"/>
  <c r="I50" i="10"/>
  <c r="H50" i="10"/>
  <c r="B42" i="11" s="1"/>
  <c r="G50" i="10"/>
  <c r="L50" i="10" s="1"/>
  <c r="F42" i="11" s="1"/>
  <c r="F50" i="10"/>
  <c r="K50" i="10" s="1"/>
  <c r="E42" i="11" s="1"/>
  <c r="K49" i="10"/>
  <c r="E41" i="11" s="1"/>
  <c r="J49" i="10"/>
  <c r="D41" i="11" s="1"/>
  <c r="I49" i="10"/>
  <c r="C41" i="11" s="1"/>
  <c r="H49" i="10"/>
  <c r="G49" i="10"/>
  <c r="F49" i="10"/>
  <c r="J48" i="10"/>
  <c r="D40" i="11" s="1"/>
  <c r="I48" i="10"/>
  <c r="C40" i="11" s="1"/>
  <c r="H48" i="10"/>
  <c r="B40" i="11" s="1"/>
  <c r="G48" i="10"/>
  <c r="F48" i="10"/>
  <c r="K48" i="10" s="1"/>
  <c r="E40" i="11" s="1"/>
  <c r="L47" i="10"/>
  <c r="F39" i="11" s="1"/>
  <c r="J47" i="10"/>
  <c r="I47" i="10"/>
  <c r="C39" i="11" s="1"/>
  <c r="H47" i="10"/>
  <c r="B39" i="11" s="1"/>
  <c r="G47" i="10"/>
  <c r="F47" i="10"/>
  <c r="K46" i="10"/>
  <c r="E38" i="11" s="1"/>
  <c r="J46" i="10"/>
  <c r="D38" i="11" s="1"/>
  <c r="I46" i="10"/>
  <c r="H46" i="10"/>
  <c r="B38" i="11" s="1"/>
  <c r="G46" i="10"/>
  <c r="L46" i="10" s="1"/>
  <c r="F38" i="11" s="1"/>
  <c r="F46" i="10"/>
  <c r="J45" i="10"/>
  <c r="D37" i="11" s="1"/>
  <c r="I45" i="10"/>
  <c r="C37" i="11" s="1"/>
  <c r="H45" i="10"/>
  <c r="G45" i="10"/>
  <c r="F45" i="10"/>
  <c r="K45" i="10" s="1"/>
  <c r="E37" i="11" s="1"/>
  <c r="J44" i="10"/>
  <c r="D36" i="11" s="1"/>
  <c r="I44" i="10"/>
  <c r="C36" i="11" s="1"/>
  <c r="H44" i="10"/>
  <c r="B36" i="11" s="1"/>
  <c r="G44" i="10"/>
  <c r="F44" i="10"/>
  <c r="K43" i="10"/>
  <c r="E35" i="11" s="1"/>
  <c r="J43" i="10"/>
  <c r="I43" i="10"/>
  <c r="C35" i="11" s="1"/>
  <c r="H43" i="10"/>
  <c r="B35" i="11" s="1"/>
  <c r="G43" i="10"/>
  <c r="L43" i="10" s="1"/>
  <c r="F35" i="11" s="1"/>
  <c r="F43" i="10"/>
  <c r="J42" i="10"/>
  <c r="D34" i="11" s="1"/>
  <c r="I42" i="10"/>
  <c r="H42" i="10"/>
  <c r="B34" i="11" s="1"/>
  <c r="G42" i="10"/>
  <c r="L42" i="10" s="1"/>
  <c r="F34" i="11" s="1"/>
  <c r="F42" i="10"/>
  <c r="K42" i="10" s="1"/>
  <c r="E34" i="11" s="1"/>
  <c r="K41" i="10"/>
  <c r="E33" i="11" s="1"/>
  <c r="J41" i="10"/>
  <c r="D33" i="11" s="1"/>
  <c r="I41" i="10"/>
  <c r="H41" i="10"/>
  <c r="G41" i="10"/>
  <c r="F41" i="10"/>
  <c r="J40" i="10"/>
  <c r="D32" i="11" s="1"/>
  <c r="I40" i="10"/>
  <c r="C32" i="11" s="1"/>
  <c r="H40" i="10"/>
  <c r="B32" i="11" s="1"/>
  <c r="G40" i="10"/>
  <c r="F40" i="10"/>
  <c r="K40" i="10" s="1"/>
  <c r="E32" i="11" s="1"/>
  <c r="J39" i="10"/>
  <c r="I39" i="10"/>
  <c r="C31" i="11" s="1"/>
  <c r="H39" i="10"/>
  <c r="B31" i="11" s="1"/>
  <c r="G39" i="10"/>
  <c r="F39" i="10"/>
  <c r="K38" i="10"/>
  <c r="E30" i="11" s="1"/>
  <c r="J38" i="10"/>
  <c r="D30" i="11" s="1"/>
  <c r="I38" i="10"/>
  <c r="H38" i="10"/>
  <c r="B30" i="11" s="1"/>
  <c r="G38" i="10"/>
  <c r="F38" i="10"/>
  <c r="J37" i="10"/>
  <c r="D29" i="11" s="1"/>
  <c r="I37" i="10"/>
  <c r="C29" i="11" s="1"/>
  <c r="H37" i="10"/>
  <c r="G37" i="10"/>
  <c r="F37" i="10"/>
  <c r="K37" i="10" s="1"/>
  <c r="E29" i="11" s="1"/>
  <c r="J36" i="10"/>
  <c r="D28" i="11" s="1"/>
  <c r="I36" i="10"/>
  <c r="C28" i="11" s="1"/>
  <c r="H36" i="10"/>
  <c r="B28" i="11" s="1"/>
  <c r="G36" i="10"/>
  <c r="L36" i="10" s="1"/>
  <c r="F28" i="11" s="1"/>
  <c r="F36" i="10"/>
  <c r="J35" i="10"/>
  <c r="D27" i="11" s="1"/>
  <c r="I35" i="10"/>
  <c r="C27" i="11" s="1"/>
  <c r="H35" i="10"/>
  <c r="B27" i="11" s="1"/>
  <c r="G35" i="10"/>
  <c r="F35" i="10"/>
  <c r="K35" i="10" s="1"/>
  <c r="E27" i="11" s="1"/>
  <c r="J34" i="10"/>
  <c r="D26" i="11" s="1"/>
  <c r="I34" i="10"/>
  <c r="C26" i="11" s="1"/>
  <c r="H34" i="10"/>
  <c r="B26" i="11" s="1"/>
  <c r="G34" i="10"/>
  <c r="L34" i="10" s="1"/>
  <c r="F26" i="11" s="1"/>
  <c r="F34" i="10"/>
  <c r="L33" i="10"/>
  <c r="F25" i="11" s="1"/>
  <c r="J33" i="10"/>
  <c r="D25" i="11" s="1"/>
  <c r="I33" i="10"/>
  <c r="C25" i="11" s="1"/>
  <c r="H33" i="10"/>
  <c r="B25" i="11" s="1"/>
  <c r="G33" i="10"/>
  <c r="F33" i="10"/>
  <c r="K32" i="10"/>
  <c r="E24" i="11" s="1"/>
  <c r="J32" i="10"/>
  <c r="D24" i="11" s="1"/>
  <c r="I32" i="10"/>
  <c r="C24" i="11" s="1"/>
  <c r="H32" i="10"/>
  <c r="B24" i="11" s="1"/>
  <c r="G32" i="10"/>
  <c r="L32" i="10" s="1"/>
  <c r="F24" i="11" s="1"/>
  <c r="F32" i="10"/>
  <c r="J31" i="10"/>
  <c r="D23" i="11" s="1"/>
  <c r="I31" i="10"/>
  <c r="C23" i="11" s="1"/>
  <c r="H31" i="10"/>
  <c r="B23" i="11" s="1"/>
  <c r="G31" i="10"/>
  <c r="F31" i="10"/>
  <c r="J30" i="10"/>
  <c r="D22" i="11" s="1"/>
  <c r="I30" i="10"/>
  <c r="C22" i="11" s="1"/>
  <c r="H30" i="10"/>
  <c r="B22" i="11" s="1"/>
  <c r="G30" i="10"/>
  <c r="F30" i="10"/>
  <c r="L29" i="10"/>
  <c r="F21" i="11" s="1"/>
  <c r="J29" i="10"/>
  <c r="D21" i="11" s="1"/>
  <c r="I29" i="10"/>
  <c r="C21" i="11" s="1"/>
  <c r="H29" i="10"/>
  <c r="B21" i="11" s="1"/>
  <c r="G29" i="10"/>
  <c r="F29" i="10"/>
  <c r="K28" i="10"/>
  <c r="E20" i="11" s="1"/>
  <c r="J28" i="10"/>
  <c r="D20" i="11" s="1"/>
  <c r="I28" i="10"/>
  <c r="C20" i="11" s="1"/>
  <c r="H28" i="10"/>
  <c r="B20" i="11" s="1"/>
  <c r="G28" i="10"/>
  <c r="F28" i="10"/>
  <c r="J27" i="10"/>
  <c r="D19" i="11" s="1"/>
  <c r="I27" i="10"/>
  <c r="C19" i="11" s="1"/>
  <c r="H27" i="10"/>
  <c r="B19" i="11" s="1"/>
  <c r="G27" i="10"/>
  <c r="F27" i="10"/>
  <c r="J26" i="10"/>
  <c r="D18" i="11" s="1"/>
  <c r="I26" i="10"/>
  <c r="C18" i="11" s="1"/>
  <c r="H26" i="10"/>
  <c r="B18" i="11" s="1"/>
  <c r="G26" i="10"/>
  <c r="L26" i="10" s="1"/>
  <c r="F18" i="11" s="1"/>
  <c r="F26" i="10"/>
  <c r="L25" i="10"/>
  <c r="F17" i="11" s="1"/>
  <c r="J25" i="10"/>
  <c r="D17" i="11" s="1"/>
  <c r="I25" i="10"/>
  <c r="C17" i="11" s="1"/>
  <c r="H25" i="10"/>
  <c r="B17" i="11" s="1"/>
  <c r="G25" i="10"/>
  <c r="F25" i="10"/>
  <c r="K24" i="10"/>
  <c r="E16" i="11" s="1"/>
  <c r="J24" i="10"/>
  <c r="D16" i="11" s="1"/>
  <c r="I24" i="10"/>
  <c r="C16" i="11" s="1"/>
  <c r="H24" i="10"/>
  <c r="B16" i="11" s="1"/>
  <c r="G24" i="10"/>
  <c r="F24" i="10"/>
  <c r="J23" i="10"/>
  <c r="D15" i="11" s="1"/>
  <c r="I23" i="10"/>
  <c r="C15" i="11" s="1"/>
  <c r="H23" i="10"/>
  <c r="G23" i="10"/>
  <c r="F23" i="10"/>
  <c r="J22" i="10"/>
  <c r="D14" i="11" s="1"/>
  <c r="I22" i="10"/>
  <c r="C14" i="11" s="1"/>
  <c r="H22" i="10"/>
  <c r="B14" i="11" s="1"/>
  <c r="G22" i="10"/>
  <c r="F22" i="10"/>
  <c r="L21" i="10"/>
  <c r="F13" i="11" s="1"/>
  <c r="J21" i="10"/>
  <c r="D13" i="11" s="1"/>
  <c r="I21" i="10"/>
  <c r="C13" i="11" s="1"/>
  <c r="H21" i="10"/>
  <c r="B13" i="11" s="1"/>
  <c r="G21" i="10"/>
  <c r="F21" i="10"/>
  <c r="K20" i="10"/>
  <c r="E12" i="11" s="1"/>
  <c r="J20" i="10"/>
  <c r="D12" i="11" s="1"/>
  <c r="I20" i="10"/>
  <c r="C12" i="11" s="1"/>
  <c r="H20" i="10"/>
  <c r="B12" i="11" s="1"/>
  <c r="G20" i="10"/>
  <c r="F20" i="10"/>
  <c r="L19" i="10"/>
  <c r="F11" i="11" s="1"/>
  <c r="J19" i="10"/>
  <c r="D11" i="11" s="1"/>
  <c r="I19" i="10"/>
  <c r="C11" i="11" s="1"/>
  <c r="H19" i="10"/>
  <c r="B11" i="11" s="1"/>
  <c r="G19" i="10"/>
  <c r="F19" i="10"/>
  <c r="K18" i="10"/>
  <c r="E10" i="11" s="1"/>
  <c r="J18" i="10"/>
  <c r="D10" i="11" s="1"/>
  <c r="I18" i="10"/>
  <c r="C10" i="11" s="1"/>
  <c r="H18" i="10"/>
  <c r="B10" i="11" s="1"/>
  <c r="G18" i="10"/>
  <c r="L18" i="10" s="1"/>
  <c r="F10" i="11" s="1"/>
  <c r="F18" i="10"/>
  <c r="L17" i="10"/>
  <c r="F9" i="11" s="1"/>
  <c r="J17" i="10"/>
  <c r="D9" i="11" s="1"/>
  <c r="I17" i="10"/>
  <c r="C9" i="11" s="1"/>
  <c r="H17" i="10"/>
  <c r="B9" i="11" s="1"/>
  <c r="G17" i="10"/>
  <c r="F17" i="10"/>
  <c r="K17" i="10" s="1"/>
  <c r="E9" i="11" s="1"/>
  <c r="K16" i="10"/>
  <c r="E8" i="11" s="1"/>
  <c r="J16" i="10"/>
  <c r="D8" i="11" s="1"/>
  <c r="I16" i="10"/>
  <c r="C8" i="11" s="1"/>
  <c r="H16" i="10"/>
  <c r="B8" i="11" s="1"/>
  <c r="G16" i="10"/>
  <c r="L16" i="10" s="1"/>
  <c r="F8" i="11" s="1"/>
  <c r="F16" i="10"/>
  <c r="L15" i="10"/>
  <c r="F7" i="11" s="1"/>
  <c r="J15" i="10"/>
  <c r="D7" i="11" s="1"/>
  <c r="I15" i="10"/>
  <c r="C7" i="11" s="1"/>
  <c r="H15" i="10"/>
  <c r="B7" i="11" s="1"/>
  <c r="G15" i="10"/>
  <c r="F15" i="10"/>
  <c r="K15" i="10" s="1"/>
  <c r="E7" i="11" s="1"/>
  <c r="K14" i="10"/>
  <c r="E6" i="11" s="1"/>
  <c r="J14" i="10"/>
  <c r="D6" i="11" s="1"/>
  <c r="I14" i="10"/>
  <c r="C6" i="11" s="1"/>
  <c r="H14" i="10"/>
  <c r="B6" i="11" s="1"/>
  <c r="G14" i="10"/>
  <c r="L14" i="10" s="1"/>
  <c r="F6" i="11" s="1"/>
  <c r="F14" i="10"/>
  <c r="L13" i="10"/>
  <c r="F5" i="11" s="1"/>
  <c r="H13" i="10"/>
  <c r="B5" i="11" s="1"/>
  <c r="L12" i="10"/>
  <c r="F4" i="11" s="1"/>
  <c r="H12" i="10"/>
  <c r="B4" i="11" s="1"/>
  <c r="L11" i="10"/>
  <c r="F3" i="11" s="1"/>
  <c r="H11" i="10"/>
  <c r="B3" i="11" s="1"/>
  <c r="G9" i="10"/>
  <c r="F9" i="10"/>
  <c r="J71" i="8"/>
  <c r="I71" i="8" s="1"/>
  <c r="F71" i="8"/>
  <c r="D71" i="8"/>
  <c r="H71" i="8" s="1"/>
  <c r="B71" i="8"/>
  <c r="J70" i="8"/>
  <c r="H70" i="8"/>
  <c r="F70" i="8"/>
  <c r="E70" i="8"/>
  <c r="I70" i="8" s="1"/>
  <c r="D70" i="8"/>
  <c r="B70" i="8"/>
  <c r="J69" i="8"/>
  <c r="I69" i="8"/>
  <c r="F69" i="8"/>
  <c r="D69" i="8"/>
  <c r="H69" i="8" s="1"/>
  <c r="B69" i="8"/>
  <c r="E69" i="8" s="1"/>
  <c r="J68" i="8"/>
  <c r="H68" i="8"/>
  <c r="F68" i="8"/>
  <c r="E68" i="8"/>
  <c r="D68" i="8"/>
  <c r="B68" i="8"/>
  <c r="J67" i="8"/>
  <c r="F67" i="8"/>
  <c r="E67" i="8" s="1"/>
  <c r="I67" i="8" s="1"/>
  <c r="D67" i="8"/>
  <c r="H67" i="8" s="1"/>
  <c r="B67" i="8"/>
  <c r="J66" i="8"/>
  <c r="H66" i="8"/>
  <c r="F66" i="8"/>
  <c r="D66" i="8"/>
  <c r="B66" i="8"/>
  <c r="E66" i="8" s="1"/>
  <c r="I66" i="8" s="1"/>
  <c r="J65" i="8"/>
  <c r="F65" i="8"/>
  <c r="D65" i="8"/>
  <c r="H65" i="8" s="1"/>
  <c r="B65" i="8"/>
  <c r="J64" i="8"/>
  <c r="H64" i="8"/>
  <c r="F64" i="8"/>
  <c r="D64" i="8"/>
  <c r="B64" i="8"/>
  <c r="E64" i="8" s="1"/>
  <c r="I64" i="8" s="1"/>
  <c r="J63" i="8"/>
  <c r="F63" i="8"/>
  <c r="E63" i="8" s="1"/>
  <c r="I63" i="8" s="1"/>
  <c r="D63" i="8"/>
  <c r="H63" i="8" s="1"/>
  <c r="B63" i="8"/>
  <c r="J62" i="8"/>
  <c r="H62" i="8"/>
  <c r="F62" i="8"/>
  <c r="E62" i="8"/>
  <c r="I62" i="8" s="1"/>
  <c r="D62" i="8"/>
  <c r="B62" i="8"/>
  <c r="J61" i="8"/>
  <c r="I61" i="8"/>
  <c r="F61" i="8"/>
  <c r="D61" i="8"/>
  <c r="H61" i="8" s="1"/>
  <c r="B61" i="8"/>
  <c r="E61" i="8" s="1"/>
  <c r="J60" i="8"/>
  <c r="H60" i="8"/>
  <c r="F60" i="8"/>
  <c r="E60" i="8"/>
  <c r="D60" i="8"/>
  <c r="B60" i="8"/>
  <c r="J59" i="8"/>
  <c r="F59" i="8"/>
  <c r="E59" i="8" s="1"/>
  <c r="I59" i="8" s="1"/>
  <c r="D59" i="8"/>
  <c r="H59" i="8" s="1"/>
  <c r="B59" i="8"/>
  <c r="J58" i="8"/>
  <c r="H58" i="8"/>
  <c r="F58" i="8"/>
  <c r="D58" i="8"/>
  <c r="B58" i="8"/>
  <c r="E58" i="8" s="1"/>
  <c r="I58" i="8" s="1"/>
  <c r="J57" i="8"/>
  <c r="F57" i="8"/>
  <c r="D57" i="8"/>
  <c r="H57" i="8" s="1"/>
  <c r="B57" i="8"/>
  <c r="J56" i="8"/>
  <c r="H56" i="8"/>
  <c r="F56" i="8"/>
  <c r="D56" i="8"/>
  <c r="B56" i="8"/>
  <c r="E56" i="8" s="1"/>
  <c r="I56" i="8" s="1"/>
  <c r="J55" i="8"/>
  <c r="F55" i="8"/>
  <c r="E55" i="8" s="1"/>
  <c r="I55" i="8" s="1"/>
  <c r="D55" i="8"/>
  <c r="H55" i="8" s="1"/>
  <c r="B55" i="8"/>
  <c r="J54" i="8"/>
  <c r="H54" i="8"/>
  <c r="F54" i="8"/>
  <c r="E54" i="8"/>
  <c r="I54" i="8" s="1"/>
  <c r="D54" i="8"/>
  <c r="B54" i="8"/>
  <c r="J53" i="8"/>
  <c r="H53" i="8"/>
  <c r="D53" i="8"/>
  <c r="B53" i="8"/>
  <c r="E53" i="8" s="1"/>
  <c r="I53" i="8" s="1"/>
  <c r="J52" i="8"/>
  <c r="I52" i="8"/>
  <c r="E52" i="8"/>
  <c r="D52" i="8"/>
  <c r="H52" i="8" s="1"/>
  <c r="B52" i="8"/>
  <c r="J51" i="8"/>
  <c r="H51" i="8"/>
  <c r="D51" i="8"/>
  <c r="B51" i="8"/>
  <c r="E51" i="8" s="1"/>
  <c r="I51" i="8" s="1"/>
  <c r="J50" i="8"/>
  <c r="E50" i="8"/>
  <c r="I50" i="8" s="1"/>
  <c r="D50" i="8"/>
  <c r="H50" i="8" s="1"/>
  <c r="J49" i="8"/>
  <c r="E49" i="8"/>
  <c r="D49" i="8"/>
  <c r="H49" i="8" s="1"/>
  <c r="H48" i="8"/>
  <c r="E48" i="8"/>
  <c r="I48" i="8" s="1"/>
  <c r="D48" i="8"/>
  <c r="H47" i="8"/>
  <c r="E47" i="8"/>
  <c r="I47" i="8" s="1"/>
  <c r="D47" i="8"/>
  <c r="E46" i="8"/>
  <c r="I46" i="8" s="1"/>
  <c r="D46" i="8"/>
  <c r="H46" i="8" s="1"/>
  <c r="E45" i="8"/>
  <c r="I45" i="8" s="1"/>
  <c r="D45" i="8"/>
  <c r="H45" i="8" s="1"/>
  <c r="H44" i="8"/>
  <c r="E44" i="8"/>
  <c r="I44" i="8" s="1"/>
  <c r="D44" i="8"/>
  <c r="H43" i="8"/>
  <c r="E43" i="8"/>
  <c r="I43" i="8" s="1"/>
  <c r="D43" i="8"/>
  <c r="E42" i="8"/>
  <c r="I42" i="8" s="1"/>
  <c r="D42" i="8"/>
  <c r="H42" i="8" s="1"/>
  <c r="E41" i="8"/>
  <c r="I41" i="8" s="1"/>
  <c r="D41" i="8"/>
  <c r="H41" i="8" s="1"/>
  <c r="H40" i="8"/>
  <c r="E40" i="8"/>
  <c r="I40" i="8" s="1"/>
  <c r="D40" i="8"/>
  <c r="H39" i="8"/>
  <c r="E39" i="8"/>
  <c r="I39" i="8" s="1"/>
  <c r="D39" i="8"/>
  <c r="E38" i="8"/>
  <c r="I38" i="8" s="1"/>
  <c r="D38" i="8"/>
  <c r="H38" i="8" s="1"/>
  <c r="E37" i="8"/>
  <c r="I37" i="8" s="1"/>
  <c r="D37" i="8"/>
  <c r="H37" i="8" s="1"/>
  <c r="H36" i="8"/>
  <c r="E36" i="8"/>
  <c r="I36" i="8" s="1"/>
  <c r="D36" i="8"/>
  <c r="H35" i="8"/>
  <c r="E35" i="8"/>
  <c r="I35" i="8" s="1"/>
  <c r="D35" i="8"/>
  <c r="E34" i="8"/>
  <c r="I34" i="8" s="1"/>
  <c r="D34" i="8"/>
  <c r="H34" i="8" s="1"/>
  <c r="E33" i="8"/>
  <c r="I33" i="8" s="1"/>
  <c r="D33" i="8"/>
  <c r="H33" i="8" s="1"/>
  <c r="H32" i="8"/>
  <c r="E32" i="8"/>
  <c r="I32" i="8" s="1"/>
  <c r="D32" i="8"/>
  <c r="H31" i="8"/>
  <c r="E31" i="8"/>
  <c r="I31" i="8" s="1"/>
  <c r="D31" i="8"/>
  <c r="E30" i="8"/>
  <c r="I30" i="8" s="1"/>
  <c r="D30" i="8"/>
  <c r="H30" i="8" s="1"/>
  <c r="E29" i="8"/>
  <c r="I29" i="8" s="1"/>
  <c r="D29" i="8"/>
  <c r="H29" i="8" s="1"/>
  <c r="H28" i="8"/>
  <c r="E28" i="8"/>
  <c r="I28" i="8" s="1"/>
  <c r="D28" i="8"/>
  <c r="H27" i="8"/>
  <c r="E27" i="8"/>
  <c r="I27" i="8" s="1"/>
  <c r="D27" i="8"/>
  <c r="E26" i="8"/>
  <c r="I26" i="8" s="1"/>
  <c r="D26" i="8"/>
  <c r="H26" i="8" s="1"/>
  <c r="E25" i="8"/>
  <c r="I25" i="8" s="1"/>
  <c r="D25" i="8"/>
  <c r="H25" i="8" s="1"/>
  <c r="H24" i="8"/>
  <c r="E24" i="8"/>
  <c r="I24" i="8" s="1"/>
  <c r="D24" i="8"/>
  <c r="H23" i="8"/>
  <c r="E23" i="8"/>
  <c r="I23" i="8" s="1"/>
  <c r="D23" i="8"/>
  <c r="E22" i="8"/>
  <c r="I22" i="8" s="1"/>
  <c r="D22" i="8"/>
  <c r="H22" i="8" s="1"/>
  <c r="E21" i="8"/>
  <c r="I21" i="8" s="1"/>
  <c r="D21" i="8"/>
  <c r="H21" i="8" s="1"/>
  <c r="H20" i="8"/>
  <c r="E20" i="8"/>
  <c r="I20" i="8" s="1"/>
  <c r="D20" i="8"/>
  <c r="H19" i="8"/>
  <c r="E19" i="8"/>
  <c r="I19" i="8" s="1"/>
  <c r="D19" i="8"/>
  <c r="E18" i="8"/>
  <c r="I18" i="8" s="1"/>
  <c r="D18" i="8"/>
  <c r="H18" i="8" s="1"/>
  <c r="E17" i="8"/>
  <c r="I17" i="8" s="1"/>
  <c r="D17" i="8"/>
  <c r="H17" i="8" s="1"/>
  <c r="H16" i="8"/>
  <c r="E16" i="8"/>
  <c r="I16" i="8" s="1"/>
  <c r="D16" i="8"/>
  <c r="H15" i="8"/>
  <c r="E15" i="8"/>
  <c r="I15" i="8" s="1"/>
  <c r="D15" i="8"/>
  <c r="E14" i="8"/>
  <c r="I14" i="8" s="1"/>
  <c r="D14" i="8"/>
  <c r="H14" i="8" s="1"/>
  <c r="E13" i="8"/>
  <c r="I13" i="8" s="1"/>
  <c r="D13" i="8"/>
  <c r="H13" i="8" s="1"/>
  <c r="H12" i="8"/>
  <c r="E12" i="8"/>
  <c r="I12" i="8" s="1"/>
  <c r="D12" i="8"/>
  <c r="H11" i="8"/>
  <c r="E11" i="8"/>
  <c r="I11" i="8" s="1"/>
  <c r="D11" i="8"/>
  <c r="E10" i="8"/>
  <c r="I10" i="8" s="1"/>
  <c r="D10" i="8"/>
  <c r="H10" i="8" s="1"/>
  <c r="E9" i="8"/>
  <c r="I9" i="8" s="1"/>
  <c r="D9" i="8"/>
  <c r="H9" i="8" s="1"/>
  <c r="H8" i="8"/>
  <c r="E8" i="8"/>
  <c r="I8" i="8" s="1"/>
  <c r="D8" i="8"/>
  <c r="H7" i="8"/>
  <c r="E7" i="8"/>
  <c r="I7" i="8" s="1"/>
  <c r="D7" i="8"/>
  <c r="E6" i="8"/>
  <c r="I6" i="8" s="1"/>
  <c r="D6" i="8"/>
  <c r="H6" i="8" s="1"/>
  <c r="E5" i="8"/>
  <c r="I5" i="8" s="1"/>
  <c r="D5" i="8"/>
  <c r="H5" i="8" s="1"/>
  <c r="R72" i="6"/>
  <c r="M72" i="6"/>
  <c r="U72" i="6" s="1"/>
  <c r="H72" i="6"/>
  <c r="C72" i="6"/>
  <c r="K72" i="6" s="1"/>
  <c r="U71" i="6"/>
  <c r="R71" i="6"/>
  <c r="M71" i="6"/>
  <c r="K71" i="6"/>
  <c r="H71" i="6"/>
  <c r="C71" i="6"/>
  <c r="R70" i="6"/>
  <c r="O70" i="6"/>
  <c r="M70" i="6"/>
  <c r="U70" i="6" s="1"/>
  <c r="H70" i="6"/>
  <c r="C70" i="6"/>
  <c r="K70" i="6" s="1"/>
  <c r="U69" i="6"/>
  <c r="R69" i="6"/>
  <c r="O69" i="6"/>
  <c r="M69" i="6"/>
  <c r="H69" i="6"/>
  <c r="C69" i="6"/>
  <c r="K69" i="6" s="1"/>
  <c r="R68" i="6"/>
  <c r="O68" i="6"/>
  <c r="M68" i="6"/>
  <c r="U68" i="6" s="1"/>
  <c r="H68" i="6"/>
  <c r="C68" i="6"/>
  <c r="U67" i="6"/>
  <c r="R67" i="6"/>
  <c r="O67" i="6"/>
  <c r="M67" i="6"/>
  <c r="H67" i="6"/>
  <c r="C67" i="6"/>
  <c r="E69" i="6" s="1"/>
  <c r="R66" i="6"/>
  <c r="O66" i="6"/>
  <c r="M66" i="6"/>
  <c r="U66" i="6" s="1"/>
  <c r="H66" i="6"/>
  <c r="C66" i="6"/>
  <c r="U65" i="6"/>
  <c r="R65" i="6"/>
  <c r="O65" i="6"/>
  <c r="M65" i="6"/>
  <c r="H65" i="6"/>
  <c r="C65" i="6"/>
  <c r="E67" i="6" s="1"/>
  <c r="U64" i="6"/>
  <c r="R64" i="6"/>
  <c r="O64" i="6"/>
  <c r="K64" i="6"/>
  <c r="H64" i="6"/>
  <c r="E64" i="6"/>
  <c r="C64" i="6"/>
  <c r="U63" i="6"/>
  <c r="R63" i="6"/>
  <c r="P63" i="6"/>
  <c r="S63" i="6" s="1"/>
  <c r="O63" i="6"/>
  <c r="H63" i="6"/>
  <c r="C63" i="6"/>
  <c r="U62" i="6"/>
  <c r="R62" i="6"/>
  <c r="O62" i="6"/>
  <c r="H62" i="6"/>
  <c r="E62" i="6"/>
  <c r="F62" i="6" s="1"/>
  <c r="C62" i="6"/>
  <c r="K62" i="6" s="1"/>
  <c r="U61" i="6"/>
  <c r="R61" i="6"/>
  <c r="P61" i="6"/>
  <c r="S61" i="6" s="1"/>
  <c r="O61" i="6"/>
  <c r="H61" i="6"/>
  <c r="E61" i="6"/>
  <c r="F61" i="6" s="1"/>
  <c r="C61" i="6"/>
  <c r="U60" i="6"/>
  <c r="R60" i="6"/>
  <c r="O60" i="6"/>
  <c r="P60" i="6" s="1"/>
  <c r="T60" i="6" s="1"/>
  <c r="K60" i="6"/>
  <c r="H60" i="6"/>
  <c r="C60" i="6"/>
  <c r="U59" i="6"/>
  <c r="R59" i="6"/>
  <c r="O59" i="6"/>
  <c r="H59" i="6"/>
  <c r="C59" i="6"/>
  <c r="K59" i="6" s="1"/>
  <c r="U58" i="6"/>
  <c r="R58" i="6"/>
  <c r="O58" i="6"/>
  <c r="I58" i="6"/>
  <c r="H58" i="6"/>
  <c r="E58" i="6"/>
  <c r="F58" i="6" s="1"/>
  <c r="C58" i="6"/>
  <c r="K58" i="6" s="1"/>
  <c r="U57" i="6"/>
  <c r="R57" i="6"/>
  <c r="P57" i="6"/>
  <c r="S57" i="6" s="1"/>
  <c r="O57" i="6"/>
  <c r="T57" i="6" s="1"/>
  <c r="H57" i="6"/>
  <c r="E57" i="6"/>
  <c r="F57" i="6" s="1"/>
  <c r="C57" i="6"/>
  <c r="U56" i="6"/>
  <c r="R56" i="6"/>
  <c r="O56" i="6"/>
  <c r="K56" i="6"/>
  <c r="H56" i="6"/>
  <c r="C56" i="6"/>
  <c r="U55" i="6"/>
  <c r="R55" i="6"/>
  <c r="O55" i="6"/>
  <c r="K55" i="6"/>
  <c r="H55" i="6"/>
  <c r="U54" i="6"/>
  <c r="R54" i="6"/>
  <c r="O54" i="6"/>
  <c r="P54" i="6" s="1"/>
  <c r="K54" i="6"/>
  <c r="I54" i="6"/>
  <c r="H54" i="6"/>
  <c r="F54" i="6"/>
  <c r="E54" i="6"/>
  <c r="U53" i="6"/>
  <c r="R53" i="6"/>
  <c r="P53" i="6"/>
  <c r="S53" i="6" s="1"/>
  <c r="O53" i="6"/>
  <c r="K53" i="6"/>
  <c r="H53" i="6"/>
  <c r="F53" i="6"/>
  <c r="I53" i="6" s="1"/>
  <c r="E53" i="6"/>
  <c r="J53" i="6" s="1"/>
  <c r="U52" i="6"/>
  <c r="R52" i="6"/>
  <c r="O52" i="6"/>
  <c r="K52" i="6"/>
  <c r="H52" i="6"/>
  <c r="F52" i="6"/>
  <c r="I52" i="6" s="1"/>
  <c r="E52" i="6"/>
  <c r="U51" i="6"/>
  <c r="S51" i="6"/>
  <c r="R51" i="6"/>
  <c r="P51" i="6"/>
  <c r="O51" i="6"/>
  <c r="T51" i="6" s="1"/>
  <c r="K51" i="6"/>
  <c r="I51" i="6"/>
  <c r="H51" i="6"/>
  <c r="F51" i="6"/>
  <c r="E51" i="6"/>
  <c r="J51" i="6" s="1"/>
  <c r="U50" i="6"/>
  <c r="R50" i="6"/>
  <c r="O50" i="6"/>
  <c r="P50" i="6" s="1"/>
  <c r="K50" i="6"/>
  <c r="I50" i="6"/>
  <c r="H50" i="6"/>
  <c r="F50" i="6"/>
  <c r="E50" i="6"/>
  <c r="U49" i="6"/>
  <c r="R49" i="6"/>
  <c r="P49" i="6"/>
  <c r="S49" i="6" s="1"/>
  <c r="O49" i="6"/>
  <c r="K49" i="6"/>
  <c r="H49" i="6"/>
  <c r="F49" i="6"/>
  <c r="I49" i="6" s="1"/>
  <c r="E49" i="6"/>
  <c r="J49" i="6" s="1"/>
  <c r="U48" i="6"/>
  <c r="R48" i="6"/>
  <c r="O48" i="6"/>
  <c r="K48" i="6"/>
  <c r="H48" i="6"/>
  <c r="F48" i="6"/>
  <c r="I48" i="6" s="1"/>
  <c r="E48" i="6"/>
  <c r="U47" i="6"/>
  <c r="S47" i="6"/>
  <c r="R47" i="6"/>
  <c r="P47" i="6"/>
  <c r="O47" i="6"/>
  <c r="T47" i="6" s="1"/>
  <c r="K47" i="6"/>
  <c r="H47" i="6"/>
  <c r="F47" i="6"/>
  <c r="I47" i="6" s="1"/>
  <c r="E47" i="6"/>
  <c r="J47" i="6" s="1"/>
  <c r="U46" i="6"/>
  <c r="R46" i="6"/>
  <c r="O46" i="6"/>
  <c r="P46" i="6" s="1"/>
  <c r="K46" i="6"/>
  <c r="H46" i="6"/>
  <c r="F46" i="6"/>
  <c r="I46" i="6" s="1"/>
  <c r="E46" i="6"/>
  <c r="U45" i="6"/>
  <c r="R45" i="6"/>
  <c r="P45" i="6"/>
  <c r="S45" i="6" s="1"/>
  <c r="O45" i="6"/>
  <c r="K45" i="6"/>
  <c r="H45" i="6"/>
  <c r="E45" i="6"/>
  <c r="U44" i="6"/>
  <c r="R44" i="6"/>
  <c r="O44" i="6"/>
  <c r="K44" i="6"/>
  <c r="H44" i="6"/>
  <c r="E44" i="6"/>
  <c r="U43" i="6"/>
  <c r="R43" i="6"/>
  <c r="O43" i="6"/>
  <c r="K43" i="6"/>
  <c r="H43" i="6"/>
  <c r="E43" i="6"/>
  <c r="U42" i="6"/>
  <c r="R42" i="6"/>
  <c r="O42" i="6"/>
  <c r="K42" i="6"/>
  <c r="H42" i="6"/>
  <c r="E42" i="6"/>
  <c r="U41" i="6"/>
  <c r="R41" i="6"/>
  <c r="O41" i="6"/>
  <c r="K41" i="6"/>
  <c r="H41" i="6"/>
  <c r="E41" i="6"/>
  <c r="U40" i="6"/>
  <c r="R40" i="6"/>
  <c r="O40" i="6"/>
  <c r="K40" i="6"/>
  <c r="H40" i="6"/>
  <c r="E40" i="6"/>
  <c r="U39" i="6"/>
  <c r="R39" i="6"/>
  <c r="O39" i="6"/>
  <c r="K39" i="6"/>
  <c r="H39" i="6"/>
  <c r="E39" i="6"/>
  <c r="U38" i="6"/>
  <c r="R38" i="6"/>
  <c r="K38" i="6"/>
  <c r="H38" i="6"/>
  <c r="E38" i="6"/>
  <c r="U37" i="6"/>
  <c r="R37" i="6"/>
  <c r="K37" i="6"/>
  <c r="H37" i="6"/>
  <c r="E37" i="6"/>
  <c r="K36" i="6"/>
  <c r="H36" i="6"/>
  <c r="E36" i="6"/>
  <c r="K35" i="6"/>
  <c r="H35" i="6"/>
  <c r="E35" i="6"/>
  <c r="K34" i="6"/>
  <c r="H34" i="6"/>
  <c r="E34" i="6"/>
  <c r="K33" i="6"/>
  <c r="H33" i="6"/>
  <c r="E33" i="6"/>
  <c r="K32" i="6"/>
  <c r="H32" i="6"/>
  <c r="E32" i="6"/>
  <c r="K31" i="6"/>
  <c r="H31" i="6"/>
  <c r="E31" i="6"/>
  <c r="K30" i="6"/>
  <c r="H30" i="6"/>
  <c r="E30" i="6"/>
  <c r="K29" i="6"/>
  <c r="H29" i="6"/>
  <c r="E29" i="6"/>
  <c r="K28" i="6"/>
  <c r="H28" i="6"/>
  <c r="E28" i="6"/>
  <c r="K27" i="6"/>
  <c r="H27" i="6"/>
  <c r="E27" i="6"/>
  <c r="K26" i="6"/>
  <c r="H26" i="6"/>
  <c r="E26" i="6"/>
  <c r="K25" i="6"/>
  <c r="H25" i="6"/>
  <c r="E25" i="6"/>
  <c r="K24" i="6"/>
  <c r="H24" i="6"/>
  <c r="E24" i="6"/>
  <c r="K23" i="6"/>
  <c r="H23" i="6"/>
  <c r="E23" i="6"/>
  <c r="K22" i="6"/>
  <c r="H22" i="6"/>
  <c r="E22" i="6"/>
  <c r="K21" i="6"/>
  <c r="H21" i="6"/>
  <c r="E21" i="6"/>
  <c r="K20" i="6"/>
  <c r="H20" i="6"/>
  <c r="E20" i="6"/>
  <c r="K19" i="6"/>
  <c r="H19" i="6"/>
  <c r="E19" i="6"/>
  <c r="K18" i="6"/>
  <c r="H18" i="6"/>
  <c r="E18" i="6"/>
  <c r="K17" i="6"/>
  <c r="H17" i="6"/>
  <c r="E17" i="6"/>
  <c r="K16" i="6"/>
  <c r="H16" i="6"/>
  <c r="E16" i="6"/>
  <c r="K15" i="6"/>
  <c r="H15" i="6"/>
  <c r="E15" i="6"/>
  <c r="K14" i="6"/>
  <c r="H14" i="6"/>
  <c r="E14" i="6"/>
  <c r="K13" i="6"/>
  <c r="H13" i="6"/>
  <c r="E13" i="6"/>
  <c r="K12" i="6"/>
  <c r="H12" i="6"/>
  <c r="E12" i="6"/>
  <c r="K11" i="6"/>
  <c r="H11" i="6"/>
  <c r="E11" i="6"/>
  <c r="K10" i="6"/>
  <c r="H10" i="6"/>
  <c r="E10" i="6"/>
  <c r="K9" i="6"/>
  <c r="H9" i="6"/>
  <c r="E9" i="6"/>
  <c r="K8" i="6"/>
  <c r="H8" i="6"/>
  <c r="E8" i="6"/>
  <c r="K7" i="6"/>
  <c r="H7" i="6"/>
  <c r="K6" i="6"/>
  <c r="H6" i="6"/>
  <c r="AI72" i="5"/>
  <c r="K72" i="5"/>
  <c r="H72" i="5"/>
  <c r="C72" i="5"/>
  <c r="AI71" i="5"/>
  <c r="K71" i="5"/>
  <c r="H71" i="5"/>
  <c r="C71" i="5"/>
  <c r="AL70" i="5"/>
  <c r="AK70" i="5"/>
  <c r="AI70" i="5"/>
  <c r="AG70" i="5"/>
  <c r="AD70" i="5"/>
  <c r="AF70" i="5" s="1"/>
  <c r="K70" i="5"/>
  <c r="AE70" i="5" s="1"/>
  <c r="H70" i="5"/>
  <c r="C70" i="5"/>
  <c r="AK69" i="5"/>
  <c r="AI69" i="5"/>
  <c r="AD69" i="5"/>
  <c r="K69" i="5"/>
  <c r="AE69" i="5" s="1"/>
  <c r="H69" i="5"/>
  <c r="C69" i="5"/>
  <c r="AK68" i="5"/>
  <c r="AI68" i="5"/>
  <c r="AJ70" i="5" s="1"/>
  <c r="AG68" i="5"/>
  <c r="AF68" i="5"/>
  <c r="AE68" i="5"/>
  <c r="AD68" i="5"/>
  <c r="AH68" i="5" s="1"/>
  <c r="K68" i="5"/>
  <c r="H68" i="5"/>
  <c r="C68" i="5"/>
  <c r="E70" i="5" s="1"/>
  <c r="AK67" i="5"/>
  <c r="AI67" i="5"/>
  <c r="AJ69" i="5" s="1"/>
  <c r="AN69" i="5" s="1"/>
  <c r="AG67" i="5"/>
  <c r="AD67" i="5"/>
  <c r="AF67" i="5" s="1"/>
  <c r="K67" i="5"/>
  <c r="AE67" i="5" s="1"/>
  <c r="H67" i="5"/>
  <c r="C67" i="5"/>
  <c r="AK66" i="5"/>
  <c r="AI66" i="5"/>
  <c r="AJ68" i="5" s="1"/>
  <c r="AN68" i="5" s="1"/>
  <c r="AG66" i="5"/>
  <c r="AF66" i="5"/>
  <c r="AE66" i="5"/>
  <c r="AD66" i="5"/>
  <c r="AH66" i="5" s="1"/>
  <c r="K66" i="5"/>
  <c r="H66" i="5"/>
  <c r="C66" i="5"/>
  <c r="E68" i="5" s="1"/>
  <c r="AK65" i="5"/>
  <c r="AI65" i="5"/>
  <c r="AJ67" i="5" s="1"/>
  <c r="AD65" i="5"/>
  <c r="AF65" i="5" s="1"/>
  <c r="AG65" i="5" s="1"/>
  <c r="K65" i="5"/>
  <c r="AE65" i="5" s="1"/>
  <c r="H65" i="5"/>
  <c r="C65" i="5"/>
  <c r="E67" i="5" s="1"/>
  <c r="AK64" i="5"/>
  <c r="AI64" i="5"/>
  <c r="AJ66" i="5" s="1"/>
  <c r="AN66" i="5" s="1"/>
  <c r="AG64" i="5"/>
  <c r="AF64" i="5"/>
  <c r="AE64" i="5"/>
  <c r="AD64" i="5"/>
  <c r="AH64" i="5" s="1"/>
  <c r="K64" i="5"/>
  <c r="H64" i="5"/>
  <c r="C64" i="5"/>
  <c r="E66" i="5" s="1"/>
  <c r="AK63" i="5"/>
  <c r="AI63" i="5"/>
  <c r="AG63" i="5"/>
  <c r="AD63" i="5"/>
  <c r="AF63" i="5" s="1"/>
  <c r="K63" i="5"/>
  <c r="AE63" i="5" s="1"/>
  <c r="H63" i="5"/>
  <c r="C63" i="5"/>
  <c r="AK62" i="5"/>
  <c r="AI62" i="5"/>
  <c r="AG62" i="5"/>
  <c r="AF62" i="5"/>
  <c r="AE62" i="5"/>
  <c r="AD62" i="5"/>
  <c r="AH62" i="5" s="1"/>
  <c r="K62" i="5"/>
  <c r="H62" i="5"/>
  <c r="C62" i="5"/>
  <c r="AK61" i="5"/>
  <c r="AI61" i="5"/>
  <c r="AJ63" i="5" s="1"/>
  <c r="AG61" i="5"/>
  <c r="AD61" i="5"/>
  <c r="AF61" i="5" s="1"/>
  <c r="K61" i="5"/>
  <c r="AE61" i="5" s="1"/>
  <c r="H61" i="5"/>
  <c r="C61" i="5"/>
  <c r="AK60" i="5"/>
  <c r="AI60" i="5"/>
  <c r="AG60" i="5"/>
  <c r="AF60" i="5"/>
  <c r="AE60" i="5"/>
  <c r="AD60" i="5"/>
  <c r="AH60" i="5" s="1"/>
  <c r="K60" i="5"/>
  <c r="H60" i="5"/>
  <c r="C60" i="5"/>
  <c r="AK59" i="5"/>
  <c r="AI59" i="5"/>
  <c r="AJ61" i="5" s="1"/>
  <c r="AG59" i="5"/>
  <c r="AD59" i="5"/>
  <c r="AF59" i="5" s="1"/>
  <c r="K59" i="5"/>
  <c r="AE59" i="5" s="1"/>
  <c r="H59" i="5"/>
  <c r="C59" i="5"/>
  <c r="AK58" i="5"/>
  <c r="AI58" i="5"/>
  <c r="AG58" i="5"/>
  <c r="AF58" i="5"/>
  <c r="AE58" i="5"/>
  <c r="AD58" i="5"/>
  <c r="AH58" i="5" s="1"/>
  <c r="K58" i="5"/>
  <c r="H58" i="5"/>
  <c r="C58" i="5"/>
  <c r="AK57" i="5"/>
  <c r="AI57" i="5"/>
  <c r="AJ59" i="5" s="1"/>
  <c r="AD57" i="5"/>
  <c r="AF57" i="5" s="1"/>
  <c r="AG57" i="5" s="1"/>
  <c r="K57" i="5"/>
  <c r="AE57" i="5" s="1"/>
  <c r="H57" i="5"/>
  <c r="C57" i="5"/>
  <c r="E59" i="5" s="1"/>
  <c r="AK56" i="5"/>
  <c r="AI56" i="5"/>
  <c r="AG56" i="5"/>
  <c r="AF56" i="5"/>
  <c r="AE56" i="5"/>
  <c r="AD56" i="5"/>
  <c r="AH56" i="5" s="1"/>
  <c r="K56" i="5"/>
  <c r="H56" i="5"/>
  <c r="C56" i="5"/>
  <c r="AK55" i="5"/>
  <c r="AF55" i="5"/>
  <c r="AD55" i="5"/>
  <c r="AH55" i="5" s="1"/>
  <c r="K55" i="5"/>
  <c r="AE55" i="5" s="1"/>
  <c r="H55" i="5"/>
  <c r="E55" i="5"/>
  <c r="AK54" i="5"/>
  <c r="AF54" i="5"/>
  <c r="AD54" i="5"/>
  <c r="AH54" i="5" s="1"/>
  <c r="K54" i="5"/>
  <c r="AE54" i="5" s="1"/>
  <c r="H54" i="5"/>
  <c r="E54" i="5"/>
  <c r="AK53" i="5"/>
  <c r="AJ53" i="5"/>
  <c r="AN53" i="5" s="1"/>
  <c r="AF53" i="5"/>
  <c r="AD53" i="5"/>
  <c r="K53" i="5"/>
  <c r="AE53" i="5" s="1"/>
  <c r="H53" i="5"/>
  <c r="E53" i="5"/>
  <c r="AK52" i="5"/>
  <c r="AJ52" i="5"/>
  <c r="AN52" i="5" s="1"/>
  <c r="AF52" i="5"/>
  <c r="AD52" i="5"/>
  <c r="AH52" i="5" s="1"/>
  <c r="K52" i="5"/>
  <c r="AE52" i="5" s="1"/>
  <c r="H52" i="5"/>
  <c r="E52" i="5"/>
  <c r="AK51" i="5"/>
  <c r="AJ51" i="5"/>
  <c r="AN51" i="5" s="1"/>
  <c r="AF51" i="5"/>
  <c r="AD51" i="5"/>
  <c r="K51" i="5"/>
  <c r="AE51" i="5" s="1"/>
  <c r="H51" i="5"/>
  <c r="E51" i="5"/>
  <c r="AK50" i="5"/>
  <c r="AJ50" i="5"/>
  <c r="AN50" i="5" s="1"/>
  <c r="AF50" i="5"/>
  <c r="AD50" i="5"/>
  <c r="AH50" i="5" s="1"/>
  <c r="K50" i="5"/>
  <c r="AE50" i="5" s="1"/>
  <c r="H50" i="5"/>
  <c r="E50" i="5"/>
  <c r="AK49" i="5"/>
  <c r="AJ49" i="5"/>
  <c r="AN49" i="5" s="1"/>
  <c r="AF49" i="5"/>
  <c r="AD49" i="5"/>
  <c r="K49" i="5"/>
  <c r="AE49" i="5" s="1"/>
  <c r="H49" i="5"/>
  <c r="E49" i="5"/>
  <c r="AK48" i="5"/>
  <c r="AJ48" i="5"/>
  <c r="AN48" i="5" s="1"/>
  <c r="AF48" i="5"/>
  <c r="AD48" i="5"/>
  <c r="AH48" i="5" s="1"/>
  <c r="K48" i="5"/>
  <c r="AE48" i="5" s="1"/>
  <c r="H48" i="5"/>
  <c r="E48" i="5"/>
  <c r="AK47" i="5"/>
  <c r="AJ47" i="5"/>
  <c r="AN47" i="5" s="1"/>
  <c r="AF47" i="5"/>
  <c r="AD47" i="5"/>
  <c r="K47" i="5"/>
  <c r="AE47" i="5" s="1"/>
  <c r="H47" i="5"/>
  <c r="E47" i="5"/>
  <c r="AK46" i="5"/>
  <c r="AJ46" i="5"/>
  <c r="AN46" i="5" s="1"/>
  <c r="AF46" i="5"/>
  <c r="AD46" i="5"/>
  <c r="AH46" i="5" s="1"/>
  <c r="K46" i="5"/>
  <c r="AE46" i="5" s="1"/>
  <c r="H46" i="5"/>
  <c r="E46" i="5"/>
  <c r="AK45" i="5"/>
  <c r="AJ45" i="5"/>
  <c r="AN45" i="5" s="1"/>
  <c r="AF45" i="5"/>
  <c r="AD45" i="5"/>
  <c r="K45" i="5"/>
  <c r="AE45" i="5" s="1"/>
  <c r="H45" i="5"/>
  <c r="E45" i="5"/>
  <c r="AK44" i="5"/>
  <c r="AJ44" i="5"/>
  <c r="AN44" i="5" s="1"/>
  <c r="AF44" i="5"/>
  <c r="AD44" i="5"/>
  <c r="AH44" i="5" s="1"/>
  <c r="K44" i="5"/>
  <c r="AE44" i="5" s="1"/>
  <c r="H44" i="5"/>
  <c r="E44" i="5"/>
  <c r="AK43" i="5"/>
  <c r="AJ43" i="5"/>
  <c r="AN43" i="5" s="1"/>
  <c r="AF43" i="5"/>
  <c r="AD43" i="5"/>
  <c r="K43" i="5"/>
  <c r="AE43" i="5" s="1"/>
  <c r="H43" i="5"/>
  <c r="E43" i="5"/>
  <c r="AK42" i="5"/>
  <c r="AJ42" i="5"/>
  <c r="AN42" i="5" s="1"/>
  <c r="AF42" i="5"/>
  <c r="AD42" i="5"/>
  <c r="AH42" i="5" s="1"/>
  <c r="K42" i="5"/>
  <c r="AE42" i="5" s="1"/>
  <c r="H42" i="5"/>
  <c r="E42" i="5"/>
  <c r="AK41" i="5"/>
  <c r="AJ41" i="5"/>
  <c r="AN41" i="5" s="1"/>
  <c r="AF41" i="5"/>
  <c r="AD41" i="5"/>
  <c r="K41" i="5"/>
  <c r="AE41" i="5" s="1"/>
  <c r="H41" i="5"/>
  <c r="E41" i="5"/>
  <c r="AK40" i="5"/>
  <c r="AJ40" i="5"/>
  <c r="AN40" i="5" s="1"/>
  <c r="AF40" i="5"/>
  <c r="AD40" i="5"/>
  <c r="AH40" i="5" s="1"/>
  <c r="K40" i="5"/>
  <c r="AE40" i="5" s="1"/>
  <c r="H40" i="5"/>
  <c r="E40" i="5"/>
  <c r="AK39" i="5"/>
  <c r="AJ39" i="5"/>
  <c r="AN39" i="5" s="1"/>
  <c r="AF39" i="5"/>
  <c r="AD39" i="5"/>
  <c r="K39" i="5"/>
  <c r="AE39" i="5" s="1"/>
  <c r="H39" i="5"/>
  <c r="E39" i="5"/>
  <c r="AK38" i="5"/>
  <c r="AJ38" i="5"/>
  <c r="AN38" i="5" s="1"/>
  <c r="AF38" i="5"/>
  <c r="AD38" i="5"/>
  <c r="AH38" i="5" s="1"/>
  <c r="K38" i="5"/>
  <c r="AE38" i="5" s="1"/>
  <c r="H38" i="5"/>
  <c r="E38" i="5"/>
  <c r="AK37" i="5"/>
  <c r="AJ37" i="5"/>
  <c r="AN37" i="5" s="1"/>
  <c r="AF37" i="5"/>
  <c r="AD37" i="5"/>
  <c r="K37" i="5"/>
  <c r="AE37" i="5" s="1"/>
  <c r="H37" i="5"/>
  <c r="E37" i="5"/>
  <c r="AK36" i="5"/>
  <c r="AJ36" i="5"/>
  <c r="AN36" i="5" s="1"/>
  <c r="AF36" i="5"/>
  <c r="AD36" i="5"/>
  <c r="AH36" i="5" s="1"/>
  <c r="K36" i="5"/>
  <c r="AE36" i="5" s="1"/>
  <c r="H36" i="5"/>
  <c r="E36" i="5"/>
  <c r="AK35" i="5"/>
  <c r="AJ35" i="5"/>
  <c r="AN35" i="5" s="1"/>
  <c r="AF35" i="5"/>
  <c r="AD35" i="5"/>
  <c r="K35" i="5"/>
  <c r="AE35" i="5" s="1"/>
  <c r="H35" i="5"/>
  <c r="E35" i="5"/>
  <c r="AJ34" i="5"/>
  <c r="AF34" i="5"/>
  <c r="AD34" i="5"/>
  <c r="K34" i="5"/>
  <c r="I34" i="5"/>
  <c r="H34" i="5"/>
  <c r="F34" i="5"/>
  <c r="E34" i="5"/>
  <c r="J34" i="5" s="1"/>
  <c r="AJ33" i="5"/>
  <c r="AD33" i="5"/>
  <c r="K33" i="5"/>
  <c r="H33" i="5"/>
  <c r="E33" i="5"/>
  <c r="F33" i="5" s="1"/>
  <c r="AJ32" i="5"/>
  <c r="AH32" i="5"/>
  <c r="AF32" i="5"/>
  <c r="AD32" i="5"/>
  <c r="AG32" i="5" s="1"/>
  <c r="K32" i="5"/>
  <c r="H32" i="5"/>
  <c r="F32" i="5"/>
  <c r="I32" i="5" s="1"/>
  <c r="E32" i="5"/>
  <c r="J32" i="5" s="1"/>
  <c r="AJ31" i="5"/>
  <c r="AG31" i="5"/>
  <c r="AD31" i="5"/>
  <c r="AF31" i="5" s="1"/>
  <c r="K31" i="5"/>
  <c r="H31" i="5"/>
  <c r="E31" i="5"/>
  <c r="AJ30" i="5"/>
  <c r="AF30" i="5"/>
  <c r="AD30" i="5"/>
  <c r="K30" i="5"/>
  <c r="I30" i="5"/>
  <c r="H30" i="5"/>
  <c r="F30" i="5"/>
  <c r="E30" i="5"/>
  <c r="J30" i="5" s="1"/>
  <c r="AJ29" i="5"/>
  <c r="AD29" i="5"/>
  <c r="K29" i="5"/>
  <c r="H29" i="5"/>
  <c r="E29" i="5"/>
  <c r="F29" i="5" s="1"/>
  <c r="AJ28" i="5"/>
  <c r="AH28" i="5"/>
  <c r="AF28" i="5"/>
  <c r="AD28" i="5"/>
  <c r="AG28" i="5" s="1"/>
  <c r="K28" i="5"/>
  <c r="H28" i="5"/>
  <c r="F28" i="5"/>
  <c r="I28" i="5" s="1"/>
  <c r="E28" i="5"/>
  <c r="J28" i="5" s="1"/>
  <c r="AJ27" i="5"/>
  <c r="K27" i="5"/>
  <c r="H27" i="5"/>
  <c r="E27" i="5"/>
  <c r="AJ26" i="5"/>
  <c r="K26" i="5"/>
  <c r="I26" i="5"/>
  <c r="H26" i="5"/>
  <c r="F26" i="5"/>
  <c r="E26" i="5"/>
  <c r="J26" i="5" s="1"/>
  <c r="AJ25" i="5"/>
  <c r="K25" i="5"/>
  <c r="H25" i="5"/>
  <c r="E25" i="5"/>
  <c r="F25" i="5" s="1"/>
  <c r="AJ24" i="5"/>
  <c r="K24" i="5"/>
  <c r="H24" i="5"/>
  <c r="F24" i="5"/>
  <c r="I24" i="5" s="1"/>
  <c r="E24" i="5"/>
  <c r="J24" i="5" s="1"/>
  <c r="K23" i="5"/>
  <c r="I23" i="5"/>
  <c r="H23" i="5"/>
  <c r="F23" i="5"/>
  <c r="E23" i="5"/>
  <c r="J23" i="5" s="1"/>
  <c r="K22" i="5"/>
  <c r="H22" i="5"/>
  <c r="F22" i="5"/>
  <c r="I22" i="5" s="1"/>
  <c r="E22" i="5"/>
  <c r="K21" i="5"/>
  <c r="I21" i="5"/>
  <c r="H21" i="5"/>
  <c r="F21" i="5"/>
  <c r="E21" i="5"/>
  <c r="J21" i="5" s="1"/>
  <c r="K20" i="5"/>
  <c r="H20" i="5"/>
  <c r="F20" i="5"/>
  <c r="I20" i="5" s="1"/>
  <c r="E20" i="5"/>
  <c r="K19" i="5"/>
  <c r="I19" i="5"/>
  <c r="H19" i="5"/>
  <c r="F19" i="5"/>
  <c r="E19" i="5"/>
  <c r="J19" i="5" s="1"/>
  <c r="K18" i="5"/>
  <c r="H18" i="5"/>
  <c r="F18" i="5"/>
  <c r="I18" i="5" s="1"/>
  <c r="E18" i="5"/>
  <c r="K17" i="5"/>
  <c r="I17" i="5"/>
  <c r="H17" i="5"/>
  <c r="F17" i="5"/>
  <c r="E17" i="5"/>
  <c r="J17" i="5" s="1"/>
  <c r="K16" i="5"/>
  <c r="H16" i="5"/>
  <c r="F16" i="5"/>
  <c r="I16" i="5" s="1"/>
  <c r="E16" i="5"/>
  <c r="J16" i="5" s="1"/>
  <c r="K15" i="5"/>
  <c r="I15" i="5"/>
  <c r="H15" i="5"/>
  <c r="F15" i="5"/>
  <c r="E15" i="5"/>
  <c r="J15" i="5" s="1"/>
  <c r="K14" i="5"/>
  <c r="H14" i="5"/>
  <c r="F14" i="5"/>
  <c r="I14" i="5" s="1"/>
  <c r="E14" i="5"/>
  <c r="K13" i="5"/>
  <c r="I13" i="5"/>
  <c r="H13" i="5"/>
  <c r="F13" i="5"/>
  <c r="E13" i="5"/>
  <c r="J13" i="5" s="1"/>
  <c r="K12" i="5"/>
  <c r="H12" i="5"/>
  <c r="F12" i="5"/>
  <c r="I12" i="5" s="1"/>
  <c r="E12" i="5"/>
  <c r="K11" i="5"/>
  <c r="I11" i="5"/>
  <c r="H11" i="5"/>
  <c r="F11" i="5"/>
  <c r="E11" i="5"/>
  <c r="J11" i="5" s="1"/>
  <c r="K10" i="5"/>
  <c r="H10" i="5"/>
  <c r="F10" i="5"/>
  <c r="I10" i="5" s="1"/>
  <c r="E10" i="5"/>
  <c r="K9" i="5"/>
  <c r="I9" i="5"/>
  <c r="H9" i="5"/>
  <c r="F9" i="5"/>
  <c r="E9" i="5"/>
  <c r="J9" i="5" s="1"/>
  <c r="K8" i="5"/>
  <c r="H8" i="5"/>
  <c r="F8" i="5"/>
  <c r="I8" i="5" s="1"/>
  <c r="E8" i="5"/>
  <c r="J8" i="5" s="1"/>
  <c r="K7" i="5"/>
  <c r="H7" i="5"/>
  <c r="K6" i="5"/>
  <c r="H6" i="5"/>
  <c r="Z79" i="3"/>
  <c r="T79" i="3"/>
  <c r="Q79" i="3"/>
  <c r="I79" i="3"/>
  <c r="AC79" i="3" s="1"/>
  <c r="C79" i="3"/>
  <c r="Z78" i="3"/>
  <c r="T78" i="3"/>
  <c r="Q78" i="3"/>
  <c r="I78" i="3"/>
  <c r="AC78" i="3" s="1"/>
  <c r="C78" i="3"/>
  <c r="Z77" i="3"/>
  <c r="T77" i="3"/>
  <c r="R77" i="3"/>
  <c r="Q77" i="3"/>
  <c r="P77" i="3"/>
  <c r="O77" i="3"/>
  <c r="I77" i="3"/>
  <c r="AC77" i="3" s="1"/>
  <c r="C77" i="3"/>
  <c r="Z76" i="3"/>
  <c r="T76" i="3"/>
  <c r="R76" i="3"/>
  <c r="Q76" i="3"/>
  <c r="P76" i="3"/>
  <c r="O76" i="3"/>
  <c r="I76" i="3"/>
  <c r="AC76" i="3" s="1"/>
  <c r="C76" i="3"/>
  <c r="Z75" i="3"/>
  <c r="T75" i="3"/>
  <c r="R75" i="3"/>
  <c r="Q75" i="3"/>
  <c r="P75" i="3"/>
  <c r="O75" i="3"/>
  <c r="I75" i="3"/>
  <c r="X77" i="3" s="1"/>
  <c r="C75" i="3"/>
  <c r="Z74" i="3"/>
  <c r="T74" i="3"/>
  <c r="R74" i="3"/>
  <c r="Q74" i="3"/>
  <c r="P74" i="3"/>
  <c r="I74" i="3"/>
  <c r="C74" i="3"/>
  <c r="Z73" i="3"/>
  <c r="T73" i="3"/>
  <c r="Q73" i="3"/>
  <c r="I73" i="3"/>
  <c r="C73" i="3"/>
  <c r="Z72" i="3"/>
  <c r="Y72" i="3"/>
  <c r="T72" i="3"/>
  <c r="Q72" i="3"/>
  <c r="P72" i="3"/>
  <c r="I72" i="3"/>
  <c r="C72" i="3"/>
  <c r="O74" i="3" s="1"/>
  <c r="Z71" i="3"/>
  <c r="T71" i="3"/>
  <c r="Q71" i="3"/>
  <c r="I71" i="3"/>
  <c r="C71" i="3"/>
  <c r="Z70" i="3"/>
  <c r="T70" i="3"/>
  <c r="Q70" i="3"/>
  <c r="I70" i="3"/>
  <c r="X72" i="3" s="1"/>
  <c r="C70" i="3"/>
  <c r="O72" i="3" s="1"/>
  <c r="Z69" i="3"/>
  <c r="T69" i="3"/>
  <c r="Q69" i="3"/>
  <c r="M69" i="3"/>
  <c r="K69" i="3"/>
  <c r="J69" i="3"/>
  <c r="I69" i="3"/>
  <c r="C69" i="3"/>
  <c r="Z68" i="3"/>
  <c r="T68" i="3"/>
  <c r="Q68" i="3"/>
  <c r="P68" i="3"/>
  <c r="R68" i="3" s="1"/>
  <c r="M68" i="3"/>
  <c r="K68" i="3"/>
  <c r="J68" i="3"/>
  <c r="I68" i="3"/>
  <c r="C68" i="3"/>
  <c r="O70" i="3" s="1"/>
  <c r="Z67" i="3"/>
  <c r="T67" i="3"/>
  <c r="Q67" i="3"/>
  <c r="M67" i="3"/>
  <c r="K67" i="3"/>
  <c r="J67" i="3"/>
  <c r="I67" i="3"/>
  <c r="C67" i="3"/>
  <c r="Z66" i="3"/>
  <c r="T66" i="3"/>
  <c r="Q66" i="3"/>
  <c r="M66" i="3"/>
  <c r="K66" i="3"/>
  <c r="J66" i="3"/>
  <c r="I66" i="3"/>
  <c r="C66" i="3"/>
  <c r="O68" i="3" s="1"/>
  <c r="Z65" i="3"/>
  <c r="T65" i="3"/>
  <c r="Q65" i="3"/>
  <c r="M65" i="3"/>
  <c r="K65" i="3"/>
  <c r="J65" i="3"/>
  <c r="I65" i="3"/>
  <c r="G65" i="3"/>
  <c r="E65" i="3"/>
  <c r="D65" i="3"/>
  <c r="F65" i="3" s="1"/>
  <c r="C65" i="3"/>
  <c r="Z64" i="3"/>
  <c r="T64" i="3"/>
  <c r="Q64" i="3"/>
  <c r="P64" i="3"/>
  <c r="M64" i="3"/>
  <c r="K64" i="3"/>
  <c r="J64" i="3"/>
  <c r="I64" i="3"/>
  <c r="G64" i="3"/>
  <c r="E64" i="3"/>
  <c r="D64" i="3"/>
  <c r="F64" i="3" s="1"/>
  <c r="C64" i="3"/>
  <c r="O66" i="3" s="1"/>
  <c r="P66" i="3" s="1"/>
  <c r="R66" i="3" s="1"/>
  <c r="Z63" i="3"/>
  <c r="T63" i="3"/>
  <c r="U63" i="3" s="1"/>
  <c r="R63" i="3"/>
  <c r="Q63" i="3"/>
  <c r="P63" i="3"/>
  <c r="O63" i="3"/>
  <c r="S63" i="3" s="1"/>
  <c r="M63" i="3"/>
  <c r="K63" i="3"/>
  <c r="J63" i="3"/>
  <c r="I63" i="3"/>
  <c r="G63" i="3"/>
  <c r="F63" i="3"/>
  <c r="E63" i="3"/>
  <c r="D63" i="3"/>
  <c r="C63" i="3"/>
  <c r="O64" i="3" s="1"/>
  <c r="R64" i="3" s="1"/>
  <c r="AC62" i="3"/>
  <c r="Z62" i="3"/>
  <c r="T62" i="3"/>
  <c r="Q62" i="3"/>
  <c r="L62" i="3"/>
  <c r="F62" i="3"/>
  <c r="AC61" i="3"/>
  <c r="Z61" i="3"/>
  <c r="T61" i="3"/>
  <c r="U61" i="3" s="1"/>
  <c r="R61" i="3"/>
  <c r="Q61" i="3"/>
  <c r="P61" i="3"/>
  <c r="O61" i="3"/>
  <c r="S61" i="3" s="1"/>
  <c r="L61" i="3"/>
  <c r="F61" i="3"/>
  <c r="AC60" i="3"/>
  <c r="AD60" i="3" s="1"/>
  <c r="AA60" i="3"/>
  <c r="Z60" i="3"/>
  <c r="Y60" i="3"/>
  <c r="X60" i="3"/>
  <c r="AB60" i="3" s="1"/>
  <c r="T60" i="3"/>
  <c r="Q60" i="3"/>
  <c r="P60" i="3"/>
  <c r="R60" i="3" s="1"/>
  <c r="O60" i="3"/>
  <c r="S60" i="3" s="1"/>
  <c r="L60" i="3"/>
  <c r="F60" i="3"/>
  <c r="AC59" i="3"/>
  <c r="Z59" i="3"/>
  <c r="Y59" i="3"/>
  <c r="AA59" i="3" s="1"/>
  <c r="X59" i="3"/>
  <c r="AB59" i="3" s="1"/>
  <c r="T59" i="3"/>
  <c r="U59" i="3" s="1"/>
  <c r="R59" i="3"/>
  <c r="Q59" i="3"/>
  <c r="P59" i="3"/>
  <c r="O59" i="3"/>
  <c r="S59" i="3" s="1"/>
  <c r="L59" i="3"/>
  <c r="F59" i="3"/>
  <c r="AC58" i="3"/>
  <c r="AD58" i="3" s="1"/>
  <c r="AA58" i="3"/>
  <c r="Z58" i="3"/>
  <c r="Y58" i="3"/>
  <c r="X58" i="3"/>
  <c r="AB58" i="3" s="1"/>
  <c r="T58" i="3"/>
  <c r="Q58" i="3"/>
  <c r="P58" i="3"/>
  <c r="R58" i="3" s="1"/>
  <c r="O58" i="3"/>
  <c r="S58" i="3" s="1"/>
  <c r="L58" i="3"/>
  <c r="F58" i="3"/>
  <c r="AC57" i="3"/>
  <c r="Z57" i="3"/>
  <c r="Y57" i="3"/>
  <c r="AA57" i="3" s="1"/>
  <c r="X57" i="3"/>
  <c r="AB57" i="3" s="1"/>
  <c r="T57" i="3"/>
  <c r="Q57" i="3"/>
  <c r="O57" i="3"/>
  <c r="P57" i="3" s="1"/>
  <c r="L57" i="3"/>
  <c r="F57" i="3"/>
  <c r="AC56" i="3"/>
  <c r="Z56" i="3"/>
  <c r="Y56" i="3"/>
  <c r="AA56" i="3" s="1"/>
  <c r="AD56" i="3" s="1"/>
  <c r="X56" i="3"/>
  <c r="T56" i="3"/>
  <c r="V56" i="3" s="1"/>
  <c r="R56" i="3"/>
  <c r="Q56" i="3"/>
  <c r="P56" i="3"/>
  <c r="O56" i="3"/>
  <c r="S56" i="3" s="1"/>
  <c r="L56" i="3"/>
  <c r="F56" i="3"/>
  <c r="AC55" i="3"/>
  <c r="Z55" i="3"/>
  <c r="Y55" i="3"/>
  <c r="X55" i="3"/>
  <c r="AB55" i="3" s="1"/>
  <c r="T55" i="3"/>
  <c r="Q55" i="3"/>
  <c r="O55" i="3"/>
  <c r="L55" i="3"/>
  <c r="F55" i="3"/>
  <c r="AC54" i="3"/>
  <c r="Z54" i="3"/>
  <c r="Y54" i="3"/>
  <c r="AA54" i="3" s="1"/>
  <c r="AD54" i="3" s="1"/>
  <c r="X54" i="3"/>
  <c r="T54" i="3"/>
  <c r="V54" i="3" s="1"/>
  <c r="R54" i="3"/>
  <c r="Q54" i="3"/>
  <c r="P54" i="3"/>
  <c r="O54" i="3"/>
  <c r="S54" i="3" s="1"/>
  <c r="L54" i="3"/>
  <c r="F54" i="3"/>
  <c r="AC53" i="3"/>
  <c r="Z53" i="3"/>
  <c r="Y53" i="3"/>
  <c r="X53" i="3"/>
  <c r="AB53" i="3" s="1"/>
  <c r="T53" i="3"/>
  <c r="Q53" i="3"/>
  <c r="O53" i="3"/>
  <c r="L53" i="3"/>
  <c r="F53" i="3"/>
  <c r="AC52" i="3"/>
  <c r="Z52" i="3"/>
  <c r="Y52" i="3"/>
  <c r="AA52" i="3" s="1"/>
  <c r="AD52" i="3" s="1"/>
  <c r="X52" i="3"/>
  <c r="T52" i="3"/>
  <c r="V52" i="3" s="1"/>
  <c r="R52" i="3"/>
  <c r="Q52" i="3"/>
  <c r="P52" i="3"/>
  <c r="O52" i="3"/>
  <c r="S52" i="3" s="1"/>
  <c r="L52" i="3"/>
  <c r="F52" i="3"/>
  <c r="AC51" i="3"/>
  <c r="Z51" i="3"/>
  <c r="Y51" i="3"/>
  <c r="X51" i="3"/>
  <c r="AB51" i="3" s="1"/>
  <c r="T51" i="3"/>
  <c r="Q51" i="3"/>
  <c r="O51" i="3"/>
  <c r="L51" i="3"/>
  <c r="F51" i="3"/>
  <c r="AC50" i="3"/>
  <c r="Z50" i="3"/>
  <c r="Y50" i="3"/>
  <c r="AA50" i="3" s="1"/>
  <c r="AD50" i="3" s="1"/>
  <c r="X50" i="3"/>
  <c r="T50" i="3"/>
  <c r="V50" i="3" s="1"/>
  <c r="R50" i="3"/>
  <c r="Q50" i="3"/>
  <c r="P50" i="3"/>
  <c r="O50" i="3"/>
  <c r="S50" i="3" s="1"/>
  <c r="L50" i="3"/>
  <c r="F50" i="3"/>
  <c r="AC49" i="3"/>
  <c r="Z49" i="3"/>
  <c r="Y49" i="3"/>
  <c r="X49" i="3"/>
  <c r="AB49" i="3" s="1"/>
  <c r="T49" i="3"/>
  <c r="Q49" i="3"/>
  <c r="O49" i="3"/>
  <c r="L49" i="3"/>
  <c r="F49" i="3"/>
  <c r="AC48" i="3"/>
  <c r="Z48" i="3"/>
  <c r="Y48" i="3"/>
  <c r="AA48" i="3" s="1"/>
  <c r="AD48" i="3" s="1"/>
  <c r="X48" i="3"/>
  <c r="T48" i="3"/>
  <c r="V48" i="3" s="1"/>
  <c r="R48" i="3"/>
  <c r="Q48" i="3"/>
  <c r="P48" i="3"/>
  <c r="O48" i="3"/>
  <c r="S48" i="3" s="1"/>
  <c r="L48" i="3"/>
  <c r="F48" i="3"/>
  <c r="AC47" i="3"/>
  <c r="Z47" i="3"/>
  <c r="Y47" i="3"/>
  <c r="X47" i="3"/>
  <c r="AB47" i="3" s="1"/>
  <c r="T47" i="3"/>
  <c r="Q47" i="3"/>
  <c r="O47" i="3"/>
  <c r="L47" i="3"/>
  <c r="F47" i="3"/>
  <c r="AC46" i="3"/>
  <c r="Z46" i="3"/>
  <c r="Y46" i="3"/>
  <c r="AA46" i="3" s="1"/>
  <c r="AD46" i="3" s="1"/>
  <c r="X46" i="3"/>
  <c r="T46" i="3"/>
  <c r="V46" i="3" s="1"/>
  <c r="R46" i="3"/>
  <c r="Q46" i="3"/>
  <c r="P46" i="3"/>
  <c r="O46" i="3"/>
  <c r="S46" i="3" s="1"/>
  <c r="L46" i="3"/>
  <c r="F46" i="3"/>
  <c r="AC45" i="3"/>
  <c r="Z45" i="3"/>
  <c r="Y45" i="3"/>
  <c r="X45" i="3"/>
  <c r="AB45" i="3" s="1"/>
  <c r="T45" i="3"/>
  <c r="Q45" i="3"/>
  <c r="O45" i="3"/>
  <c r="L45" i="3"/>
  <c r="F45" i="3"/>
  <c r="AC44" i="3"/>
  <c r="Z44" i="3"/>
  <c r="Y44" i="3"/>
  <c r="AA44" i="3" s="1"/>
  <c r="AD44" i="3" s="1"/>
  <c r="X44" i="3"/>
  <c r="T44" i="3"/>
  <c r="V44" i="3" s="1"/>
  <c r="R44" i="3"/>
  <c r="Q44" i="3"/>
  <c r="P44" i="3"/>
  <c r="O44" i="3"/>
  <c r="S44" i="3" s="1"/>
  <c r="L44" i="3"/>
  <c r="F44" i="3"/>
  <c r="AC43" i="3"/>
  <c r="Z43" i="3"/>
  <c r="Y43" i="3"/>
  <c r="X43" i="3"/>
  <c r="AB43" i="3" s="1"/>
  <c r="T43" i="3"/>
  <c r="Q43" i="3"/>
  <c r="O43" i="3"/>
  <c r="L43" i="3"/>
  <c r="F43" i="3"/>
  <c r="AC42" i="3"/>
  <c r="Z42" i="3"/>
  <c r="Y42" i="3"/>
  <c r="AA42" i="3" s="1"/>
  <c r="AD42" i="3" s="1"/>
  <c r="X42" i="3"/>
  <c r="T42" i="3"/>
  <c r="V42" i="3" s="1"/>
  <c r="R42" i="3"/>
  <c r="Q42" i="3"/>
  <c r="P42" i="3"/>
  <c r="O42" i="3"/>
  <c r="S42" i="3" s="1"/>
  <c r="M42" i="3"/>
  <c r="L42" i="3"/>
  <c r="F42" i="3"/>
  <c r="AC41" i="3"/>
  <c r="Z41" i="3"/>
  <c r="Y41" i="3"/>
  <c r="X41" i="3"/>
  <c r="AB41" i="3" s="1"/>
  <c r="T41" i="3"/>
  <c r="S41" i="3"/>
  <c r="Q41" i="3"/>
  <c r="P41" i="3"/>
  <c r="O41" i="3"/>
  <c r="M41" i="3"/>
  <c r="L41" i="3"/>
  <c r="G41" i="3"/>
  <c r="F41" i="3"/>
  <c r="AC40" i="3"/>
  <c r="Z40" i="3"/>
  <c r="Y40" i="3"/>
  <c r="X40" i="3"/>
  <c r="AB40" i="3" s="1"/>
  <c r="T40" i="3"/>
  <c r="S40" i="3"/>
  <c r="Q40" i="3"/>
  <c r="P40" i="3"/>
  <c r="O40" i="3"/>
  <c r="M40" i="3"/>
  <c r="L40" i="3"/>
  <c r="G40" i="3"/>
  <c r="F40" i="3"/>
  <c r="AC39" i="3"/>
  <c r="Z39" i="3"/>
  <c r="Y39" i="3"/>
  <c r="X39" i="3"/>
  <c r="AB39" i="3" s="1"/>
  <c r="T39" i="3"/>
  <c r="V39" i="3" s="1"/>
  <c r="Q39" i="3"/>
  <c r="P39" i="3"/>
  <c r="O39" i="3"/>
  <c r="S39" i="3" s="1"/>
  <c r="M39" i="3"/>
  <c r="L39" i="3"/>
  <c r="G39" i="3"/>
  <c r="F39" i="3"/>
  <c r="AC38" i="3"/>
  <c r="AE38" i="3" s="1"/>
  <c r="Z38" i="3"/>
  <c r="Y38" i="3"/>
  <c r="X38" i="3"/>
  <c r="AB38" i="3" s="1"/>
  <c r="T38" i="3"/>
  <c r="V38" i="3" s="1"/>
  <c r="Q38" i="3"/>
  <c r="P38" i="3"/>
  <c r="O38" i="3"/>
  <c r="S38" i="3" s="1"/>
  <c r="M38" i="3"/>
  <c r="L38" i="3"/>
  <c r="G38" i="3"/>
  <c r="F38" i="3"/>
  <c r="AC37" i="3"/>
  <c r="AE37" i="3" s="1"/>
  <c r="Z37" i="3"/>
  <c r="Y37" i="3"/>
  <c r="X37" i="3"/>
  <c r="AB37" i="3" s="1"/>
  <c r="T37" i="3"/>
  <c r="V37" i="3" s="1"/>
  <c r="Q37" i="3"/>
  <c r="P37" i="3"/>
  <c r="O37" i="3"/>
  <c r="S37" i="3" s="1"/>
  <c r="M37" i="3"/>
  <c r="L37" i="3"/>
  <c r="G37" i="3"/>
  <c r="F37" i="3"/>
  <c r="AC36" i="3"/>
  <c r="AE36" i="3" s="1"/>
  <c r="Z36" i="3"/>
  <c r="Y36" i="3"/>
  <c r="X36" i="3"/>
  <c r="AB36" i="3" s="1"/>
  <c r="T36" i="3"/>
  <c r="V36" i="3" s="1"/>
  <c r="Q36" i="3"/>
  <c r="P36" i="3"/>
  <c r="O36" i="3"/>
  <c r="S36" i="3" s="1"/>
  <c r="M36" i="3"/>
  <c r="L36" i="3"/>
  <c r="G36" i="3"/>
  <c r="F36" i="3"/>
  <c r="AC35" i="3"/>
  <c r="AE35" i="3" s="1"/>
  <c r="Z35" i="3"/>
  <c r="Y35" i="3"/>
  <c r="X35" i="3"/>
  <c r="AB35" i="3" s="1"/>
  <c r="T35" i="3"/>
  <c r="V35" i="3" s="1"/>
  <c r="Q35" i="3"/>
  <c r="P35" i="3"/>
  <c r="O35" i="3"/>
  <c r="S35" i="3" s="1"/>
  <c r="M35" i="3"/>
  <c r="L35" i="3"/>
  <c r="G35" i="3"/>
  <c r="F35" i="3"/>
  <c r="AC34" i="3"/>
  <c r="AE34" i="3" s="1"/>
  <c r="Z34" i="3"/>
  <c r="Y34" i="3"/>
  <c r="X34" i="3"/>
  <c r="AB34" i="3" s="1"/>
  <c r="M34" i="3"/>
  <c r="L34" i="3"/>
  <c r="G34" i="3"/>
  <c r="F34" i="3"/>
  <c r="AC33" i="3"/>
  <c r="AE33" i="3" s="1"/>
  <c r="Z33" i="3"/>
  <c r="Y33" i="3"/>
  <c r="X33" i="3"/>
  <c r="AB33" i="3" s="1"/>
  <c r="M33" i="3"/>
  <c r="L33" i="3"/>
  <c r="G33" i="3"/>
  <c r="F33" i="3"/>
  <c r="AC32" i="3"/>
  <c r="AE32" i="3" s="1"/>
  <c r="Z32" i="3"/>
  <c r="Y32" i="3"/>
  <c r="X32" i="3"/>
  <c r="AB32" i="3" s="1"/>
  <c r="M32" i="3"/>
  <c r="L32" i="3"/>
  <c r="AC31" i="3"/>
  <c r="AA31" i="3"/>
  <c r="AD31" i="3" s="1"/>
  <c r="Z31" i="3"/>
  <c r="Y31" i="3"/>
  <c r="X31" i="3"/>
  <c r="AB31" i="3" s="1"/>
  <c r="AE31" i="3" s="1"/>
  <c r="M31" i="3"/>
  <c r="L31" i="3"/>
  <c r="AC30" i="3"/>
  <c r="Z30" i="3"/>
  <c r="Y30" i="3"/>
  <c r="X30" i="3"/>
  <c r="AB30" i="3" s="1"/>
  <c r="M30" i="3"/>
  <c r="L30" i="3"/>
  <c r="AC29" i="3"/>
  <c r="AA29" i="3"/>
  <c r="AD29" i="3" s="1"/>
  <c r="Z29" i="3"/>
  <c r="Y29" i="3"/>
  <c r="X29" i="3"/>
  <c r="AB29" i="3" s="1"/>
  <c r="AE29" i="3" s="1"/>
  <c r="M29" i="3"/>
  <c r="L29" i="3"/>
  <c r="AC28" i="3"/>
  <c r="AE28" i="3" s="1"/>
  <c r="Z28" i="3"/>
  <c r="Y28" i="3"/>
  <c r="X28" i="3"/>
  <c r="AB28" i="3" s="1"/>
  <c r="M28" i="3"/>
  <c r="L28" i="3"/>
  <c r="AC27" i="3"/>
  <c r="AA27" i="3"/>
  <c r="AD27" i="3" s="1"/>
  <c r="Z27" i="3"/>
  <c r="Y27" i="3"/>
  <c r="X27" i="3"/>
  <c r="AB27" i="3" s="1"/>
  <c r="AE27" i="3" s="1"/>
  <c r="M27" i="3"/>
  <c r="L27" i="3"/>
  <c r="AC26" i="3"/>
  <c r="Z26" i="3"/>
  <c r="Y26" i="3"/>
  <c r="X26" i="3"/>
  <c r="AB26" i="3" s="1"/>
  <c r="M26" i="3"/>
  <c r="L26" i="3"/>
  <c r="AC25" i="3"/>
  <c r="AA25" i="3"/>
  <c r="AD25" i="3" s="1"/>
  <c r="Z25" i="3"/>
  <c r="Y25" i="3"/>
  <c r="X25" i="3"/>
  <c r="AB25" i="3" s="1"/>
  <c r="AE25" i="3" s="1"/>
  <c r="M25" i="3"/>
  <c r="L25" i="3"/>
  <c r="AC24" i="3"/>
  <c r="AE24" i="3" s="1"/>
  <c r="Z24" i="3"/>
  <c r="Y24" i="3"/>
  <c r="X24" i="3"/>
  <c r="AB24" i="3" s="1"/>
  <c r="M24" i="3"/>
  <c r="L24" i="3"/>
  <c r="AC23" i="3"/>
  <c r="AA23" i="3"/>
  <c r="AD23" i="3" s="1"/>
  <c r="Z23" i="3"/>
  <c r="Y23" i="3"/>
  <c r="X23" i="3"/>
  <c r="AB23" i="3" s="1"/>
  <c r="AE23" i="3" s="1"/>
  <c r="M23" i="3"/>
  <c r="L23" i="3"/>
  <c r="AC22" i="3"/>
  <c r="Z22" i="3"/>
  <c r="Y22" i="3"/>
  <c r="X22" i="3"/>
  <c r="AB22" i="3" s="1"/>
  <c r="M22" i="3"/>
  <c r="L22" i="3"/>
  <c r="AC21" i="3"/>
  <c r="AA21" i="3"/>
  <c r="AD21" i="3" s="1"/>
  <c r="Z21" i="3"/>
  <c r="Y21" i="3"/>
  <c r="X21" i="3"/>
  <c r="AB21" i="3" s="1"/>
  <c r="AE21" i="3" s="1"/>
  <c r="M21" i="3"/>
  <c r="L21" i="3"/>
  <c r="AC20" i="3"/>
  <c r="AE20" i="3" s="1"/>
  <c r="Z20" i="3"/>
  <c r="Y20" i="3"/>
  <c r="X20" i="3"/>
  <c r="AB20" i="3" s="1"/>
  <c r="M20" i="3"/>
  <c r="L20" i="3"/>
  <c r="AC19" i="3"/>
  <c r="AA19" i="3"/>
  <c r="AD19" i="3" s="1"/>
  <c r="Z19" i="3"/>
  <c r="Y19" i="3"/>
  <c r="X19" i="3"/>
  <c r="AB19" i="3" s="1"/>
  <c r="AE19" i="3" s="1"/>
  <c r="M19" i="3"/>
  <c r="L19" i="3"/>
  <c r="AC18" i="3"/>
  <c r="Z18" i="3"/>
  <c r="Y18" i="3"/>
  <c r="X18" i="3"/>
  <c r="AB18" i="3" s="1"/>
  <c r="M18" i="3"/>
  <c r="L18" i="3"/>
  <c r="AC17" i="3"/>
  <c r="AA17" i="3"/>
  <c r="AD17" i="3" s="1"/>
  <c r="Z17" i="3"/>
  <c r="Y17" i="3"/>
  <c r="X17" i="3"/>
  <c r="AB17" i="3" s="1"/>
  <c r="AE17" i="3" s="1"/>
  <c r="M17" i="3"/>
  <c r="L17" i="3"/>
  <c r="AC16" i="3"/>
  <c r="AE16" i="3" s="1"/>
  <c r="Z16" i="3"/>
  <c r="Y16" i="3"/>
  <c r="X16" i="3"/>
  <c r="AB16" i="3" s="1"/>
  <c r="M16" i="3"/>
  <c r="L16" i="3"/>
  <c r="AC15" i="3"/>
  <c r="AA15" i="3"/>
  <c r="AD15" i="3" s="1"/>
  <c r="Z15" i="3"/>
  <c r="Y15" i="3"/>
  <c r="X15" i="3"/>
  <c r="AB15" i="3" s="1"/>
  <c r="AE15" i="3" s="1"/>
  <c r="M15" i="3"/>
  <c r="L15" i="3"/>
  <c r="AC14" i="3"/>
  <c r="Z14" i="3"/>
  <c r="Y14" i="3"/>
  <c r="X14" i="3"/>
  <c r="AB14" i="3" s="1"/>
  <c r="M14" i="3"/>
  <c r="L14" i="3"/>
  <c r="AC13" i="3"/>
  <c r="AA13" i="3"/>
  <c r="AD13" i="3" s="1"/>
  <c r="Z13" i="3"/>
  <c r="Y13" i="3"/>
  <c r="X13" i="3"/>
  <c r="AB13" i="3" s="1"/>
  <c r="AE13" i="3" s="1"/>
  <c r="M13" i="3"/>
  <c r="L13" i="3"/>
  <c r="AC12" i="3"/>
  <c r="AE12" i="3" s="1"/>
  <c r="Z12" i="3"/>
  <c r="Y12" i="3"/>
  <c r="X12" i="3"/>
  <c r="AB12" i="3" s="1"/>
  <c r="M9" i="3"/>
  <c r="L9" i="3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AE79" i="3" l="1"/>
  <c r="AD79" i="3"/>
  <c r="AE14" i="3"/>
  <c r="AE22" i="3"/>
  <c r="AE30" i="3"/>
  <c r="AE47" i="3"/>
  <c r="AE51" i="3"/>
  <c r="AE53" i="3"/>
  <c r="AE55" i="3"/>
  <c r="R70" i="3"/>
  <c r="U70" i="3" s="1"/>
  <c r="AE48" i="3"/>
  <c r="AE18" i="3"/>
  <c r="AE26" i="3"/>
  <c r="AD78" i="3"/>
  <c r="AE78" i="3"/>
  <c r="AD43" i="3"/>
  <c r="X64" i="3"/>
  <c r="L63" i="3"/>
  <c r="X62" i="3"/>
  <c r="X65" i="3"/>
  <c r="X63" i="3"/>
  <c r="X61" i="3"/>
  <c r="AM35" i="5"/>
  <c r="AO35" i="5" s="1"/>
  <c r="AP35" i="5" s="1"/>
  <c r="AL46" i="5"/>
  <c r="F46" i="5"/>
  <c r="I46" i="5" s="1"/>
  <c r="F54" i="5"/>
  <c r="I54" i="5" s="1"/>
  <c r="F55" i="5"/>
  <c r="I55" i="5" s="1"/>
  <c r="AL59" i="5"/>
  <c r="AN63" i="5"/>
  <c r="AL66" i="5"/>
  <c r="F66" i="5"/>
  <c r="J66" i="5"/>
  <c r="AL67" i="5"/>
  <c r="F9" i="6"/>
  <c r="I9" i="6" s="1"/>
  <c r="F13" i="6"/>
  <c r="I13" i="6"/>
  <c r="J13" i="6"/>
  <c r="F17" i="6"/>
  <c r="I17" i="6" s="1"/>
  <c r="J17" i="6"/>
  <c r="F21" i="6"/>
  <c r="I21" i="6" s="1"/>
  <c r="F25" i="6"/>
  <c r="I25" i="6" s="1"/>
  <c r="F29" i="6"/>
  <c r="I29" i="6"/>
  <c r="J29" i="6"/>
  <c r="F33" i="6"/>
  <c r="I33" i="6" s="1"/>
  <c r="J33" i="6"/>
  <c r="F37" i="6"/>
  <c r="I37" i="6" s="1"/>
  <c r="S40" i="6"/>
  <c r="P40" i="6"/>
  <c r="T40" i="6" s="1"/>
  <c r="P42" i="6"/>
  <c r="T42" i="6" s="1"/>
  <c r="S44" i="6"/>
  <c r="P44" i="6"/>
  <c r="T44" i="6"/>
  <c r="AD16" i="3"/>
  <c r="AD24" i="3"/>
  <c r="AD32" i="3"/>
  <c r="AD35" i="3"/>
  <c r="AD37" i="3"/>
  <c r="R40" i="3"/>
  <c r="U40" i="3" s="1"/>
  <c r="V40" i="3"/>
  <c r="R41" i="3"/>
  <c r="U41" i="3" s="1"/>
  <c r="V41" i="3"/>
  <c r="U42" i="3"/>
  <c r="P43" i="3"/>
  <c r="R43" i="3" s="1"/>
  <c r="U43" i="3" s="1"/>
  <c r="AE43" i="3"/>
  <c r="U44" i="3"/>
  <c r="P45" i="3"/>
  <c r="R45" i="3" s="1"/>
  <c r="U45" i="3" s="1"/>
  <c r="AE45" i="3"/>
  <c r="U46" i="3"/>
  <c r="P47" i="3"/>
  <c r="S47" i="3" s="1"/>
  <c r="V47" i="3" s="1"/>
  <c r="U48" i="3"/>
  <c r="P49" i="3"/>
  <c r="S49" i="3" s="1"/>
  <c r="V49" i="3" s="1"/>
  <c r="AE49" i="3"/>
  <c r="U50" i="3"/>
  <c r="P51" i="3"/>
  <c r="R51" i="3" s="1"/>
  <c r="U51" i="3" s="1"/>
  <c r="U52" i="3"/>
  <c r="P53" i="3"/>
  <c r="R53" i="3" s="1"/>
  <c r="U53" i="3" s="1"/>
  <c r="U54" i="3"/>
  <c r="P55" i="3"/>
  <c r="R55" i="3" s="1"/>
  <c r="U55" i="3" s="1"/>
  <c r="U56" i="3"/>
  <c r="AE58" i="3"/>
  <c r="V59" i="3"/>
  <c r="AE60" i="3"/>
  <c r="V61" i="3"/>
  <c r="V63" i="3"/>
  <c r="AC63" i="3"/>
  <c r="S68" i="3"/>
  <c r="V68" i="3" s="1"/>
  <c r="U66" i="3"/>
  <c r="L67" i="3"/>
  <c r="X69" i="3"/>
  <c r="AC67" i="3"/>
  <c r="S72" i="3"/>
  <c r="S74" i="3"/>
  <c r="R72" i="3"/>
  <c r="X76" i="3"/>
  <c r="AC74" i="3"/>
  <c r="S75" i="3"/>
  <c r="AC75" i="3"/>
  <c r="S76" i="3"/>
  <c r="S77" i="3"/>
  <c r="J10" i="5"/>
  <c r="J18" i="5"/>
  <c r="I31" i="5"/>
  <c r="F31" i="5"/>
  <c r="J31" i="5" s="1"/>
  <c r="AL35" i="5"/>
  <c r="F35" i="5"/>
  <c r="J35" i="5" s="1"/>
  <c r="AH35" i="5"/>
  <c r="AL39" i="5"/>
  <c r="AM39" i="5" s="1"/>
  <c r="AO39" i="5" s="1"/>
  <c r="AP39" i="5" s="1"/>
  <c r="F39" i="5"/>
  <c r="J39" i="5" s="1"/>
  <c r="AH39" i="5"/>
  <c r="AL43" i="5"/>
  <c r="AM43" i="5" s="1"/>
  <c r="AO43" i="5" s="1"/>
  <c r="AP43" i="5" s="1"/>
  <c r="F43" i="5"/>
  <c r="J43" i="5" s="1"/>
  <c r="AH43" i="5"/>
  <c r="AR47" i="5"/>
  <c r="AL47" i="5"/>
  <c r="F47" i="5"/>
  <c r="J47" i="5" s="1"/>
  <c r="AH47" i="5"/>
  <c r="AL51" i="5"/>
  <c r="AM51" i="5" s="1"/>
  <c r="AO51" i="5" s="1"/>
  <c r="AP51" i="5" s="1"/>
  <c r="F51" i="5"/>
  <c r="J51" i="5" s="1"/>
  <c r="AH51" i="5"/>
  <c r="E60" i="5"/>
  <c r="AJ60" i="5"/>
  <c r="E61" i="5"/>
  <c r="AJ65" i="5"/>
  <c r="AL68" i="5"/>
  <c r="AM68" i="5" s="1"/>
  <c r="AO68" i="5" s="1"/>
  <c r="F68" i="5"/>
  <c r="I68" i="5" s="1"/>
  <c r="AP68" i="5"/>
  <c r="AR68" i="5" s="1"/>
  <c r="E69" i="5"/>
  <c r="F8" i="6"/>
  <c r="J8" i="6" s="1"/>
  <c r="I12" i="6"/>
  <c r="F12" i="6"/>
  <c r="J12" i="6"/>
  <c r="I16" i="6"/>
  <c r="F16" i="6"/>
  <c r="J16" i="6" s="1"/>
  <c r="I20" i="6"/>
  <c r="F20" i="6"/>
  <c r="J20" i="6" s="1"/>
  <c r="F24" i="6"/>
  <c r="J24" i="6" s="1"/>
  <c r="I28" i="6"/>
  <c r="F28" i="6"/>
  <c r="J28" i="6"/>
  <c r="I32" i="6"/>
  <c r="F32" i="6"/>
  <c r="J32" i="6" s="1"/>
  <c r="I36" i="6"/>
  <c r="F36" i="6"/>
  <c r="J36" i="6" s="1"/>
  <c r="F40" i="6"/>
  <c r="I40" i="6"/>
  <c r="J40" i="6"/>
  <c r="F42" i="6"/>
  <c r="I42" i="6" s="1"/>
  <c r="J42" i="6"/>
  <c r="F44" i="6"/>
  <c r="I44" i="6" s="1"/>
  <c r="S45" i="3"/>
  <c r="V45" i="3" s="1"/>
  <c r="S53" i="3"/>
  <c r="V53" i="3" s="1"/>
  <c r="S55" i="3"/>
  <c r="V55" i="3" s="1"/>
  <c r="X66" i="3"/>
  <c r="L64" i="3"/>
  <c r="AC64" i="3"/>
  <c r="AL42" i="5"/>
  <c r="AM42" i="5" s="1"/>
  <c r="AO42" i="5" s="1"/>
  <c r="AP42" i="5" s="1"/>
  <c r="F42" i="5"/>
  <c r="I42" i="5" s="1"/>
  <c r="AM47" i="5"/>
  <c r="AO47" i="5" s="1"/>
  <c r="I50" i="5"/>
  <c r="AL50" i="5"/>
  <c r="F50" i="5"/>
  <c r="E57" i="5"/>
  <c r="E58" i="5"/>
  <c r="E56" i="5"/>
  <c r="AJ57" i="5"/>
  <c r="AJ55" i="5"/>
  <c r="AL55" i="5" s="1"/>
  <c r="AJ54" i="5"/>
  <c r="AL54" i="5" s="1"/>
  <c r="AJ58" i="5"/>
  <c r="AJ56" i="5"/>
  <c r="AA12" i="3"/>
  <c r="AD12" i="3" s="1"/>
  <c r="AA14" i="3"/>
  <c r="AD14" i="3" s="1"/>
  <c r="AA16" i="3"/>
  <c r="AA18" i="3"/>
  <c r="AD18" i="3" s="1"/>
  <c r="AA20" i="3"/>
  <c r="AD20" i="3" s="1"/>
  <c r="AA22" i="3"/>
  <c r="AD22" i="3" s="1"/>
  <c r="AA24" i="3"/>
  <c r="AA26" i="3"/>
  <c r="AD26" i="3" s="1"/>
  <c r="AA28" i="3"/>
  <c r="AD28" i="3" s="1"/>
  <c r="AA30" i="3"/>
  <c r="AD30" i="3" s="1"/>
  <c r="AA32" i="3"/>
  <c r="AA33" i="3"/>
  <c r="AD33" i="3" s="1"/>
  <c r="AA34" i="3"/>
  <c r="AD34" i="3" s="1"/>
  <c r="R35" i="3"/>
  <c r="U35" i="3" s="1"/>
  <c r="AA35" i="3"/>
  <c r="R36" i="3"/>
  <c r="U36" i="3" s="1"/>
  <c r="AA36" i="3"/>
  <c r="AD36" i="3" s="1"/>
  <c r="R37" i="3"/>
  <c r="U37" i="3" s="1"/>
  <c r="AA37" i="3"/>
  <c r="R38" i="3"/>
  <c r="U38" i="3" s="1"/>
  <c r="AA38" i="3"/>
  <c r="AD38" i="3" s="1"/>
  <c r="R39" i="3"/>
  <c r="U39" i="3" s="1"/>
  <c r="AA43" i="3"/>
  <c r="AA45" i="3"/>
  <c r="AD45" i="3" s="1"/>
  <c r="AA47" i="3"/>
  <c r="AA49" i="3"/>
  <c r="AD49" i="3" s="1"/>
  <c r="AA51" i="3"/>
  <c r="AD51" i="3" s="1"/>
  <c r="AA53" i="3"/>
  <c r="AA55" i="3"/>
  <c r="AD55" i="3" s="1"/>
  <c r="AD57" i="3"/>
  <c r="U58" i="3"/>
  <c r="AD59" i="3"/>
  <c r="U60" i="3"/>
  <c r="X68" i="3"/>
  <c r="L66" i="3"/>
  <c r="AC66" i="3"/>
  <c r="AB72" i="3"/>
  <c r="X73" i="3"/>
  <c r="X74" i="3"/>
  <c r="U72" i="3"/>
  <c r="AA72" i="3"/>
  <c r="X75" i="3"/>
  <c r="AC73" i="3"/>
  <c r="Y77" i="3"/>
  <c r="AB77" i="3" s="1"/>
  <c r="AE77" i="3" s="1"/>
  <c r="J12" i="5"/>
  <c r="J20" i="5"/>
  <c r="AL36" i="5"/>
  <c r="AM36" i="5" s="1"/>
  <c r="AO36" i="5" s="1"/>
  <c r="AP36" i="5" s="1"/>
  <c r="F36" i="5"/>
  <c r="J36" i="5" s="1"/>
  <c r="AP38" i="5"/>
  <c r="AQ38" i="5" s="1"/>
  <c r="AL40" i="5"/>
  <c r="AM40" i="5" s="1"/>
  <c r="AO40" i="5" s="1"/>
  <c r="AP40" i="5" s="1"/>
  <c r="F40" i="5"/>
  <c r="J40" i="5" s="1"/>
  <c r="AM41" i="5"/>
  <c r="AO41" i="5" s="1"/>
  <c r="AP41" i="5" s="1"/>
  <c r="I44" i="5"/>
  <c r="AL44" i="5"/>
  <c r="AM44" i="5" s="1"/>
  <c r="AO44" i="5" s="1"/>
  <c r="AP44" i="5" s="1"/>
  <c r="F44" i="5"/>
  <c r="J44" i="5" s="1"/>
  <c r="AM45" i="5"/>
  <c r="AO45" i="5" s="1"/>
  <c r="AP45" i="5" s="1"/>
  <c r="AP46" i="5"/>
  <c r="AQ46" i="5" s="1"/>
  <c r="I48" i="5"/>
  <c r="AL48" i="5"/>
  <c r="AM48" i="5" s="1"/>
  <c r="AO48" i="5" s="1"/>
  <c r="AP48" i="5" s="1"/>
  <c r="F48" i="5"/>
  <c r="J48" i="5" s="1"/>
  <c r="AM49" i="5"/>
  <c r="AO49" i="5" s="1"/>
  <c r="AP49" i="5" s="1"/>
  <c r="J50" i="5"/>
  <c r="AP50" i="5"/>
  <c r="AQ50" i="5" s="1"/>
  <c r="I52" i="5"/>
  <c r="AL52" i="5"/>
  <c r="AM52" i="5" s="1"/>
  <c r="AO52" i="5" s="1"/>
  <c r="AP52" i="5" s="1"/>
  <c r="F52" i="5"/>
  <c r="J52" i="5" s="1"/>
  <c r="AM53" i="5"/>
  <c r="AO53" i="5" s="1"/>
  <c r="AP53" i="5" s="1"/>
  <c r="J55" i="5"/>
  <c r="AN59" i="5"/>
  <c r="AM59" i="5"/>
  <c r="AO59" i="5" s="1"/>
  <c r="F59" i="5"/>
  <c r="I59" i="5" s="1"/>
  <c r="E62" i="5"/>
  <c r="AJ62" i="5"/>
  <c r="E63" i="5"/>
  <c r="AN67" i="5"/>
  <c r="AM67" i="5"/>
  <c r="AO67" i="5" s="1"/>
  <c r="F67" i="5"/>
  <c r="I67" i="5" s="1"/>
  <c r="AQ70" i="5"/>
  <c r="F70" i="5"/>
  <c r="J70" i="5" s="1"/>
  <c r="AN70" i="5"/>
  <c r="AP70" i="5" s="1"/>
  <c r="AR70" i="5" s="1"/>
  <c r="AM70" i="5"/>
  <c r="AO70" i="5" s="1"/>
  <c r="I70" i="5"/>
  <c r="F11" i="6"/>
  <c r="I11" i="6" s="1"/>
  <c r="J11" i="6"/>
  <c r="F15" i="6"/>
  <c r="J15" i="6" s="1"/>
  <c r="I15" i="6"/>
  <c r="F19" i="6"/>
  <c r="I19" i="6" s="1"/>
  <c r="F23" i="6"/>
  <c r="I23" i="6"/>
  <c r="J23" i="6"/>
  <c r="F27" i="6"/>
  <c r="I27" i="6" s="1"/>
  <c r="J27" i="6"/>
  <c r="F31" i="6"/>
  <c r="J31" i="6" s="1"/>
  <c r="I31" i="6"/>
  <c r="F35" i="6"/>
  <c r="I35" i="6" s="1"/>
  <c r="P39" i="6"/>
  <c r="T39" i="6" s="1"/>
  <c r="S41" i="6"/>
  <c r="P41" i="6"/>
  <c r="T41" i="6"/>
  <c r="P43" i="6"/>
  <c r="S43" i="6" s="1"/>
  <c r="AD47" i="3"/>
  <c r="AD53" i="3"/>
  <c r="S57" i="3"/>
  <c r="V57" i="3" s="1"/>
  <c r="X70" i="3"/>
  <c r="L68" i="3"/>
  <c r="AC68" i="3"/>
  <c r="AR38" i="5"/>
  <c r="AL38" i="5"/>
  <c r="F38" i="5"/>
  <c r="I38" i="5" s="1"/>
  <c r="AA39" i="3"/>
  <c r="AD39" i="3" s="1"/>
  <c r="AE39" i="3"/>
  <c r="AA40" i="3"/>
  <c r="AD40" i="3" s="1"/>
  <c r="AE40" i="3"/>
  <c r="AA41" i="3"/>
  <c r="AD41" i="3" s="1"/>
  <c r="AE41" i="3"/>
  <c r="AB42" i="3"/>
  <c r="AE42" i="3" s="1"/>
  <c r="AB44" i="3"/>
  <c r="AE44" i="3" s="1"/>
  <c r="AB46" i="3"/>
  <c r="AE46" i="3" s="1"/>
  <c r="AB48" i="3"/>
  <c r="AB50" i="3"/>
  <c r="AE50" i="3" s="1"/>
  <c r="AB52" i="3"/>
  <c r="AE52" i="3" s="1"/>
  <c r="AB54" i="3"/>
  <c r="AE54" i="3" s="1"/>
  <c r="AB56" i="3"/>
  <c r="AE56" i="3" s="1"/>
  <c r="R57" i="3"/>
  <c r="U57" i="3" s="1"/>
  <c r="AE57" i="3"/>
  <c r="V58" i="3"/>
  <c r="AE59" i="3"/>
  <c r="V60" i="3"/>
  <c r="S64" i="3"/>
  <c r="V64" i="3" s="1"/>
  <c r="S66" i="3"/>
  <c r="V66" i="3" s="1"/>
  <c r="U64" i="3"/>
  <c r="L65" i="3"/>
  <c r="X67" i="3"/>
  <c r="AC65" i="3"/>
  <c r="S70" i="3"/>
  <c r="V70" i="3" s="1"/>
  <c r="U68" i="3"/>
  <c r="L69" i="3"/>
  <c r="X71" i="3"/>
  <c r="AC69" i="3"/>
  <c r="P70" i="3"/>
  <c r="AC70" i="3"/>
  <c r="AC71" i="3"/>
  <c r="V72" i="3"/>
  <c r="AC72" i="3"/>
  <c r="J14" i="5"/>
  <c r="J22" i="5"/>
  <c r="F27" i="5"/>
  <c r="J27" i="5" s="1"/>
  <c r="AH29" i="5"/>
  <c r="AG29" i="5"/>
  <c r="AF29" i="5"/>
  <c r="AH30" i="5"/>
  <c r="AG30" i="5"/>
  <c r="AF33" i="5"/>
  <c r="AH33" i="5" s="1"/>
  <c r="AH34" i="5"/>
  <c r="AG34" i="5"/>
  <c r="AL37" i="5"/>
  <c r="AM37" i="5" s="1"/>
  <c r="AO37" i="5" s="1"/>
  <c r="AP37" i="5" s="1"/>
  <c r="F37" i="5"/>
  <c r="I37" i="5" s="1"/>
  <c r="AH37" i="5"/>
  <c r="AM38" i="5"/>
  <c r="AO38" i="5" s="1"/>
  <c r="AL41" i="5"/>
  <c r="F41" i="5"/>
  <c r="J41" i="5" s="1"/>
  <c r="AH41" i="5"/>
  <c r="AL45" i="5"/>
  <c r="F45" i="5"/>
  <c r="I45" i="5" s="1"/>
  <c r="AH45" i="5"/>
  <c r="AM46" i="5"/>
  <c r="AO46" i="5" s="1"/>
  <c r="AP47" i="5"/>
  <c r="AQ47" i="5" s="1"/>
  <c r="AL49" i="5"/>
  <c r="F49" i="5"/>
  <c r="I49" i="5" s="1"/>
  <c r="AH49" i="5"/>
  <c r="AM50" i="5"/>
  <c r="AO50" i="5" s="1"/>
  <c r="AL53" i="5"/>
  <c r="F53" i="5"/>
  <c r="I53" i="5" s="1"/>
  <c r="AH53" i="5"/>
  <c r="AN61" i="5"/>
  <c r="E64" i="5"/>
  <c r="AJ64" i="5"/>
  <c r="E65" i="5"/>
  <c r="I66" i="5"/>
  <c r="AM66" i="5"/>
  <c r="AO66" i="5" s="1"/>
  <c r="AP66" i="5" s="1"/>
  <c r="I10" i="6"/>
  <c r="F10" i="6"/>
  <c r="J10" i="6"/>
  <c r="F14" i="6"/>
  <c r="I14" i="6" s="1"/>
  <c r="I18" i="6"/>
  <c r="F18" i="6"/>
  <c r="J18" i="6"/>
  <c r="F22" i="6"/>
  <c r="J22" i="6" s="1"/>
  <c r="I26" i="6"/>
  <c r="F26" i="6"/>
  <c r="J26" i="6"/>
  <c r="F30" i="6"/>
  <c r="I30" i="6" s="1"/>
  <c r="I34" i="6"/>
  <c r="F34" i="6"/>
  <c r="J34" i="6"/>
  <c r="F39" i="6"/>
  <c r="I39" i="6"/>
  <c r="J39" i="6"/>
  <c r="F41" i="6"/>
  <c r="I41" i="6" s="1"/>
  <c r="J41" i="6"/>
  <c r="F43" i="6"/>
  <c r="J43" i="6" s="1"/>
  <c r="I43" i="6"/>
  <c r="J45" i="6"/>
  <c r="F45" i="6"/>
  <c r="I45" i="6"/>
  <c r="O65" i="3"/>
  <c r="O67" i="3"/>
  <c r="O69" i="3"/>
  <c r="O71" i="3"/>
  <c r="O73" i="3"/>
  <c r="I25" i="5"/>
  <c r="I29" i="5"/>
  <c r="AH31" i="5"/>
  <c r="I33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H57" i="5"/>
  <c r="AH59" i="5"/>
  <c r="AH61" i="5"/>
  <c r="AH63" i="5"/>
  <c r="AH65" i="5"/>
  <c r="AH67" i="5"/>
  <c r="AH70" i="5"/>
  <c r="P48" i="6"/>
  <c r="S48" i="6" s="1"/>
  <c r="T49" i="6"/>
  <c r="J25" i="5"/>
  <c r="J29" i="5"/>
  <c r="J33" i="5"/>
  <c r="F38" i="6"/>
  <c r="J38" i="6" s="1"/>
  <c r="I38" i="6"/>
  <c r="P55" i="6"/>
  <c r="T55" i="6" s="1"/>
  <c r="P56" i="6"/>
  <c r="T56" i="6"/>
  <c r="S56" i="6"/>
  <c r="S59" i="6"/>
  <c r="P59" i="6"/>
  <c r="T59" i="6" s="1"/>
  <c r="O62" i="3"/>
  <c r="AF69" i="5"/>
  <c r="AG69" i="5" s="1"/>
  <c r="T45" i="6"/>
  <c r="S52" i="6"/>
  <c r="P52" i="6"/>
  <c r="T52" i="6" s="1"/>
  <c r="T53" i="6"/>
  <c r="J46" i="6"/>
  <c r="S46" i="6"/>
  <c r="J50" i="6"/>
  <c r="S50" i="6"/>
  <c r="J54" i="6"/>
  <c r="S54" i="6"/>
  <c r="E59" i="6"/>
  <c r="E55" i="6"/>
  <c r="I57" i="6"/>
  <c r="J58" i="6"/>
  <c r="E63" i="6"/>
  <c r="I61" i="6"/>
  <c r="J62" i="6"/>
  <c r="E66" i="6"/>
  <c r="K67" i="6"/>
  <c r="P68" i="6"/>
  <c r="S68" i="6"/>
  <c r="F69" i="6"/>
  <c r="J69" i="6" s="1"/>
  <c r="L23" i="10"/>
  <c r="F15" i="11" s="1"/>
  <c r="L24" i="10"/>
  <c r="F16" i="11" s="1"/>
  <c r="K26" i="10"/>
  <c r="E18" i="11" s="1"/>
  <c r="K27" i="10"/>
  <c r="E19" i="11" s="1"/>
  <c r="L57" i="10"/>
  <c r="F49" i="11" s="1"/>
  <c r="L56" i="10"/>
  <c r="F48" i="11" s="1"/>
  <c r="F66" i="10"/>
  <c r="H63" i="10"/>
  <c r="B55" i="11" s="1"/>
  <c r="H62" i="10"/>
  <c r="B54" i="11" s="1"/>
  <c r="H66" i="10"/>
  <c r="B58" i="11" s="1"/>
  <c r="L76" i="10"/>
  <c r="F68" i="11" s="1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H15" i="12"/>
  <c r="AK15" i="12" s="1"/>
  <c r="AK16" i="12" s="1"/>
  <c r="T46" i="6"/>
  <c r="T50" i="6"/>
  <c r="T54" i="6"/>
  <c r="J57" i="6"/>
  <c r="S60" i="6"/>
  <c r="J61" i="6"/>
  <c r="S62" i="6"/>
  <c r="F64" i="6"/>
  <c r="J64" i="6" s="1"/>
  <c r="P64" i="6"/>
  <c r="S64" i="6" s="1"/>
  <c r="K65" i="6"/>
  <c r="P66" i="6"/>
  <c r="S66" i="6" s="1"/>
  <c r="F67" i="6"/>
  <c r="J67" i="6" s="1"/>
  <c r="S69" i="6"/>
  <c r="P69" i="6"/>
  <c r="I60" i="8"/>
  <c r="I68" i="8"/>
  <c r="K25" i="10"/>
  <c r="E17" i="11" s="1"/>
  <c r="K30" i="10"/>
  <c r="E22" i="11" s="1"/>
  <c r="K33" i="10"/>
  <c r="E25" i="11" s="1"/>
  <c r="L35" i="10"/>
  <c r="F27" i="11" s="1"/>
  <c r="L38" i="10"/>
  <c r="F30" i="11" s="1"/>
  <c r="L55" i="10"/>
  <c r="F47" i="11" s="1"/>
  <c r="I62" i="10"/>
  <c r="C54" i="11" s="1"/>
  <c r="I59" i="10"/>
  <c r="C51" i="11" s="1"/>
  <c r="F63" i="10"/>
  <c r="K62" i="10" s="1"/>
  <c r="E54" i="11" s="1"/>
  <c r="I61" i="10"/>
  <c r="C53" i="11" s="1"/>
  <c r="I60" i="10"/>
  <c r="C52" i="11" s="1"/>
  <c r="I64" i="10"/>
  <c r="C56" i="11" s="1"/>
  <c r="F64" i="10"/>
  <c r="K64" i="10" s="1"/>
  <c r="E56" i="11" s="1"/>
  <c r="K65" i="10"/>
  <c r="E57" i="11" s="1"/>
  <c r="H72" i="10"/>
  <c r="B64" i="11" s="1"/>
  <c r="H73" i="10"/>
  <c r="B65" i="11" s="1"/>
  <c r="K41" i="12"/>
  <c r="N41" i="12" s="1"/>
  <c r="N42" i="12" s="1"/>
  <c r="J46" i="12"/>
  <c r="J48" i="6"/>
  <c r="J52" i="6"/>
  <c r="E56" i="6"/>
  <c r="K57" i="6"/>
  <c r="P58" i="6"/>
  <c r="S58" i="6" s="1"/>
  <c r="E60" i="6"/>
  <c r="K61" i="6"/>
  <c r="P62" i="6"/>
  <c r="T62" i="6" s="1"/>
  <c r="E65" i="6"/>
  <c r="K63" i="6"/>
  <c r="S67" i="6"/>
  <c r="P67" i="6"/>
  <c r="T67" i="6" s="1"/>
  <c r="E70" i="6"/>
  <c r="K68" i="6"/>
  <c r="T68" i="6"/>
  <c r="I69" i="6"/>
  <c r="I49" i="8"/>
  <c r="L20" i="10"/>
  <c r="F12" i="11" s="1"/>
  <c r="L22" i="10"/>
  <c r="F14" i="11" s="1"/>
  <c r="K22" i="10"/>
  <c r="E14" i="11" s="1"/>
  <c r="K23" i="10"/>
  <c r="E15" i="11" s="1"/>
  <c r="L27" i="10"/>
  <c r="F19" i="11" s="1"/>
  <c r="L28" i="10"/>
  <c r="F20" i="11" s="1"/>
  <c r="L30" i="10"/>
  <c r="F22" i="11" s="1"/>
  <c r="K31" i="10"/>
  <c r="E23" i="11" s="1"/>
  <c r="L41" i="10"/>
  <c r="F33" i="11" s="1"/>
  <c r="L40" i="10"/>
  <c r="F32" i="11" s="1"/>
  <c r="L68" i="10"/>
  <c r="F60" i="11" s="1"/>
  <c r="J68" i="10"/>
  <c r="D60" i="11" s="1"/>
  <c r="J66" i="10"/>
  <c r="D58" i="11" s="1"/>
  <c r="F74" i="10"/>
  <c r="H71" i="10"/>
  <c r="B63" i="11" s="1"/>
  <c r="H74" i="10"/>
  <c r="B66" i="11" s="1"/>
  <c r="F78" i="10"/>
  <c r="G78" i="10"/>
  <c r="H75" i="10"/>
  <c r="B67" i="11" s="1"/>
  <c r="T61" i="6"/>
  <c r="I62" i="6"/>
  <c r="T63" i="6"/>
  <c r="S65" i="6"/>
  <c r="P65" i="6"/>
  <c r="T65" i="6" s="1"/>
  <c r="E68" i="6"/>
  <c r="K66" i="6"/>
  <c r="T66" i="6"/>
  <c r="I67" i="6"/>
  <c r="T69" i="6"/>
  <c r="P70" i="6"/>
  <c r="T70" i="6" s="1"/>
  <c r="S70" i="6"/>
  <c r="E57" i="8"/>
  <c r="I57" i="8" s="1"/>
  <c r="E65" i="8"/>
  <c r="I65" i="8" s="1"/>
  <c r="K19" i="10"/>
  <c r="E11" i="11" s="1"/>
  <c r="K21" i="10"/>
  <c r="E13" i="11" s="1"/>
  <c r="K29" i="10"/>
  <c r="E21" i="11" s="1"/>
  <c r="L31" i="10"/>
  <c r="F23" i="11" s="1"/>
  <c r="K34" i="10"/>
  <c r="E26" i="11" s="1"/>
  <c r="L39" i="10"/>
  <c r="F31" i="11" s="1"/>
  <c r="L44" i="10"/>
  <c r="F36" i="11" s="1"/>
  <c r="L49" i="10"/>
  <c r="F41" i="11" s="1"/>
  <c r="L48" i="10"/>
  <c r="F40" i="11" s="1"/>
  <c r="L54" i="10"/>
  <c r="F46" i="11" s="1"/>
  <c r="I63" i="10"/>
  <c r="C55" i="11" s="1"/>
  <c r="H64" i="10"/>
  <c r="B56" i="11" s="1"/>
  <c r="H65" i="10"/>
  <c r="B57" i="11" s="1"/>
  <c r="G66" i="10"/>
  <c r="L65" i="10" s="1"/>
  <c r="F57" i="11" s="1"/>
  <c r="J67" i="10"/>
  <c r="D59" i="11" s="1"/>
  <c r="I72" i="10"/>
  <c r="C64" i="11" s="1"/>
  <c r="F72" i="10"/>
  <c r="K71" i="10" s="1"/>
  <c r="E63" i="11" s="1"/>
  <c r="J63" i="10"/>
  <c r="D55" i="11" s="1"/>
  <c r="J64" i="10"/>
  <c r="D56" i="11" s="1"/>
  <c r="I65" i="10"/>
  <c r="C57" i="11" s="1"/>
  <c r="I66" i="10"/>
  <c r="C58" i="11" s="1"/>
  <c r="G67" i="10"/>
  <c r="H67" i="10"/>
  <c r="B59" i="11" s="1"/>
  <c r="F70" i="10"/>
  <c r="K70" i="10" s="1"/>
  <c r="E62" i="11" s="1"/>
  <c r="J72" i="10"/>
  <c r="D64" i="11" s="1"/>
  <c r="I73" i="10"/>
  <c r="C65" i="11" s="1"/>
  <c r="I74" i="10"/>
  <c r="C66" i="11" s="1"/>
  <c r="G75" i="10"/>
  <c r="L75" i="10" s="1"/>
  <c r="F67" i="11" s="1"/>
  <c r="F76" i="10"/>
  <c r="K73" i="10" s="1"/>
  <c r="E65" i="11" s="1"/>
  <c r="H76" i="10"/>
  <c r="B68" i="11" s="1"/>
  <c r="S24" i="12"/>
  <c r="S27" i="12" s="1"/>
  <c r="R24" i="12"/>
  <c r="Q41" i="12" s="1"/>
  <c r="Q42" i="12" s="1"/>
  <c r="Q43" i="12" s="1"/>
  <c r="Q44" i="12" s="1"/>
  <c r="Q45" i="12" s="1"/>
  <c r="U58" i="12"/>
  <c r="C14" i="12"/>
  <c r="AA16" i="12"/>
  <c r="AA17" i="12" s="1"/>
  <c r="AA18" i="12" s="1"/>
  <c r="AA19" i="12" s="1"/>
  <c r="AA20" i="12" s="1"/>
  <c r="AA21" i="12" s="1"/>
  <c r="AA22" i="12" s="1"/>
  <c r="AA23" i="12" s="1"/>
  <c r="AA24" i="12" s="1"/>
  <c r="L37" i="10"/>
  <c r="F29" i="11" s="1"/>
  <c r="L45" i="10"/>
  <c r="F37" i="11" s="1"/>
  <c r="L53" i="10"/>
  <c r="F45" i="11" s="1"/>
  <c r="K60" i="10"/>
  <c r="E52" i="11" s="1"/>
  <c r="I68" i="10"/>
  <c r="C60" i="11" s="1"/>
  <c r="G69" i="10"/>
  <c r="L69" i="10" s="1"/>
  <c r="F61" i="11" s="1"/>
  <c r="G70" i="10"/>
  <c r="K36" i="10"/>
  <c r="E28" i="11" s="1"/>
  <c r="K39" i="10"/>
  <c r="E31" i="11" s="1"/>
  <c r="K44" i="10"/>
  <c r="E36" i="11" s="1"/>
  <c r="K47" i="10"/>
  <c r="E39" i="11" s="1"/>
  <c r="K52" i="10"/>
  <c r="E44" i="11" s="1"/>
  <c r="K55" i="10"/>
  <c r="E47" i="11" s="1"/>
  <c r="J61" i="10"/>
  <c r="D53" i="11" s="1"/>
  <c r="G63" i="10"/>
  <c r="L63" i="10" s="1"/>
  <c r="F55" i="11" s="1"/>
  <c r="G64" i="10"/>
  <c r="L64" i="10" s="1"/>
  <c r="F56" i="11" s="1"/>
  <c r="I70" i="10"/>
  <c r="C62" i="11" s="1"/>
  <c r="G71" i="10"/>
  <c r="J14" i="12"/>
  <c r="U129" i="12"/>
  <c r="U139" i="12"/>
  <c r="Q14" i="12"/>
  <c r="AJ16" i="12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D41" i="12"/>
  <c r="G41" i="12" s="1"/>
  <c r="G42" i="12" s="1"/>
  <c r="C46" i="12"/>
  <c r="AI29" i="12"/>
  <c r="AI34" i="12" s="1"/>
  <c r="AI35" i="12" s="1"/>
  <c r="AH29" i="12"/>
  <c r="X13" i="12"/>
  <c r="E24" i="12"/>
  <c r="E27" i="12" s="1"/>
  <c r="E28" i="12" s="1"/>
  <c r="Z24" i="12"/>
  <c r="Z27" i="12" s="1"/>
  <c r="Z28" i="12" s="1"/>
  <c r="Y24" i="12"/>
  <c r="X41" i="12" s="1"/>
  <c r="X42" i="12" s="1"/>
  <c r="X43" i="12" s="1"/>
  <c r="X44" i="12" s="1"/>
  <c r="X45" i="12" s="1"/>
  <c r="E50" i="12"/>
  <c r="F42" i="12"/>
  <c r="F43" i="12" s="1"/>
  <c r="F44" i="12" s="1"/>
  <c r="F45" i="12" s="1"/>
  <c r="F46" i="12" s="1"/>
  <c r="V67" i="12"/>
  <c r="D46" i="12"/>
  <c r="M42" i="12"/>
  <c r="M43" i="12" s="1"/>
  <c r="M44" i="12" s="1"/>
  <c r="M45" i="12" s="1"/>
  <c r="M46" i="12" s="1"/>
  <c r="T42" i="12"/>
  <c r="T43" i="12" s="1"/>
  <c r="T44" i="12" s="1"/>
  <c r="T45" i="12" s="1"/>
  <c r="T46" i="12" s="1"/>
  <c r="U128" i="12"/>
  <c r="K46" i="12"/>
  <c r="V104" i="12"/>
  <c r="Y46" i="12"/>
  <c r="AQ39" i="5" l="1"/>
  <c r="AR39" i="5"/>
  <c r="AR52" i="5"/>
  <c r="AQ52" i="5"/>
  <c r="AR49" i="5"/>
  <c r="AQ49" i="5"/>
  <c r="AQ43" i="5"/>
  <c r="AR43" i="5"/>
  <c r="AQ35" i="5"/>
  <c r="AR35" i="5"/>
  <c r="AR40" i="5"/>
  <c r="AQ40" i="5"/>
  <c r="AR66" i="5"/>
  <c r="AQ66" i="5"/>
  <c r="AQ37" i="5"/>
  <c r="AR37" i="5"/>
  <c r="AQ45" i="5"/>
  <c r="AR45" i="5"/>
  <c r="AQ41" i="5"/>
  <c r="AR41" i="5"/>
  <c r="AQ51" i="5"/>
  <c r="AR51" i="5"/>
  <c r="AR44" i="5"/>
  <c r="AQ44" i="5"/>
  <c r="AQ53" i="5"/>
  <c r="AR53" i="5"/>
  <c r="AR48" i="5"/>
  <c r="AQ48" i="5"/>
  <c r="AR36" i="5"/>
  <c r="AQ36" i="5"/>
  <c r="AR42" i="5"/>
  <c r="AQ42" i="5"/>
  <c r="U96" i="12"/>
  <c r="J15" i="12"/>
  <c r="Q46" i="12"/>
  <c r="R41" i="12"/>
  <c r="U41" i="12" s="1"/>
  <c r="U42" i="12" s="1"/>
  <c r="L73" i="10"/>
  <c r="F65" i="11" s="1"/>
  <c r="F65" i="6"/>
  <c r="J65" i="6" s="1"/>
  <c r="I65" i="6"/>
  <c r="AL62" i="5"/>
  <c r="F62" i="5"/>
  <c r="J62" i="5" s="1"/>
  <c r="Y73" i="3"/>
  <c r="AB73" i="3" s="1"/>
  <c r="AE73" i="3" s="1"/>
  <c r="AD66" i="3"/>
  <c r="AL57" i="5"/>
  <c r="F57" i="5"/>
  <c r="I57" i="5" s="1"/>
  <c r="T58" i="6"/>
  <c r="AL60" i="5"/>
  <c r="F60" i="5"/>
  <c r="I60" i="5" s="1"/>
  <c r="J60" i="5"/>
  <c r="AR46" i="5"/>
  <c r="AB65" i="3"/>
  <c r="AE65" i="3" s="1"/>
  <c r="Y65" i="3"/>
  <c r="AA65" i="3"/>
  <c r="R49" i="3"/>
  <c r="U49" i="3" s="1"/>
  <c r="J53" i="5"/>
  <c r="J37" i="5"/>
  <c r="U140" i="12"/>
  <c r="U130" i="12"/>
  <c r="Q15" i="12"/>
  <c r="L71" i="10"/>
  <c r="F63" i="11" s="1"/>
  <c r="L70" i="10"/>
  <c r="F62" i="11" s="1"/>
  <c r="F16" i="12"/>
  <c r="F17" i="12" s="1"/>
  <c r="F18" i="12" s="1"/>
  <c r="F19" i="12" s="1"/>
  <c r="F20" i="12" s="1"/>
  <c r="F21" i="12" s="1"/>
  <c r="F22" i="12" s="1"/>
  <c r="F23" i="12" s="1"/>
  <c r="F24" i="12" s="1"/>
  <c r="S28" i="12"/>
  <c r="T16" i="12"/>
  <c r="T17" i="12" s="1"/>
  <c r="T18" i="12" s="1"/>
  <c r="T19" i="12" s="1"/>
  <c r="T20" i="12" s="1"/>
  <c r="T21" i="12" s="1"/>
  <c r="T22" i="12" s="1"/>
  <c r="T23" i="12" s="1"/>
  <c r="T24" i="12" s="1"/>
  <c r="K69" i="10"/>
  <c r="E61" i="11" s="1"/>
  <c r="K75" i="10"/>
  <c r="E67" i="11" s="1"/>
  <c r="T64" i="6"/>
  <c r="L72" i="10"/>
  <c r="F64" i="11" s="1"/>
  <c r="L62" i="10"/>
  <c r="F54" i="11" s="1"/>
  <c r="I64" i="6"/>
  <c r="K67" i="10"/>
  <c r="E59" i="11" s="1"/>
  <c r="K66" i="10"/>
  <c r="E58" i="11" s="1"/>
  <c r="F63" i="6"/>
  <c r="J63" i="6" s="1"/>
  <c r="I63" i="6"/>
  <c r="F59" i="6"/>
  <c r="J59" i="6" s="1"/>
  <c r="T48" i="6"/>
  <c r="AH69" i="5"/>
  <c r="P73" i="3"/>
  <c r="S73" i="3" s="1"/>
  <c r="R73" i="3"/>
  <c r="P65" i="3"/>
  <c r="S65" i="3" s="1"/>
  <c r="V65" i="3" s="1"/>
  <c r="R65" i="3"/>
  <c r="U65" i="3" s="1"/>
  <c r="J30" i="6"/>
  <c r="I22" i="6"/>
  <c r="J14" i="6"/>
  <c r="AG33" i="5"/>
  <c r="I27" i="5"/>
  <c r="Y71" i="3"/>
  <c r="AB71" i="3" s="1"/>
  <c r="AE71" i="3" s="1"/>
  <c r="AD65" i="3"/>
  <c r="T43" i="6"/>
  <c r="S39" i="6"/>
  <c r="AP67" i="5"/>
  <c r="J54" i="5"/>
  <c r="J46" i="5"/>
  <c r="J42" i="5"/>
  <c r="I36" i="5"/>
  <c r="AN56" i="5"/>
  <c r="AN57" i="5"/>
  <c r="AM57" i="5"/>
  <c r="AO57" i="5" s="1"/>
  <c r="AR50" i="5"/>
  <c r="AA77" i="3"/>
  <c r="AD77" i="3" s="1"/>
  <c r="Y66" i="3"/>
  <c r="AB66" i="3" s="1"/>
  <c r="AE66" i="3" s="1"/>
  <c r="AA66" i="3"/>
  <c r="J44" i="6"/>
  <c r="I24" i="6"/>
  <c r="I8" i="6"/>
  <c r="J68" i="5"/>
  <c r="AN65" i="5"/>
  <c r="S42" i="6"/>
  <c r="J37" i="6"/>
  <c r="J21" i="6"/>
  <c r="J67" i="5"/>
  <c r="AP63" i="5"/>
  <c r="AQ63" i="5" s="1"/>
  <c r="J59" i="5"/>
  <c r="Y62" i="3"/>
  <c r="AB62" i="3" s="1"/>
  <c r="AE62" i="3" s="1"/>
  <c r="AA62" i="3"/>
  <c r="AD62" i="3" s="1"/>
  <c r="S43" i="3"/>
  <c r="V43" i="3" s="1"/>
  <c r="R47" i="3"/>
  <c r="U47" i="3" s="1"/>
  <c r="J49" i="5"/>
  <c r="J38" i="5"/>
  <c r="X46" i="12"/>
  <c r="Y41" i="12"/>
  <c r="AB41" i="12" s="1"/>
  <c r="AB42" i="12" s="1"/>
  <c r="L61" i="10"/>
  <c r="F53" i="11" s="1"/>
  <c r="J70" i="6"/>
  <c r="F70" i="6"/>
  <c r="I70" i="6"/>
  <c r="J55" i="6"/>
  <c r="I55" i="6"/>
  <c r="F55" i="6"/>
  <c r="P62" i="3"/>
  <c r="S62" i="3" s="1"/>
  <c r="V62" i="3" s="1"/>
  <c r="R67" i="3"/>
  <c r="U67" i="3" s="1"/>
  <c r="P67" i="3"/>
  <c r="S67" i="3" s="1"/>
  <c r="V67" i="3" s="1"/>
  <c r="AD72" i="3"/>
  <c r="AE72" i="3"/>
  <c r="AN55" i="5"/>
  <c r="AP55" i="5" s="1"/>
  <c r="AM55" i="5"/>
  <c r="AO55" i="5" s="1"/>
  <c r="L60" i="10"/>
  <c r="F52" i="11" s="1"/>
  <c r="U59" i="12"/>
  <c r="C15" i="12"/>
  <c r="F68" i="6"/>
  <c r="I68" i="6" s="1"/>
  <c r="F56" i="6"/>
  <c r="I56" i="6" s="1"/>
  <c r="O42" i="12"/>
  <c r="N43" i="12"/>
  <c r="T105" i="12"/>
  <c r="K63" i="10"/>
  <c r="E55" i="11" s="1"/>
  <c r="K61" i="10"/>
  <c r="E53" i="11" s="1"/>
  <c r="K59" i="10"/>
  <c r="E51" i="11" s="1"/>
  <c r="AL16" i="12"/>
  <c r="AK17" i="12"/>
  <c r="I66" i="6"/>
  <c r="F66" i="6"/>
  <c r="J66" i="6" s="1"/>
  <c r="S71" i="3"/>
  <c r="V71" i="3" s="1"/>
  <c r="P71" i="3"/>
  <c r="R71" i="3"/>
  <c r="U71" i="3" s="1"/>
  <c r="AL65" i="5"/>
  <c r="AM65" i="5" s="1"/>
  <c r="AO65" i="5" s="1"/>
  <c r="F65" i="5"/>
  <c r="I65" i="5" s="1"/>
  <c r="S51" i="3"/>
  <c r="V51" i="3" s="1"/>
  <c r="J35" i="6"/>
  <c r="J19" i="6"/>
  <c r="AL63" i="5"/>
  <c r="AM63" i="5" s="1"/>
  <c r="AO63" i="5" s="1"/>
  <c r="F63" i="5"/>
  <c r="J63" i="5" s="1"/>
  <c r="I40" i="5"/>
  <c r="AB74" i="3"/>
  <c r="AE74" i="3" s="1"/>
  <c r="Y74" i="3"/>
  <c r="AA74" i="3" s="1"/>
  <c r="AD74" i="3" s="1"/>
  <c r="AB68" i="3"/>
  <c r="AE68" i="3" s="1"/>
  <c r="AA68" i="3"/>
  <c r="AD68" i="3" s="1"/>
  <c r="Y68" i="3"/>
  <c r="AN58" i="5"/>
  <c r="AP58" i="5" s="1"/>
  <c r="AM58" i="5"/>
  <c r="AO58" i="5" s="1"/>
  <c r="AL56" i="5"/>
  <c r="AM56" i="5" s="1"/>
  <c r="AO56" i="5" s="1"/>
  <c r="F56" i="5"/>
  <c r="J56" i="5"/>
  <c r="I56" i="5"/>
  <c r="AQ68" i="5"/>
  <c r="AL61" i="5"/>
  <c r="AM61" i="5" s="1"/>
  <c r="AO61" i="5" s="1"/>
  <c r="AP61" i="5" s="1"/>
  <c r="F61" i="5"/>
  <c r="I61" i="5" s="1"/>
  <c r="Y76" i="3"/>
  <c r="AB76" i="3" s="1"/>
  <c r="AE76" i="3" s="1"/>
  <c r="J25" i="6"/>
  <c r="J9" i="6"/>
  <c r="AB61" i="3"/>
  <c r="AE61" i="3" s="1"/>
  <c r="Y61" i="3"/>
  <c r="AA61" i="3"/>
  <c r="AD61" i="3" s="1"/>
  <c r="J45" i="5"/>
  <c r="K68" i="10"/>
  <c r="E60" i="11" s="1"/>
  <c r="AL64" i="5"/>
  <c r="F64" i="5"/>
  <c r="J64" i="5"/>
  <c r="I64" i="5"/>
  <c r="U167" i="12"/>
  <c r="U176" i="12"/>
  <c r="X14" i="12"/>
  <c r="H42" i="12"/>
  <c r="G43" i="12"/>
  <c r="T68" i="12"/>
  <c r="K76" i="10"/>
  <c r="E68" i="11" s="1"/>
  <c r="L67" i="10"/>
  <c r="F59" i="11" s="1"/>
  <c r="K72" i="10"/>
  <c r="E64" i="11" s="1"/>
  <c r="L66" i="10"/>
  <c r="F58" i="11" s="1"/>
  <c r="L59" i="10"/>
  <c r="F51" i="11" s="1"/>
  <c r="K74" i="10"/>
  <c r="E66" i="11" s="1"/>
  <c r="I60" i="6"/>
  <c r="J60" i="6"/>
  <c r="F60" i="6"/>
  <c r="S55" i="6"/>
  <c r="P69" i="3"/>
  <c r="R69" i="3" s="1"/>
  <c r="U69" i="3" s="1"/>
  <c r="AN64" i="5"/>
  <c r="AM64" i="5"/>
  <c r="AO64" i="5" s="1"/>
  <c r="I41" i="5"/>
  <c r="Y67" i="3"/>
  <c r="AA67" i="3" s="1"/>
  <c r="AD67" i="3" s="1"/>
  <c r="Y70" i="3"/>
  <c r="AB70" i="3" s="1"/>
  <c r="AE70" i="3" s="1"/>
  <c r="AN62" i="5"/>
  <c r="AM62" i="5"/>
  <c r="AO62" i="5" s="1"/>
  <c r="AP59" i="5"/>
  <c r="AB75" i="3"/>
  <c r="AE75" i="3" s="1"/>
  <c r="Y75" i="3"/>
  <c r="AA75" i="3" s="1"/>
  <c r="AD75" i="3" s="1"/>
  <c r="AN54" i="5"/>
  <c r="AM54" i="5"/>
  <c r="AO54" i="5" s="1"/>
  <c r="AL58" i="5"/>
  <c r="F58" i="5"/>
  <c r="I58" i="5" s="1"/>
  <c r="AR58" i="5"/>
  <c r="J58" i="5"/>
  <c r="AQ58" i="5"/>
  <c r="AL69" i="5"/>
  <c r="AM69" i="5" s="1"/>
  <c r="AO69" i="5" s="1"/>
  <c r="AP69" i="5" s="1"/>
  <c r="AQ69" i="5"/>
  <c r="J69" i="5"/>
  <c r="I69" i="5"/>
  <c r="AR69" i="5"/>
  <c r="F69" i="5"/>
  <c r="AN60" i="5"/>
  <c r="AM60" i="5"/>
  <c r="AO60" i="5" s="1"/>
  <c r="I51" i="5"/>
  <c r="I47" i="5"/>
  <c r="I43" i="5"/>
  <c r="I39" i="5"/>
  <c r="I35" i="5"/>
  <c r="AB69" i="3"/>
  <c r="AE69" i="3" s="1"/>
  <c r="Y69" i="3"/>
  <c r="AA69" i="3" s="1"/>
  <c r="AD69" i="3" s="1"/>
  <c r="L74" i="10"/>
  <c r="F66" i="11" s="1"/>
  <c r="Y63" i="3"/>
  <c r="AB63" i="3" s="1"/>
  <c r="AE63" i="3" s="1"/>
  <c r="AA63" i="3"/>
  <c r="AD63" i="3" s="1"/>
  <c r="Y64" i="3"/>
  <c r="AB64" i="3" s="1"/>
  <c r="AE64" i="3" s="1"/>
  <c r="AQ61" i="5" l="1"/>
  <c r="AR61" i="5"/>
  <c r="J61" i="5"/>
  <c r="J65" i="5"/>
  <c r="AL17" i="12"/>
  <c r="AK18" i="12"/>
  <c r="AP65" i="5"/>
  <c r="AP60" i="5"/>
  <c r="AR59" i="5"/>
  <c r="AQ59" i="5"/>
  <c r="AA70" i="3"/>
  <c r="AD70" i="3" s="1"/>
  <c r="AB67" i="3"/>
  <c r="AE67" i="3" s="1"/>
  <c r="S69" i="3"/>
  <c r="V69" i="3" s="1"/>
  <c r="H43" i="12"/>
  <c r="G44" i="12"/>
  <c r="T69" i="12"/>
  <c r="AR63" i="5"/>
  <c r="J56" i="6"/>
  <c r="J68" i="6"/>
  <c r="R62" i="3"/>
  <c r="U62" i="3" s="1"/>
  <c r="AP56" i="5"/>
  <c r="J57" i="5"/>
  <c r="AA73" i="3"/>
  <c r="AD73" i="3" s="1"/>
  <c r="I62" i="5"/>
  <c r="V42" i="12"/>
  <c r="T138" i="12"/>
  <c r="U43" i="12"/>
  <c r="AP64" i="5"/>
  <c r="AA76" i="3"/>
  <c r="AD76" i="3" s="1"/>
  <c r="I63" i="5"/>
  <c r="O43" i="12"/>
  <c r="T106" i="12"/>
  <c r="N44" i="12"/>
  <c r="U60" i="12"/>
  <c r="C16" i="12"/>
  <c r="D15" i="12"/>
  <c r="G15" i="12" s="1"/>
  <c r="AR55" i="5"/>
  <c r="AQ55" i="5"/>
  <c r="AC42" i="12"/>
  <c r="AB43" i="12"/>
  <c r="T176" i="12"/>
  <c r="AR67" i="5"/>
  <c r="AQ67" i="5"/>
  <c r="AA71" i="3"/>
  <c r="AD71" i="3" s="1"/>
  <c r="I59" i="6"/>
  <c r="U97" i="12"/>
  <c r="K15" i="12"/>
  <c r="N15" i="12" s="1"/>
  <c r="J16" i="12"/>
  <c r="U131" i="12"/>
  <c r="U141" i="12"/>
  <c r="R15" i="12"/>
  <c r="U15" i="12" s="1"/>
  <c r="Q16" i="12"/>
  <c r="AP54" i="5"/>
  <c r="AA64" i="3"/>
  <c r="AD64" i="3" s="1"/>
  <c r="AP62" i="5"/>
  <c r="U177" i="12"/>
  <c r="U168" i="12"/>
  <c r="X15" i="12"/>
  <c r="AP57" i="5"/>
  <c r="U98" i="12" l="1"/>
  <c r="J17" i="12"/>
  <c r="AQ57" i="5"/>
  <c r="AR57" i="5"/>
  <c r="S128" i="12"/>
  <c r="U16" i="12"/>
  <c r="U61" i="12"/>
  <c r="C17" i="12"/>
  <c r="V43" i="12"/>
  <c r="T139" i="12"/>
  <c r="U44" i="12"/>
  <c r="H44" i="12"/>
  <c r="G45" i="12"/>
  <c r="T70" i="12"/>
  <c r="AQ65" i="5"/>
  <c r="AR65" i="5"/>
  <c r="U142" i="12"/>
  <c r="U132" i="12"/>
  <c r="Q17" i="12"/>
  <c r="AC43" i="12"/>
  <c r="T177" i="12"/>
  <c r="AB44" i="12"/>
  <c r="AL18" i="12"/>
  <c r="AK19" i="12"/>
  <c r="S58" i="12"/>
  <c r="G16" i="12"/>
  <c r="AQ64" i="5"/>
  <c r="AR64" i="5"/>
  <c r="AQ60" i="5"/>
  <c r="AR60" i="5"/>
  <c r="AR62" i="5"/>
  <c r="AQ62" i="5"/>
  <c r="S95" i="12"/>
  <c r="N16" i="12"/>
  <c r="U169" i="12"/>
  <c r="U178" i="12"/>
  <c r="X16" i="12"/>
  <c r="Y15" i="12"/>
  <c r="AB15" i="12" s="1"/>
  <c r="AQ54" i="5"/>
  <c r="AR54" i="5"/>
  <c r="O44" i="12"/>
  <c r="T107" i="12"/>
  <c r="N45" i="12"/>
  <c r="AR56" i="5"/>
  <c r="AQ56" i="5"/>
  <c r="AL19" i="12" l="1"/>
  <c r="AK20" i="12"/>
  <c r="O45" i="12"/>
  <c r="T108" i="12"/>
  <c r="N46" i="12"/>
  <c r="U133" i="12"/>
  <c r="Q18" i="12"/>
  <c r="V44" i="12"/>
  <c r="T140" i="12"/>
  <c r="U45" i="12"/>
  <c r="U62" i="12"/>
  <c r="C18" i="12"/>
  <c r="S166" i="12"/>
  <c r="AB16" i="12"/>
  <c r="S96" i="12"/>
  <c r="O16" i="12"/>
  <c r="N17" i="12"/>
  <c r="S59" i="12"/>
  <c r="G17" i="12"/>
  <c r="H16" i="12"/>
  <c r="AC44" i="12"/>
  <c r="T178" i="12"/>
  <c r="AB45" i="12"/>
  <c r="S129" i="12"/>
  <c r="V16" i="12"/>
  <c r="U17" i="12"/>
  <c r="U99" i="12"/>
  <c r="J18" i="12"/>
  <c r="U170" i="12"/>
  <c r="U179" i="12"/>
  <c r="X17" i="12"/>
  <c r="H45" i="12"/>
  <c r="T71" i="12"/>
  <c r="G46" i="12"/>
  <c r="U180" i="12" l="1"/>
  <c r="U171" i="12"/>
  <c r="X18" i="12"/>
  <c r="AC45" i="12"/>
  <c r="AB46" i="12"/>
  <c r="T179" i="12"/>
  <c r="S60" i="12"/>
  <c r="H17" i="12"/>
  <c r="G18" i="12"/>
  <c r="U134" i="12"/>
  <c r="Q19" i="12"/>
  <c r="T72" i="12"/>
  <c r="H46" i="12"/>
  <c r="V17" i="12"/>
  <c r="S130" i="12"/>
  <c r="U18" i="12"/>
  <c r="S167" i="12"/>
  <c r="AC16" i="12"/>
  <c r="AB17" i="12"/>
  <c r="T141" i="12"/>
  <c r="V45" i="12"/>
  <c r="U46" i="12"/>
  <c r="AL20" i="12"/>
  <c r="AK21" i="12"/>
  <c r="U100" i="12"/>
  <c r="U105" i="12" s="1"/>
  <c r="J19" i="12"/>
  <c r="U63" i="12"/>
  <c r="C19" i="12"/>
  <c r="O17" i="12"/>
  <c r="S97" i="12"/>
  <c r="N18" i="12"/>
  <c r="O46" i="12"/>
  <c r="T109" i="12"/>
  <c r="U64" i="12" l="1"/>
  <c r="C20" i="12"/>
  <c r="S98" i="12"/>
  <c r="O18" i="12"/>
  <c r="N19" i="12"/>
  <c r="S168" i="12"/>
  <c r="AC17" i="12"/>
  <c r="AB18" i="12"/>
  <c r="U135" i="12"/>
  <c r="Q20" i="12"/>
  <c r="U172" i="12"/>
  <c r="X19" i="12"/>
  <c r="U101" i="12"/>
  <c r="U106" i="12" s="1"/>
  <c r="J20" i="12"/>
  <c r="T142" i="12"/>
  <c r="V46" i="12"/>
  <c r="AL21" i="12"/>
  <c r="AK22" i="12"/>
  <c r="V18" i="12"/>
  <c r="S131" i="12"/>
  <c r="U19" i="12"/>
  <c r="S61" i="12"/>
  <c r="H18" i="12"/>
  <c r="G19" i="12"/>
  <c r="AC46" i="12"/>
  <c r="T180" i="12"/>
  <c r="H19" i="12" l="1"/>
  <c r="G20" i="12"/>
  <c r="S62" i="12"/>
  <c r="S169" i="12"/>
  <c r="AC18" i="12"/>
  <c r="AB19" i="12"/>
  <c r="U173" i="12"/>
  <c r="X20" i="12"/>
  <c r="AL22" i="12"/>
  <c r="AK23" i="12"/>
  <c r="U102" i="12"/>
  <c r="U107" i="12" s="1"/>
  <c r="J21" i="12"/>
  <c r="U136" i="12"/>
  <c r="Q21" i="12"/>
  <c r="U65" i="12"/>
  <c r="C21" i="12"/>
  <c r="S132" i="12"/>
  <c r="V19" i="12"/>
  <c r="U20" i="12"/>
  <c r="O19" i="12"/>
  <c r="S99" i="12"/>
  <c r="N20" i="12"/>
  <c r="U66" i="12" l="1"/>
  <c r="C22" i="12"/>
  <c r="S133" i="12"/>
  <c r="V20" i="12"/>
  <c r="U21" i="12"/>
  <c r="U103" i="12"/>
  <c r="U108" i="12" s="1"/>
  <c r="J22" i="12"/>
  <c r="S100" i="12"/>
  <c r="O20" i="12"/>
  <c r="N21" i="12"/>
  <c r="Q22" i="12"/>
  <c r="Q23" i="12" s="1"/>
  <c r="Q24" i="12" s="1"/>
  <c r="U137" i="12"/>
  <c r="AK24" i="12"/>
  <c r="AL23" i="12"/>
  <c r="AC19" i="12"/>
  <c r="S170" i="12"/>
  <c r="AB20" i="12"/>
  <c r="S63" i="12"/>
  <c r="H20" i="12"/>
  <c r="G21" i="12"/>
  <c r="U174" i="12"/>
  <c r="X21" i="12"/>
  <c r="S64" i="12" l="1"/>
  <c r="H21" i="12"/>
  <c r="G22" i="12"/>
  <c r="J23" i="12"/>
  <c r="J24" i="12" s="1"/>
  <c r="U104" i="12"/>
  <c r="U109" i="12" s="1"/>
  <c r="X22" i="12"/>
  <c r="X23" i="12" s="1"/>
  <c r="X24" i="12" s="1"/>
  <c r="U175" i="12"/>
  <c r="S101" i="12"/>
  <c r="O21" i="12"/>
  <c r="N22" i="12"/>
  <c r="C23" i="12"/>
  <c r="U67" i="12"/>
  <c r="S171" i="12"/>
  <c r="AC20" i="12"/>
  <c r="AB21" i="12"/>
  <c r="AL24" i="12"/>
  <c r="AK25" i="12"/>
  <c r="V21" i="12"/>
  <c r="S134" i="12"/>
  <c r="U22" i="12"/>
  <c r="U23" i="12" l="1"/>
  <c r="V22" i="12"/>
  <c r="S135" i="12"/>
  <c r="C24" i="12"/>
  <c r="U69" i="12" s="1"/>
  <c r="U70" i="12" s="1"/>
  <c r="U71" i="12" s="1"/>
  <c r="U72" i="12" s="1"/>
  <c r="U68" i="12"/>
  <c r="H22" i="12"/>
  <c r="G23" i="12"/>
  <c r="S65" i="12"/>
  <c r="O22" i="12"/>
  <c r="S102" i="12"/>
  <c r="N23" i="12"/>
  <c r="S172" i="12"/>
  <c r="AC21" i="12"/>
  <c r="AB22" i="12"/>
  <c r="AL25" i="12"/>
  <c r="AK26" i="12"/>
  <c r="S103" i="12" l="1"/>
  <c r="N24" i="12"/>
  <c r="O23" i="12"/>
  <c r="G24" i="12"/>
  <c r="S66" i="12"/>
  <c r="H23" i="12"/>
  <c r="AB23" i="12"/>
  <c r="AC22" i="12"/>
  <c r="S173" i="12"/>
  <c r="AK27" i="12"/>
  <c r="AL26" i="12"/>
  <c r="U24" i="12"/>
  <c r="S136" i="12"/>
  <c r="V23" i="12"/>
  <c r="H24" i="12" l="1"/>
  <c r="S67" i="12"/>
  <c r="AB24" i="12"/>
  <c r="AC23" i="12"/>
  <c r="S174" i="12"/>
  <c r="V24" i="12"/>
  <c r="S137" i="12"/>
  <c r="T137" i="12" s="1"/>
  <c r="AL27" i="12"/>
  <c r="AK28" i="12"/>
  <c r="S104" i="12"/>
  <c r="T104" i="12" s="1"/>
  <c r="O24" i="12"/>
  <c r="S175" i="12" l="1"/>
  <c r="T175" i="12" s="1"/>
  <c r="AC24" i="12"/>
  <c r="AK29" i="12"/>
  <c r="AL29" i="12" s="1"/>
  <c r="AL28" i="12"/>
</calcChain>
</file>

<file path=xl/sharedStrings.xml><?xml version="1.0" encoding="utf-8"?>
<sst xmlns="http://schemas.openxmlformats.org/spreadsheetml/2006/main" count="684" uniqueCount="190">
  <si>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</si>
  <si>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</si>
  <si>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</si>
  <si>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</si>
  <si>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</si>
  <si>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</si>
  <si>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</si>
  <si>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2016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</si>
  <si>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</si>
  <si>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</si>
  <si>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</si>
  <si>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</si>
  <si>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</si>
  <si>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</si>
  <si>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</si>
  <si>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</si>
  <si>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</si>
  <si>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</si>
  <si>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</si>
  <si>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</si>
  <si>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</si>
  <si>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</si>
  <si>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</si>
  <si>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</si>
  <si>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</si>
  <si>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</si>
  <si>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</si>
  <si>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</si>
  <si>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</si>
  <si>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</si>
  <si>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</si>
  <si>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</si>
  <si>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</si>
  <si>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</si>
  <si>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</si>
  <si>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</si>
  <si>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</si>
  <si>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</si>
  <si>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</si>
  <si>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</si>
  <si>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</si>
  <si>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</si>
  <si>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</si>
  <si>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</si>
  <si>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</si>
  <si>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</si>
  <si>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Figure 2</t>
  </si>
  <si>
    <t>Figure 3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</si>
  <si>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</si>
  <si>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</si>
  <si>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</si>
  <si>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</si>
  <si>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</si>
  <si>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</si>
  <si>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</si>
  <si>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</si>
  <si>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</si>
  <si>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</si>
  <si>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</si>
  <si>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</si>
  <si>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</si>
  <si>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</si>
  <si>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</si>
  <si>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</si>
  <si>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</si>
  <si>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</si>
  <si>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Figure 4</t>
  </si>
  <si>
    <t>Figure 5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</si>
  <si>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</si>
  <si>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</si>
  <si>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</si>
  <si>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</si>
  <si>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</si>
  <si>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</si>
  <si>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</si>
  <si>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</si>
  <si>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2001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</si>
  <si>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</si>
  <si>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</si>
  <si>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</si>
  <si>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</si>
  <si>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</si>
  <si>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</si>
  <si>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</si>
  <si>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</si>
  <si>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</si>
  <si>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</si>
  <si>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</si>
  <si>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</si>
  <si>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</si>
  <si>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</si>
  <si>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</si>
  <si>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</si>
  <si>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</si>
  <si>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</si>
  <si>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</si>
  <si>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</si>
  <si>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</si>
  <si>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</si>
  <si>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</si>
  <si>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</si>
  <si>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</si>
  <si>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</si>
  <si>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</si>
  <si>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</si>
  <si>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</si>
  <si>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</si>
  <si>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</si>
  <si>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</si>
  <si>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</si>
  <si>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</si>
  <si>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</si>
  <si>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</si>
  <si>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</si>
  <si>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</si>
  <si>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</si>
  <si>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</si>
  <si>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</si>
  <si>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</si>
  <si>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</si>
  <si>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</si>
  <si>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</si>
  <si>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</si>
  <si>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</si>
  <si>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</si>
  <si>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</si>
  <si>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</si>
  <si>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</si>
  <si>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</si>
  <si>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</si>
  <si>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</si>
  <si>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</si>
  <si>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</si>
  <si>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</si>
  <si>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</si>
  <si>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</si>
  <si>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</si>
  <si>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</si>
  <si>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</si>
  <si>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</si>
  <si>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</si>
  <si>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</si>
  <si>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</si>
  <si>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</si>
  <si>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Fatal &amp; Serious</t>
  </si>
  <si>
    <t xml:space="preserve">All </t>
  </si>
  <si>
    <t>g:\…\exeldata\ras\y00\rastarg.xls</t>
  </si>
  <si>
    <t>Killed - ALL AGES</t>
  </si>
  <si>
    <t>Child Killed</t>
  </si>
  <si>
    <t>Child Serious</t>
  </si>
  <si>
    <t>Slight casualty rate</t>
  </si>
  <si>
    <t>Target fall by 2015 =</t>
  </si>
  <si>
    <t>Target fall by 2020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</si>
  <si>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</si>
  <si>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</si>
  <si>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</si>
  <si>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</si>
  <si>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</si>
  <si>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</si>
  <si>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</si>
  <si>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</si>
  <si>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</si>
  <si>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</si>
  <si>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</si>
  <si>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</si>
  <si>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</si>
  <si>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</si>
  <si>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</si>
  <si>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</si>
  <si>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</si>
  <si>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</si>
  <si>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</si>
  <si>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rate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</si>
  <si>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</si>
  <si>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</si>
  <si>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</si>
  <si>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</si>
  <si>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</si>
  <si>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</si>
  <si>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</si>
  <si>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So: 2020 figure as proportion of baseline:</t>
  </si>
  <si>
    <t>Figure 8  Progress towards the 2020 casualty reduction targets</t>
  </si>
  <si>
    <t>Child killed 2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</si>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</sst>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"/>
    <numFmt numFmtId="171" formatCode="0.0000"/>
    <numFmt numFmtId="172" formatCode="0.0000%"/>
  </numFmts>
  <fonts count="35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8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rgb="FF0000FF"/>
      <name val="Arial"/>
      <family val="2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09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Fill="1" applyAlignment="1"/>
    <xf numFmtId="0" fontId="3" fillId="0" borderId="0" xfId="0" applyFont="1" applyFill="1" applyAlignme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5" fillId="0" borderId="0" xfId="0" applyNumberFormat="1" applyFont="1" applyAlignment="1"/>
    <xf numFmtId="3" fontId="5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10" fillId="0" borderId="2" xfId="0" applyFont="1" applyBorder="1" applyAlignment="1"/>
    <xf numFmtId="0" fontId="2" fillId="0" borderId="2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0" fontId="11" fillId="0" borderId="3" xfId="0" applyFont="1" applyBorder="1" applyAlignment="1"/>
    <xf numFmtId="0" fontId="13" fillId="0" borderId="0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3" fontId="15" fillId="0" borderId="0" xfId="0" applyNumberFormat="1" applyFont="1" applyAlignment="1"/>
    <xf numFmtId="3" fontId="2" fillId="0" borderId="0" xfId="0" applyNumberFormat="1" applyFont="1" applyAlignment="1"/>
    <xf numFmtId="3" fontId="15" fillId="0" borderId="0" xfId="0" applyNumberFormat="1" applyFont="1" applyAlignment="1">
      <alignment horizontal="right"/>
    </xf>
    <xf numFmtId="1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3" fontId="16" fillId="0" borderId="0" xfId="0" applyNumberFormat="1" applyFont="1" applyAlignment="1"/>
    <xf numFmtId="3" fontId="17" fillId="0" borderId="0" xfId="0" applyNumberFormat="1" applyFont="1" applyAlignment="1"/>
    <xf numFmtId="0" fontId="17" fillId="0" borderId="0" xfId="0" applyFont="1" applyAlignment="1"/>
    <xf numFmtId="0" fontId="13" fillId="0" borderId="0" xfId="0" applyFont="1" applyBorder="1" applyAlignment="1">
      <alignment horizontal="left"/>
    </xf>
    <xf numFmtId="3" fontId="15" fillId="0" borderId="0" xfId="0" applyNumberFormat="1" applyFont="1" applyBorder="1" applyAlignment="1"/>
    <xf numFmtId="3" fontId="13" fillId="0" borderId="0" xfId="0" applyNumberFormat="1" applyFont="1" applyBorder="1" applyAlignment="1"/>
    <xf numFmtId="0" fontId="2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Border="1" applyAlignment="1"/>
    <xf numFmtId="3" fontId="16" fillId="0" borderId="0" xfId="0" applyNumberFormat="1" applyFont="1" applyBorder="1" applyAlignment="1"/>
    <xf numFmtId="0" fontId="11" fillId="0" borderId="0" xfId="0" applyFont="1" applyBorder="1" applyAlignment="1"/>
    <xf numFmtId="3" fontId="15" fillId="0" borderId="0" xfId="0" applyNumberFormat="1" applyFont="1" applyFill="1" applyBorder="1" applyAlignment="1"/>
    <xf numFmtId="0" fontId="11" fillId="0" borderId="0" xfId="0" applyFont="1" applyFill="1" applyBorder="1" applyAlignment="1"/>
    <xf numFmtId="3" fontId="13" fillId="0" borderId="0" xfId="0" applyNumberFormat="1" applyFont="1" applyFill="1" applyBorder="1" applyAlignment="1"/>
    <xf numFmtId="1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2" fillId="15" borderId="0" xfId="0" applyNumberFormat="1" applyFont="1" applyFill="1" applyAlignment="1"/>
    <xf numFmtId="165" fontId="19" fillId="0" borderId="0" xfId="1" applyNumberFormat="1" applyFont="1" applyAlignment="1"/>
    <xf numFmtId="1" fontId="2" fillId="16" borderId="0" xfId="0" applyNumberFormat="1" applyFont="1" applyFill="1" applyAlignment="1"/>
    <xf numFmtId="3" fontId="2" fillId="0" borderId="0" xfId="0" applyNumberFormat="1" applyFont="1" applyFill="1" applyAlignment="1"/>
    <xf numFmtId="3" fontId="2" fillId="17" borderId="0" xfId="0" applyNumberFormat="1" applyFont="1" applyFill="1" applyAlignment="1"/>
    <xf numFmtId="4" fontId="2" fillId="0" borderId="0" xfId="0" applyNumberFormat="1" applyFont="1" applyAlignment="1"/>
    <xf numFmtId="3" fontId="2" fillId="16" borderId="0" xfId="0" applyNumberFormat="1" applyFont="1" applyFill="1" applyAlignment="1"/>
    <xf numFmtId="3" fontId="2" fillId="15" borderId="0" xfId="0" applyNumberFormat="1" applyFont="1" applyFill="1" applyAlignment="1"/>
    <xf numFmtId="1" fontId="2" fillId="17" borderId="0" xfId="0" applyNumberFormat="1" applyFont="1" applyFill="1" applyAlignment="1"/>
    <xf numFmtId="3" fontId="2" fillId="18" borderId="0" xfId="0" applyNumberFormat="1" applyFont="1" applyFill="1" applyAlignment="1"/>
    <xf numFmtId="3" fontId="1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" fontId="2" fillId="18" borderId="0" xfId="0" applyNumberFormat="1" applyFont="1" applyFill="1" applyAlignment="1"/>
    <xf numFmtId="3" fontId="13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left" wrapText="1"/>
    </xf>
    <xf numFmtId="165" fontId="2" fillId="0" borderId="0" xfId="1" applyNumberFormat="1" applyFont="1"/>
    <xf numFmtId="3" fontId="20" fillId="0" borderId="0" xfId="0" applyNumberFormat="1" applyFont="1" applyAlignment="1"/>
    <xf numFmtId="0" fontId="20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7" fillId="0" borderId="0" xfId="0" applyFont="1" applyAlignment="1">
      <alignment horizontal="right"/>
    </xf>
    <xf numFmtId="37" fontId="20" fillId="0" borderId="0" xfId="0" applyNumberFormat="1" applyFont="1" applyAlignment="1"/>
    <xf numFmtId="3" fontId="0" fillId="0" borderId="0" xfId="0" applyNumberFormat="1" applyAlignment="1"/>
    <xf numFmtId="0" fontId="2" fillId="0" borderId="0" xfId="0" applyFont="1" applyAlignment="1">
      <alignment horizontal="right"/>
    </xf>
    <xf numFmtId="37" fontId="2" fillId="0" borderId="0" xfId="0" applyNumberFormat="1" applyFont="1" applyAlignment="1"/>
    <xf numFmtId="37" fontId="0" fillId="0" borderId="0" xfId="0" applyNumberFormat="1" applyAlignment="1"/>
    <xf numFmtId="0" fontId="2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2" fillId="0" borderId="2" xfId="0" applyFont="1" applyBorder="1" applyAlignment="1"/>
    <xf numFmtId="0" fontId="22" fillId="0" borderId="2" xfId="0" applyFont="1" applyBorder="1" applyAlignment="1">
      <alignment horizontal="right"/>
    </xf>
    <xf numFmtId="0" fontId="3" fillId="0" borderId="2" xfId="0" applyFont="1" applyBorder="1" applyAlignment="1"/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3" xfId="0" applyFont="1" applyBorder="1" applyAlignment="1"/>
    <xf numFmtId="0" fontId="23" fillId="0" borderId="3" xfId="0" applyFont="1" applyBorder="1" applyAlignment="1"/>
    <xf numFmtId="0" fontId="24" fillId="17" borderId="3" xfId="0" applyFont="1" applyFill="1" applyBorder="1" applyAlignment="1"/>
    <xf numFmtId="0" fontId="23" fillId="17" borderId="3" xfId="0" applyFont="1" applyFill="1" applyBorder="1" applyAlignment="1"/>
    <xf numFmtId="0" fontId="23" fillId="0" borderId="0" xfId="0" applyFont="1" applyAlignment="1">
      <alignment horizontal="center"/>
    </xf>
    <xf numFmtId="0" fontId="24" fillId="17" borderId="0" xfId="0" applyFont="1" applyFill="1" applyAlignment="1"/>
    <xf numFmtId="0" fontId="23" fillId="17" borderId="0" xfId="0" applyFont="1" applyFill="1" applyAlignment="1"/>
    <xf numFmtId="0" fontId="23" fillId="17" borderId="0" xfId="0" applyFont="1" applyFill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23" fillId="17" borderId="2" xfId="0" applyFont="1" applyFill="1" applyBorder="1" applyAlignment="1">
      <alignment horizontal="right"/>
    </xf>
    <xf numFmtId="0" fontId="23" fillId="17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4" fillId="0" borderId="0" xfId="0" applyFont="1" applyAlignment="1">
      <alignment horizontal="left"/>
    </xf>
    <xf numFmtId="3" fontId="24" fillId="0" borderId="0" xfId="0" applyNumberFormat="1" applyFont="1" applyAlignment="1"/>
    <xf numFmtId="3" fontId="26" fillId="0" borderId="0" xfId="0" applyNumberFormat="1" applyFont="1" applyAlignment="1"/>
    <xf numFmtId="0" fontId="5" fillId="0" borderId="0" xfId="0" applyFont="1" applyAlignment="1"/>
    <xf numFmtId="0" fontId="5" fillId="0" borderId="0" xfId="0" quotePrefix="1" applyFont="1" applyAlignment="1"/>
    <xf numFmtId="3" fontId="24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/>
    <xf numFmtId="3" fontId="27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/>
    <xf numFmtId="3" fontId="24" fillId="0" borderId="0" xfId="0" applyNumberFormat="1" applyFont="1" applyBorder="1" applyAlignment="1"/>
    <xf numFmtId="0" fontId="26" fillId="0" borderId="0" xfId="0" applyFont="1" applyBorder="1" applyAlignment="1"/>
    <xf numFmtId="3" fontId="26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3"/>
    <xf numFmtId="0" fontId="2" fillId="0" borderId="4" xfId="3" applyBorder="1"/>
    <xf numFmtId="0" fontId="17" fillId="0" borderId="0" xfId="3" applyFont="1"/>
    <xf numFmtId="0" fontId="17" fillId="0" borderId="4" xfId="3" applyFont="1" applyBorder="1"/>
    <xf numFmtId="9" fontId="17" fillId="0" borderId="0" xfId="2" applyFont="1"/>
    <xf numFmtId="0" fontId="2" fillId="0" borderId="4" xfId="3" applyFont="1" applyBorder="1"/>
    <xf numFmtId="9" fontId="2" fillId="0" borderId="0" xfId="2"/>
    <xf numFmtId="166" fontId="20" fillId="0" borderId="0" xfId="2" applyNumberFormat="1" applyFont="1"/>
    <xf numFmtId="166" fontId="20" fillId="0" borderId="0" xfId="3" applyNumberFormat="1" applyFont="1"/>
    <xf numFmtId="0" fontId="2" fillId="0" borderId="0" xfId="3" applyAlignment="1">
      <alignment horizontal="left"/>
    </xf>
    <xf numFmtId="0" fontId="2" fillId="0" borderId="0" xfId="3" applyAlignment="1">
      <alignment horizontal="center"/>
    </xf>
    <xf numFmtId="0" fontId="2" fillId="0" borderId="4" xfId="3" applyFill="1" applyBorder="1" applyAlignment="1">
      <alignment horizontal="center"/>
    </xf>
    <xf numFmtId="0" fontId="0" fillId="0" borderId="4" xfId="3" applyFont="1" applyFill="1" applyBorder="1" applyAlignment="1"/>
    <xf numFmtId="0" fontId="2" fillId="0" borderId="4" xfId="3" applyBorder="1" applyAlignment="1">
      <alignment horizontal="left"/>
    </xf>
    <xf numFmtId="0" fontId="2" fillId="0" borderId="0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5" xfId="3" applyFill="1" applyBorder="1"/>
    <xf numFmtId="0" fontId="0" fillId="0" borderId="5" xfId="3" applyFont="1" applyFill="1" applyBorder="1" applyAlignment="1"/>
    <xf numFmtId="167" fontId="2" fillId="0" borderId="0" xfId="3" applyNumberFormat="1"/>
    <xf numFmtId="167" fontId="20" fillId="0" borderId="0" xfId="3" applyNumberFormat="1" applyFont="1"/>
    <xf numFmtId="0" fontId="2" fillId="19" borderId="0" xfId="3" applyFill="1"/>
    <xf numFmtId="3" fontId="2" fillId="0" borderId="0" xfId="3" applyNumberFormat="1"/>
    <xf numFmtId="3" fontId="2" fillId="0" borderId="0" xfId="3" applyNumberFormat="1" applyFill="1"/>
    <xf numFmtId="0" fontId="2" fillId="0" borderId="0" xfId="3" applyFill="1"/>
    <xf numFmtId="168" fontId="2" fillId="0" borderId="0" xfId="3" applyNumberFormat="1"/>
    <xf numFmtId="166" fontId="2" fillId="0" borderId="0" xfId="3" applyNumberFormat="1"/>
    <xf numFmtId="3" fontId="20" fillId="0" borderId="0" xfId="3" applyNumberFormat="1" applyFont="1"/>
    <xf numFmtId="169" fontId="20" fillId="0" borderId="0" xfId="2" applyNumberFormat="1" applyFont="1"/>
    <xf numFmtId="170" fontId="2" fillId="0" borderId="0" xfId="3" applyNumberFormat="1"/>
    <xf numFmtId="3" fontId="2" fillId="0" borderId="0" xfId="3" applyNumberFormat="1" applyFont="1"/>
    <xf numFmtId="166" fontId="20" fillId="0" borderId="0" xfId="3" applyNumberFormat="1" applyFont="1" applyFill="1"/>
    <xf numFmtId="171" fontId="20" fillId="0" borderId="0" xfId="3" applyNumberFormat="1" applyFont="1"/>
    <xf numFmtId="0" fontId="2" fillId="0" borderId="0" xfId="3" applyAlignment="1">
      <alignment horizontal="right"/>
    </xf>
    <xf numFmtId="169" fontId="2" fillId="0" borderId="0" xfId="3" applyNumberFormat="1"/>
    <xf numFmtId="1" fontId="2" fillId="0" borderId="0" xfId="3" applyNumberFormat="1"/>
    <xf numFmtId="0" fontId="20" fillId="0" borderId="0" xfId="3" applyFont="1"/>
    <xf numFmtId="172" fontId="20" fillId="0" borderId="0" xfId="2" applyNumberFormat="1" applyFont="1"/>
    <xf numFmtId="172" fontId="2" fillId="0" borderId="0" xfId="2" applyNumberFormat="1"/>
    <xf numFmtId="0" fontId="2" fillId="0" borderId="0" xfId="3" applyBorder="1"/>
    <xf numFmtId="0" fontId="2" fillId="0" borderId="4" xfId="3" applyBorder="1" applyAlignment="1">
      <alignment horizontal="center"/>
    </xf>
    <xf numFmtId="0" fontId="2" fillId="0" borderId="0" xfId="3" applyBorder="1" applyAlignment="1">
      <alignment horizontal="left"/>
    </xf>
    <xf numFmtId="3" fontId="28" fillId="0" borderId="0" xfId="3" applyNumberFormat="1" applyFont="1"/>
    <xf numFmtId="3" fontId="28" fillId="0" borderId="0" xfId="3" applyNumberFormat="1" applyFont="1" applyFill="1"/>
    <xf numFmtId="169" fontId="20" fillId="0" borderId="0" xfId="2" applyNumberFormat="1" applyFont="1" applyBorder="1"/>
    <xf numFmtId="167" fontId="20" fillId="0" borderId="0" xfId="3" applyNumberFormat="1" applyFont="1" applyBorder="1"/>
    <xf numFmtId="166" fontId="20" fillId="0" borderId="0" xfId="3" applyNumberFormat="1" applyFont="1" applyBorder="1"/>
    <xf numFmtId="1" fontId="20" fillId="0" borderId="0" xfId="3" applyNumberFormat="1" applyFont="1" applyBorder="1"/>
    <xf numFmtId="169" fontId="20" fillId="0" borderId="0" xfId="3" applyNumberFormat="1" applyFont="1" applyBorder="1"/>
    <xf numFmtId="2" fontId="2" fillId="0" borderId="0" xfId="3" applyNumberFormat="1" applyBorder="1"/>
    <xf numFmtId="2" fontId="20" fillId="0" borderId="0" xfId="3" applyNumberFormat="1" applyFont="1" applyBorder="1"/>
    <xf numFmtId="2" fontId="20" fillId="0" borderId="0" xfId="3" applyNumberFormat="1" applyFont="1"/>
    <xf numFmtId="10" fontId="20" fillId="0" borderId="0" xfId="3" applyNumberFormat="1" applyFont="1"/>
    <xf numFmtId="0" fontId="18" fillId="0" borderId="0" xfId="3" applyFont="1"/>
    <xf numFmtId="172" fontId="2" fillId="0" borderId="0" xfId="3" applyNumberFormat="1"/>
    <xf numFmtId="0" fontId="20" fillId="0" borderId="0" xfId="3" applyFont="1" applyBorder="1"/>
    <xf numFmtId="3" fontId="20" fillId="0" borderId="0" xfId="3" applyNumberFormat="1" applyFont="1" applyBorder="1"/>
    <xf numFmtId="0" fontId="20" fillId="0" borderId="0" xfId="3" applyFont="1" applyFill="1" applyBorder="1"/>
    <xf numFmtId="0" fontId="2" fillId="0" borderId="0" xfId="3" applyFont="1"/>
    <xf numFmtId="0" fontId="28" fillId="0" borderId="0" xfId="3" applyFont="1"/>
    <xf numFmtId="0" fontId="13" fillId="0" borderId="0" xfId="0" applyFont="1" applyAlignment="1">
      <alignment wrapText="1"/>
    </xf>
    <xf numFmtId="3" fontId="29" fillId="0" borderId="0" xfId="0" applyNumberFormat="1" applyFont="1" applyAlignment="1"/>
    <xf numFmtId="0" fontId="30" fillId="0" borderId="0" xfId="0" applyFont="1" applyBorder="1" applyAlignment="1">
      <alignment horizontal="center" wrapText="1"/>
    </xf>
    <xf numFmtId="3" fontId="31" fillId="0" borderId="0" xfId="0" applyNumberFormat="1" applyFont="1" applyAlignment="1"/>
    <xf numFmtId="3" fontId="30" fillId="0" borderId="0" xfId="0" applyNumberFormat="1" applyFont="1" applyAlignment="1"/>
  </cellXfs>
  <cellStyles count="112">
    <cellStyle name="20% - Accent1 2" xfId="4"/>
    <cellStyle name="20% - Accent1 3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3 8" xfId="24"/>
    <cellStyle name="20% - Accent4 2" xfId="25"/>
    <cellStyle name="20% - Accent4 3" xfId="26"/>
    <cellStyle name="20% - Accent4 4" xfId="27"/>
    <cellStyle name="20% - Accent4 5" xfId="28"/>
    <cellStyle name="20% - Accent4 6" xfId="29"/>
    <cellStyle name="20% - Accent4 7" xfId="30"/>
    <cellStyle name="20% - Accent4 8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5 7" xfId="37"/>
    <cellStyle name="20% - Accent5 8" xfId="38"/>
    <cellStyle name="20% - Accent6 2" xfId="39"/>
    <cellStyle name="20% - Accent6 3" xfId="40"/>
    <cellStyle name="20% - Accent6 4" xfId="41"/>
    <cellStyle name="20% - Accent6 5" xfId="42"/>
    <cellStyle name="20% - Accent6 6" xfId="43"/>
    <cellStyle name="20% - Accent6 7" xfId="44"/>
    <cellStyle name="20% - Accent6 8" xfId="45"/>
    <cellStyle name="40% - Accent1 2" xfId="46"/>
    <cellStyle name="40% - Accent1 3" xfId="47"/>
    <cellStyle name="40% - Accent1 4" xfId="48"/>
    <cellStyle name="40% - Accent1 5" xfId="49"/>
    <cellStyle name="40% - Accent1 6" xfId="50"/>
    <cellStyle name="40% - Accent1 7" xfId="51"/>
    <cellStyle name="40% - Accent1 8" xfId="52"/>
    <cellStyle name="40% - Accent2 2" xfId="53"/>
    <cellStyle name="40% - Accent2 3" xfId="54"/>
    <cellStyle name="40% - Accent2 4" xfId="55"/>
    <cellStyle name="40% - Accent2 5" xfId="56"/>
    <cellStyle name="40% - Accent2 6" xfId="57"/>
    <cellStyle name="40% - Accent2 7" xfId="58"/>
    <cellStyle name="40% - Accent2 8" xfId="59"/>
    <cellStyle name="40% - Accent3 2" xfId="60"/>
    <cellStyle name="40% - Accent3 3" xfId="61"/>
    <cellStyle name="40% - Accent3 4" xfId="62"/>
    <cellStyle name="40% - Accent3 5" xfId="63"/>
    <cellStyle name="40% - Accent3 6" xfId="64"/>
    <cellStyle name="40% - Accent3 7" xfId="65"/>
    <cellStyle name="40% - Accent3 8" xfId="66"/>
    <cellStyle name="40% - Accent4 2" xfId="67"/>
    <cellStyle name="40% - Accent4 3" xfId="68"/>
    <cellStyle name="40% - Accent4 4" xfId="69"/>
    <cellStyle name="40% - Accent4 5" xfId="70"/>
    <cellStyle name="40% - Accent4 6" xfId="71"/>
    <cellStyle name="40% - Accent4 7" xfId="72"/>
    <cellStyle name="40% - Accent4 8" xfId="73"/>
    <cellStyle name="40% - Accent5 2" xfId="74"/>
    <cellStyle name="40% - Accent5 3" xfId="75"/>
    <cellStyle name="40% - Accent5 4" xfId="76"/>
    <cellStyle name="40% - Accent5 5" xfId="77"/>
    <cellStyle name="40% - Accent5 6" xfId="78"/>
    <cellStyle name="40% - Accent5 7" xfId="79"/>
    <cellStyle name="40% - Accent5 8" xfId="80"/>
    <cellStyle name="40% - Accent6 2" xfId="81"/>
    <cellStyle name="40% - Accent6 3" xfId="82"/>
    <cellStyle name="40% - Accent6 4" xfId="83"/>
    <cellStyle name="40% - Accent6 5" xfId="84"/>
    <cellStyle name="40% - Accent6 6" xfId="85"/>
    <cellStyle name="40% - Accent6 7" xfId="86"/>
    <cellStyle name="40% - Accent6 8" xfId="87"/>
    <cellStyle name="Comma" xfId="1" builtinId="3"/>
    <cellStyle name="Comma 2" xfId="88"/>
    <cellStyle name="Comma 3" xfId="89"/>
    <cellStyle name="Followed Hyperlink 2" xfId="90"/>
    <cellStyle name="Followed Hyperlink 3" xfId="91"/>
    <cellStyle name="Hyperlink 2" xfId="92"/>
    <cellStyle name="Hyperlink 3" xfId="93"/>
    <cellStyle name="Normal" xfId="0" builtinId="0"/>
    <cellStyle name="Normal 10" xfId="94"/>
    <cellStyle name="Normal 2" xfId="95"/>
    <cellStyle name="Normal 2 2" xfId="96"/>
    <cellStyle name="Normal 3" xfId="97"/>
    <cellStyle name="Normal 4" xfId="98"/>
    <cellStyle name="Normal 5" xfId="99"/>
    <cellStyle name="Normal 6" xfId="100"/>
    <cellStyle name="Normal 7" xfId="101"/>
    <cellStyle name="Normal 8" xfId="102"/>
    <cellStyle name="Normal 9" xfId="103"/>
    <cellStyle name="Normal_Road casualty targets to 2020" xfId="3"/>
    <cellStyle name="Note 2" xfId="104"/>
    <cellStyle name="Note 3" xfId="105"/>
    <cellStyle name="Note 4" xfId="106"/>
    <cellStyle name="Note 5" xfId="107"/>
    <cellStyle name="Note 6" xfId="108"/>
    <cellStyle name="Note 7" xfId="109"/>
    <cellStyle name="Note 8" xfId="110"/>
    <cellStyle name="Note 9" xfId="1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Figure1Data!$A$4:$A$54</c:f>
              <c:numCache>
                <c:formatCode>General</c:formatCode>
                <c:ptCount val="5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</c:numCache>
            </c:numRef>
          </c:cat>
          <c:val>
            <c:numRef>
              <c:f>Figure1Data!$B$4:$B$54</c:f>
              <c:numCache>
                <c:formatCode>#,##0</c:formatCode>
                <c:ptCount val="51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1851</c:v>
                </c:pt>
                <c:pt idx="46">
                  <c:v>1898</c:v>
                </c:pt>
                <c:pt idx="47">
                  <c:v>1588</c:v>
                </c:pt>
                <c:pt idx="48">
                  <c:v>1671</c:v>
                </c:pt>
                <c:pt idx="49">
                  <c:v>1577</c:v>
                </c:pt>
                <c:pt idx="50">
                  <c:v>1607</c:v>
                </c:pt>
              </c:numCache>
            </c:numRef>
          </c:val>
          <c:smooth val="0"/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Figure1Data!$A$4:$A$54</c:f>
              <c:numCache>
                <c:formatCode>General</c:formatCode>
                <c:ptCount val="5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</c:numCache>
            </c:numRef>
          </c:cat>
          <c:val>
            <c:numRef>
              <c:f>Figure1Data!$C$4:$C$54</c:f>
              <c:numCache>
                <c:formatCode>#,##0</c:formatCode>
                <c:ptCount val="51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8988</c:v>
                </c:pt>
                <c:pt idx="48">
                  <c:v>8841</c:v>
                </c:pt>
                <c:pt idx="49">
                  <c:v>8479</c:v>
                </c:pt>
                <c:pt idx="50">
                  <c:v>8360</c:v>
                </c:pt>
              </c:numCache>
            </c:numRef>
          </c:val>
          <c:smooth val="0"/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Figure1Data!$A$4:$A$54</c:f>
              <c:numCache>
                <c:formatCode>General</c:formatCode>
                <c:ptCount val="5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</c:numCache>
            </c:numRef>
          </c:cat>
          <c:val>
            <c:numRef>
              <c:f>Figure1Data!$E$4:$E$54</c:f>
              <c:numCache>
                <c:formatCode>#,##0</c:formatCode>
                <c:ptCount val="51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28496</c:v>
                </c:pt>
                <c:pt idx="45">
                  <c:v>28565</c:v>
                </c:pt>
                <c:pt idx="46">
                  <c:v>28853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30553</c:v>
                </c:pt>
              </c:numCache>
            </c:numRef>
          </c:val>
          <c:smooth val="0"/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Figure1Data!$A$4:$A$54</c:f>
              <c:numCache>
                <c:formatCode>General</c:formatCode>
                <c:ptCount val="5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</c:numCache>
            </c:numRef>
          </c:cat>
          <c:val>
            <c:numRef>
              <c:f>Figure1Data!$D$4:$D$54</c:f>
              <c:numCache>
                <c:formatCode>#,##0</c:formatCode>
                <c:ptCount val="51"/>
                <c:pt idx="27">
                  <c:v>35175</c:v>
                </c:pt>
                <c:pt idx="28">
                  <c:v>36000</c:v>
                </c:pt>
                <c:pt idx="29">
                  <c:v>36736</c:v>
                </c:pt>
                <c:pt idx="30">
                  <c:v>37777</c:v>
                </c:pt>
                <c:pt idx="31">
                  <c:v>38582</c:v>
                </c:pt>
                <c:pt idx="32">
                  <c:v>39169</c:v>
                </c:pt>
                <c:pt idx="33">
                  <c:v>39770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  <c:pt idx="48">
                  <c:v>44839</c:v>
                </c:pt>
                <c:pt idx="49">
                  <c:v>45374</c:v>
                </c:pt>
                <c:pt idx="50">
                  <c:v>46437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75584"/>
        <c:axId val="212689664"/>
      </c:lineChart>
      <c:catAx>
        <c:axId val="2126755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89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268966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755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38944"/>
        <c:axId val="252340480"/>
      </c:lineChart>
      <c:catAx>
        <c:axId val="2523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40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389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176</c:v>
                </c:pt>
                <c:pt idx="7">
                  <c:v>172</c:v>
                </c:pt>
                <c:pt idx="8">
                  <c:v>203</c:v>
                </c:pt>
                <c:pt idx="9">
                  <c:v>168</c:v>
                </c:pt>
              </c:numCache>
            </c:numRef>
          </c:val>
          <c:smooth val="0"/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Figure8!$V$58:$V$68</c:f>
              <c:numCache>
                <c:formatCode>General</c:formatCode>
                <c:ptCount val="11"/>
                <c:pt idx="9" formatCode="#,##0">
                  <c:v>168</c:v>
                </c:pt>
                <c:pt idx="10" formatCode="#,##0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31520"/>
        <c:axId val="252333056"/>
      </c:lineChart>
      <c:catAx>
        <c:axId val="25233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3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3305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3152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7.7745485895895666E-2"/>
          <c:y val="0.89272191550768787"/>
          <c:w val="0.67738125802310645"/>
          <c:h val="0.10727803761371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1880</c:v>
                </c:pt>
                <c:pt idx="6">
                  <c:v>1981</c:v>
                </c:pt>
                <c:pt idx="7">
                  <c:v>1671</c:v>
                </c:pt>
                <c:pt idx="8">
                  <c:v>1703</c:v>
                </c:pt>
                <c:pt idx="9">
                  <c:v>1600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</c:ser>
        <c:ser>
          <c:idx val="4"/>
          <c:order val="4"/>
          <c:tx>
            <c:v>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Figure8!$V$95:$V$105</c:f>
              <c:numCache>
                <c:formatCode>General</c:formatCode>
                <c:ptCount val="11"/>
                <c:pt idx="9" formatCode="#,##0">
                  <c:v>1600</c:v>
                </c:pt>
                <c:pt idx="10" formatCode="#,##0">
                  <c:v>1693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61728"/>
        <c:axId val="252375808"/>
      </c:lineChart>
      <c:catAx>
        <c:axId val="2523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7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7580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36172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801851299199835E-2"/>
          <c:y val="0.89523969503812018"/>
          <c:w val="0.67738125802310645"/>
          <c:h val="0.1047602984869730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  <c:pt idx="9">
                  <c:v>7.666666666666667</c:v>
                </c:pt>
              </c:numCache>
            </c:numRef>
          </c:val>
          <c:smooth val="0"/>
        </c:ser>
        <c:ser>
          <c:idx val="5"/>
          <c:order val="5"/>
          <c:tx>
            <c:v>Children Killed2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val>
            <c:numRef>
              <c:f>Figure8!$W$128:$W$139</c:f>
              <c:numCache>
                <c:formatCode>General</c:formatCode>
                <c:ptCount val="12"/>
                <c:pt idx="10" formatCode="#,##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64224"/>
        <c:axId val="252566144"/>
      </c:lineChart>
      <c:catAx>
        <c:axId val="2525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6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566144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6422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90052502599478723"/>
          <c:w val="0.66964467005076134"/>
          <c:h val="9.94749158922162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  <c:pt idx="9">
                  <c:v>139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</c:ser>
        <c:ser>
          <c:idx val="4"/>
          <c:order val="4"/>
          <c:tx>
            <c:v>Child 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Figure8!$V$166:$V$176</c:f>
              <c:numCache>
                <c:formatCode>General</c:formatCode>
                <c:ptCount val="11"/>
                <c:pt idx="9" formatCode="#,##0">
                  <c:v>139</c:v>
                </c:pt>
                <c:pt idx="10" formatCode="#,##0">
                  <c:v>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24800"/>
        <c:axId val="252530688"/>
      </c:lineChart>
      <c:catAx>
        <c:axId val="2525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3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53068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24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618290258449298E-2"/>
          <c:y val="0.90863787375415284"/>
          <c:w val="0.69317569786535294"/>
          <c:h val="9.13621918933137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65280"/>
        <c:axId val="251613184"/>
      </c:lineChart>
      <c:catAx>
        <c:axId val="2520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613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1613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528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51968"/>
        <c:axId val="244053504"/>
      </c:lineChart>
      <c:catAx>
        <c:axId val="2440519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053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05350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05196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'figs2&amp;3data'!$Q$35:$Q$79</c:f>
              <c:numCache>
                <c:formatCode>0</c:formatCode>
                <c:ptCount val="4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</c:numCache>
            </c:numRef>
          </c:cat>
          <c:val>
            <c:numRef>
              <c:f>'figs2&amp;3data'!$R$35:$R$77</c:f>
              <c:numCache>
                <c:formatCode>0</c:formatCode>
                <c:ptCount val="43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'figs2&amp;3data'!$Q$35:$Q$79</c:f>
              <c:numCache>
                <c:formatCode>0</c:formatCode>
                <c:ptCount val="4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</c:numCache>
            </c:numRef>
          </c:cat>
          <c:val>
            <c:numRef>
              <c:f>'figs2&amp;3data'!$S$35:$S$77</c:f>
              <c:numCache>
                <c:formatCode>0</c:formatCode>
                <c:ptCount val="43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'figs2&amp;3data'!$Q$35:$Q$79</c:f>
              <c:numCache>
                <c:formatCode>0</c:formatCode>
                <c:ptCount val="4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</c:numCache>
            </c:numRef>
          </c:cat>
          <c:val>
            <c:numRef>
              <c:f>'figs2&amp;3data'!$T$35:$T$79</c:f>
              <c:numCache>
                <c:formatCode>0</c:formatCode>
                <c:ptCount val="45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207424"/>
        <c:axId val="223210112"/>
      </c:lineChart>
      <c:catAx>
        <c:axId val="2232074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210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3210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207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'figs2&amp;3data'!$Z$12:$Z$79</c:f>
              <c:numCache>
                <c:formatCode>0</c:formatCode>
                <c:ptCount val="68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</c:numCache>
            </c:numRef>
          </c:cat>
          <c:val>
            <c:numRef>
              <c:f>'figs2&amp;3data'!$AA$12:$AA$77</c:f>
              <c:numCache>
                <c:formatCode>0</c:formatCode>
                <c:ptCount val="66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'figs2&amp;3data'!$Z$12:$Z$79</c:f>
              <c:numCache>
                <c:formatCode>0</c:formatCode>
                <c:ptCount val="68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</c:numCache>
            </c:numRef>
          </c:cat>
          <c:val>
            <c:numRef>
              <c:f>'figs2&amp;3data'!$AB$12:$AB$77</c:f>
              <c:numCache>
                <c:formatCode>0</c:formatCode>
                <c:ptCount val="66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'figs2&amp;3data'!$Z$12:$Z$79</c:f>
              <c:numCache>
                <c:formatCode>0</c:formatCode>
                <c:ptCount val="68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</c:numCache>
            </c:numRef>
          </c:cat>
          <c:val>
            <c:numRef>
              <c:f>'figs2&amp;3data'!$AC$12:$AC$79</c:f>
              <c:numCache>
                <c:formatCode>0</c:formatCode>
                <c:ptCount val="68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87648"/>
        <c:axId val="223389568"/>
      </c:lineChart>
      <c:catAx>
        <c:axId val="2233876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389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33895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38764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Fig4data!$AQ$6:$AQ$70</c:f>
              <c:numCache>
                <c:formatCode>#,##0</c:formatCode>
                <c:ptCount val="65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2213.4778607989824</c:v>
                </c:pt>
                <c:pt idx="60">
                  <c:v>2119.7535117828543</c:v>
                </c:pt>
                <c:pt idx="61">
                  <c:v>1927.3599443469147</c:v>
                </c:pt>
                <c:pt idx="62">
                  <c:v>1810.1976866367979</c:v>
                </c:pt>
                <c:pt idx="63">
                  <c:v>1734.0947581706871</c:v>
                </c:pt>
                <c:pt idx="64">
                  <c:v>1701.2714561358332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Fig4data!$AR$6:$AR$70</c:f>
              <c:numCache>
                <c:formatCode>#,##0</c:formatCode>
                <c:ptCount val="65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2688.9221392010172</c:v>
                </c:pt>
                <c:pt idx="60">
                  <c:v>2579.0464882171459</c:v>
                </c:pt>
                <c:pt idx="61">
                  <c:v>2370.6400556530853</c:v>
                </c:pt>
                <c:pt idx="62">
                  <c:v>2249.0023133632021</c:v>
                </c:pt>
                <c:pt idx="63">
                  <c:v>2161.5052418293126</c:v>
                </c:pt>
                <c:pt idx="64">
                  <c:v>2123.5285438641667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Fig4data!$K$6:$K$72</c:f>
              <c:numCache>
                <c:formatCode>#,##0</c:formatCode>
                <c:ptCount val="67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2065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1843</c:v>
                </c:pt>
                <c:pt idx="64" formatCode="_-* #,##0_-;\-* #,##0_-;_-* &quot;-&quot;??_-;_-@_-">
                  <c:v>1906</c:v>
                </c:pt>
                <c:pt idx="65" formatCode="_-* #,##0_-;\-* #,##0_-;_-* &quot;-&quot;??_-;_-@_-">
                  <c:v>1768</c:v>
                </c:pt>
                <c:pt idx="66" formatCode="_-* #,##0_-;\-* #,##0_-;_-* &quot;-&quot;??_-;_-@_-">
                  <c:v>1888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29312"/>
        <c:axId val="224031488"/>
      </c:lineChart>
      <c:catAx>
        <c:axId val="2240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031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4031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0293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Fig5data!$R$37:$R$72</c:f>
              <c:numCache>
                <c:formatCode>General</c:formatCode>
                <c:ptCount val="3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</c:numCache>
            </c:numRef>
          </c:cat>
          <c:val>
            <c:numRef>
              <c:f>Fig5data!$S$37:$S$70</c:f>
              <c:numCache>
                <c:formatCode>General</c:formatCode>
                <c:ptCount val="34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179.52786810781026</c:v>
                </c:pt>
                <c:pt idx="31" formatCode="#,##0">
                  <c:v>164.65833458496047</c:v>
                </c:pt>
                <c:pt idx="32" formatCode="#,##0">
                  <c:v>149.09716996243608</c:v>
                </c:pt>
                <c:pt idx="33" formatCode="#,##0">
                  <c:v>143.36924895436169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Fig5data!$R$37:$R$72</c:f>
              <c:numCache>
                <c:formatCode>General</c:formatCode>
                <c:ptCount val="3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</c:numCache>
            </c:numRef>
          </c:cat>
          <c:val>
            <c:numRef>
              <c:f>Fig5data!$T$37:$T$70</c:f>
              <c:numCache>
                <c:formatCode>General</c:formatCode>
                <c:ptCount val="34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237.27213189218975</c:v>
                </c:pt>
                <c:pt idx="31" formatCode="#,##0">
                  <c:v>220.14166541503954</c:v>
                </c:pt>
                <c:pt idx="32" formatCode="#,##0">
                  <c:v>202.1028300375639</c:v>
                </c:pt>
                <c:pt idx="33" formatCode="#,##0">
                  <c:v>195.43075104563832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Fig5data!$R$37:$R$72</c:f>
              <c:numCache>
                <c:formatCode>General</c:formatCode>
                <c:ptCount val="3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</c:numCache>
            </c:numRef>
          </c:cat>
          <c:val>
            <c:numRef>
              <c:f>Fig5data!$U$37:$U$72</c:f>
              <c:numCache>
                <c:formatCode>#,##0</c:formatCode>
                <c:ptCount val="36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151</c:v>
                </c:pt>
                <c:pt idx="33">
                  <c:v>178</c:v>
                </c:pt>
                <c:pt idx="34">
                  <c:v>143</c:v>
                </c:pt>
                <c:pt idx="35">
                  <c:v>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65408"/>
        <c:axId val="224079872"/>
      </c:lineChart>
      <c:catAx>
        <c:axId val="22406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07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79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06540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3027007915611182"/>
          <c:w val="0.66461603068847153"/>
          <c:h val="6.4976228209191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Fig6data!$H$5:$H$71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Fig6data!$I$5:$I$71</c:f>
              <c:numCache>
                <c:formatCode>#,##0_);\(#,##0\)</c:formatCode>
                <c:ptCount val="67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11308</c:v>
                </c:pt>
                <c:pt idx="65">
                  <c:v>10973</c:v>
                </c:pt>
                <c:pt idx="66">
                  <c:v>9013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Fig6data!$H$5:$H$71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Fig6data!$J$5:$J$71</c:f>
              <c:numCache>
                <c:formatCode>#,##0</c:formatCode>
                <c:ptCount val="67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9402</c:v>
                </c:pt>
                <c:pt idx="65">
                  <c:v>9205</c:v>
                </c:pt>
                <c:pt idx="66">
                  <c:v>9013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79008"/>
        <c:axId val="223980544"/>
      </c:lineChart>
      <c:catAx>
        <c:axId val="2239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9805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39805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97900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Figure7!$A$3:$A$68</c:f>
              <c:strCache>
                <c:ptCount val="66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</c:strCache>
            </c:strRef>
          </c:cat>
          <c:val>
            <c:numRef>
              <c:f>Figure7!$B$3:$B$68</c:f>
              <c:numCache>
                <c:formatCode>#,##0</c:formatCode>
                <c:ptCount val="66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Figure7!$A$3:$A$68</c:f>
              <c:strCache>
                <c:ptCount val="66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</c:strCache>
            </c:strRef>
          </c:cat>
          <c:val>
            <c:numRef>
              <c:f>Figure7!$C$3:$C$68</c:f>
              <c:numCache>
                <c:formatCode>#,##0</c:formatCode>
                <c:ptCount val="66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2219.1999999999998</c:v>
                </c:pt>
                <c:pt idx="61">
                  <c:v>2138.4</c:v>
                </c:pt>
                <c:pt idx="62">
                  <c:v>1957.6</c:v>
                </c:pt>
                <c:pt idx="63">
                  <c:v>1840.8</c:v>
                </c:pt>
                <c:pt idx="64">
                  <c:v>1767</c:v>
                </c:pt>
                <c:pt idx="65">
                  <c:v>1730.4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Figure7!$A$3:$A$68</c:f>
              <c:strCache>
                <c:ptCount val="66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</c:strCache>
            </c:strRef>
          </c:cat>
          <c:val>
            <c:numRef>
              <c:f>Figure7!$D$3:$D$68</c:f>
              <c:numCache>
                <c:formatCode>#,##0</c:formatCode>
                <c:ptCount val="66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12148.4</c:v>
                </c:pt>
                <c:pt idx="61">
                  <c:v>11544.8</c:v>
                </c:pt>
                <c:pt idx="62">
                  <c:v>10927.2</c:v>
                </c:pt>
                <c:pt idx="63">
                  <c:v>10299.6</c:v>
                </c:pt>
                <c:pt idx="64">
                  <c:v>9908.4</c:v>
                </c:pt>
                <c:pt idx="65">
                  <c:v>9566.7999999999993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Figure7!$A$3:$A$68</c:f>
              <c:strCache>
                <c:ptCount val="66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</c:strCache>
            </c:strRef>
          </c:cat>
          <c:val>
            <c:numRef>
              <c:f>Figure7!$E$3:$E$68</c:f>
              <c:numCache>
                <c:formatCode>#,##0</c:formatCode>
                <c:ptCount val="66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2451.1999999999998</c:v>
                </c:pt>
                <c:pt idx="61">
                  <c:v>2349.4</c:v>
                </c:pt>
                <c:pt idx="62">
                  <c:v>2149</c:v>
                </c:pt>
                <c:pt idx="63">
                  <c:v>2029.6</c:v>
                </c:pt>
                <c:pt idx="64">
                  <c:v>1947.8</c:v>
                </c:pt>
                <c:pt idx="65">
                  <c:v>1912.4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Figure7!$A$3:$A$68</c:f>
              <c:strCache>
                <c:ptCount val="66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</c:strCache>
            </c:strRef>
          </c:cat>
          <c:val>
            <c:numRef>
              <c:f>Figure7!$F$3:$F$68</c:f>
              <c:numCache>
                <c:formatCode>#,##0</c:formatCode>
                <c:ptCount val="66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14599.6</c:v>
                </c:pt>
                <c:pt idx="61">
                  <c:v>13894.2</c:v>
                </c:pt>
                <c:pt idx="62">
                  <c:v>13076.2</c:v>
                </c:pt>
                <c:pt idx="63">
                  <c:v>12329.2</c:v>
                </c:pt>
                <c:pt idx="64">
                  <c:v>11856.2</c:v>
                </c:pt>
                <c:pt idx="65">
                  <c:v>11479.2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47328"/>
        <c:axId val="244148864"/>
      </c:lineChart>
      <c:catAx>
        <c:axId val="2441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1488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441488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14732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31584"/>
        <c:axId val="252256256"/>
      </c:lineChart>
      <c:catAx>
        <c:axId val="2521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25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25625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13158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59488"/>
        <c:axId val="252161024"/>
      </c:lineChart>
      <c:catAx>
        <c:axId val="25215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16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161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15948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62200"/>
          <a:ext cx="228600" cy="20002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70</xdr:row>
      <xdr:rowOff>47625</xdr:rowOff>
    </xdr:from>
    <xdr:to>
      <xdr:col>10</xdr:col>
      <xdr:colOff>590550</xdr:colOff>
      <xdr:row>136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2012-16)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D31">
            <v>35175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36000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36736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37777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38582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39169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39770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39561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40065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41535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42038</v>
          </cell>
          <cell r="E41">
            <v>27682</v>
          </cell>
        </row>
        <row r="42">
          <cell r="A42">
            <v>2004</v>
          </cell>
          <cell r="B42">
            <v>2614</v>
          </cell>
          <cell r="C42">
            <v>13919</v>
          </cell>
          <cell r="D42">
            <v>42705</v>
          </cell>
          <cell r="E42">
            <v>28209</v>
          </cell>
        </row>
        <row r="43">
          <cell r="A43">
            <v>2005</v>
          </cell>
          <cell r="B43">
            <v>2516</v>
          </cell>
          <cell r="C43">
            <v>13438</v>
          </cell>
          <cell r="D43">
            <v>42718</v>
          </cell>
          <cell r="E43">
            <v>28055</v>
          </cell>
        </row>
        <row r="44">
          <cell r="A44">
            <v>2006</v>
          </cell>
          <cell r="B44">
            <v>2550</v>
          </cell>
          <cell r="C44">
            <v>13110</v>
          </cell>
          <cell r="D44">
            <v>44119</v>
          </cell>
          <cell r="E44">
            <v>28898</v>
          </cell>
        </row>
        <row r="45">
          <cell r="A45">
            <v>2007</v>
          </cell>
          <cell r="B45">
            <v>2304</v>
          </cell>
          <cell r="C45">
            <v>12507</v>
          </cell>
          <cell r="D45">
            <v>44666</v>
          </cell>
          <cell r="E45">
            <v>28986</v>
          </cell>
        </row>
        <row r="46">
          <cell r="A46">
            <v>2008</v>
          </cell>
          <cell r="B46">
            <v>2487</v>
          </cell>
          <cell r="C46">
            <v>12159</v>
          </cell>
          <cell r="D46">
            <v>44470</v>
          </cell>
          <cell r="E46">
            <v>28810</v>
          </cell>
        </row>
        <row r="47">
          <cell r="A47">
            <v>2009</v>
          </cell>
          <cell r="B47">
            <v>2194</v>
          </cell>
          <cell r="C47">
            <v>11556</v>
          </cell>
          <cell r="D47">
            <v>44219</v>
          </cell>
          <cell r="E47">
            <v>28961</v>
          </cell>
        </row>
        <row r="48">
          <cell r="A48">
            <v>2010</v>
          </cell>
          <cell r="B48">
            <v>1902</v>
          </cell>
          <cell r="C48">
            <v>10295</v>
          </cell>
          <cell r="D48">
            <v>43488</v>
          </cell>
          <cell r="E48">
            <v>28496</v>
          </cell>
        </row>
        <row r="49">
          <cell r="A49">
            <v>2011</v>
          </cell>
          <cell r="B49">
            <v>1851</v>
          </cell>
          <cell r="C49">
            <v>9985</v>
          </cell>
          <cell r="D49">
            <v>43390</v>
          </cell>
          <cell r="E49">
            <v>28565</v>
          </cell>
        </row>
        <row r="50">
          <cell r="A50">
            <v>2012</v>
          </cell>
          <cell r="B50">
            <v>1898</v>
          </cell>
          <cell r="C50">
            <v>9777</v>
          </cell>
          <cell r="D50">
            <v>43549</v>
          </cell>
          <cell r="E50">
            <v>28853</v>
          </cell>
        </row>
        <row r="51">
          <cell r="A51">
            <v>2013</v>
          </cell>
          <cell r="B51">
            <v>1588</v>
          </cell>
          <cell r="C51">
            <v>8988</v>
          </cell>
          <cell r="D51">
            <v>43840</v>
          </cell>
          <cell r="E51">
            <v>29048</v>
          </cell>
        </row>
        <row r="52">
          <cell r="A52">
            <v>2014</v>
          </cell>
          <cell r="B52">
            <v>1671</v>
          </cell>
          <cell r="C52">
            <v>8841</v>
          </cell>
          <cell r="D52">
            <v>44839</v>
          </cell>
          <cell r="E52">
            <v>29446</v>
          </cell>
        </row>
        <row r="53">
          <cell r="A53">
            <v>2015</v>
          </cell>
          <cell r="B53">
            <v>1577</v>
          </cell>
          <cell r="C53">
            <v>8479</v>
          </cell>
          <cell r="D53">
            <v>45374</v>
          </cell>
          <cell r="E53">
            <v>29872</v>
          </cell>
        </row>
        <row r="54">
          <cell r="A54">
            <v>2016</v>
          </cell>
          <cell r="B54">
            <v>1607</v>
          </cell>
          <cell r="C54">
            <v>8360</v>
          </cell>
          <cell r="D54">
            <v>46437</v>
          </cell>
          <cell r="E54">
            <v>30553</v>
          </cell>
        </row>
      </sheetData>
      <sheetData sheetId="2" refreshError="1"/>
      <sheetData sheetId="3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accidents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R77">
            <v>140.9697851344593</v>
          </cell>
          <cell r="S77">
            <v>192.63021486554072</v>
          </cell>
          <cell r="T77">
            <v>181</v>
          </cell>
          <cell r="Z77">
            <v>2014</v>
          </cell>
          <cell r="AA77">
            <v>155.01852487353591</v>
          </cell>
          <cell r="AB77">
            <v>208.98147512646409</v>
          </cell>
          <cell r="AC77">
            <v>203</v>
          </cell>
        </row>
        <row r="78">
          <cell r="Q78">
            <v>2015</v>
          </cell>
          <cell r="T78">
            <v>157</v>
          </cell>
          <cell r="Z78">
            <v>2015</v>
          </cell>
          <cell r="AC78">
            <v>168</v>
          </cell>
        </row>
        <row r="79">
          <cell r="Q79">
            <v>2016</v>
          </cell>
          <cell r="T79">
            <v>175</v>
          </cell>
          <cell r="Z79">
            <v>2016</v>
          </cell>
          <cell r="AC79">
            <v>191</v>
          </cell>
        </row>
      </sheetData>
      <sheetData sheetId="4" refreshError="1"/>
      <sheetData sheetId="5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3235.8314915275482</v>
          </cell>
          <cell r="AR58">
            <v>3784.968508472452</v>
          </cell>
        </row>
        <row r="59">
          <cell r="A59">
            <v>2003</v>
          </cell>
          <cell r="K59">
            <v>3293</v>
          </cell>
          <cell r="AQ59">
            <v>3054.1565153103052</v>
          </cell>
          <cell r="AR59">
            <v>3589.8434846896948</v>
          </cell>
        </row>
        <row r="60">
          <cell r="A60">
            <v>2004</v>
          </cell>
          <cell r="K60">
            <v>3074</v>
          </cell>
          <cell r="AQ60">
            <v>2896.6921067561539</v>
          </cell>
          <cell r="AR60">
            <v>3423.7078932438458</v>
          </cell>
        </row>
        <row r="61">
          <cell r="A61">
            <v>2005</v>
          </cell>
          <cell r="K61">
            <v>2952</v>
          </cell>
          <cell r="AQ61">
            <v>2727.341881597481</v>
          </cell>
          <cell r="AR61">
            <v>3246.2581184025194</v>
          </cell>
        </row>
        <row r="62">
          <cell r="A62">
            <v>2006</v>
          </cell>
          <cell r="K62">
            <v>2949</v>
          </cell>
          <cell r="AQ62">
            <v>2640.8759478892866</v>
          </cell>
          <cell r="AR62">
            <v>3153.524052110713</v>
          </cell>
        </row>
        <row r="63">
          <cell r="A63">
            <v>2007</v>
          </cell>
          <cell r="K63">
            <v>2666</v>
          </cell>
          <cell r="AQ63">
            <v>2532.901589989629</v>
          </cell>
          <cell r="AR63">
            <v>3033.098410010371</v>
          </cell>
        </row>
        <row r="64">
          <cell r="A64">
            <v>2008</v>
          </cell>
          <cell r="K64">
            <v>2845</v>
          </cell>
          <cell r="AQ64">
            <v>2381.3298292372151</v>
          </cell>
          <cell r="AR64">
            <v>2874.6701707627849</v>
          </cell>
        </row>
        <row r="65">
          <cell r="A65">
            <v>2009</v>
          </cell>
          <cell r="K65">
            <v>2503</v>
          </cell>
          <cell r="AQ65">
            <v>2213.4778607989824</v>
          </cell>
          <cell r="AR65">
            <v>2688.9221392010172</v>
          </cell>
        </row>
        <row r="66">
          <cell r="A66">
            <v>2010</v>
          </cell>
          <cell r="K66">
            <v>2177</v>
          </cell>
          <cell r="AQ66">
            <v>2119.7535117828543</v>
          </cell>
          <cell r="AR66">
            <v>2579.0464882171459</v>
          </cell>
        </row>
        <row r="67">
          <cell r="A67">
            <v>2011</v>
          </cell>
          <cell r="K67">
            <v>2065</v>
          </cell>
          <cell r="AQ67">
            <v>1927.3599443469147</v>
          </cell>
          <cell r="AR67">
            <v>2370.6400556530853</v>
          </cell>
        </row>
        <row r="68">
          <cell r="A68">
            <v>2012</v>
          </cell>
          <cell r="K68">
            <v>2157</v>
          </cell>
          <cell r="AQ68">
            <v>1810.1976866367979</v>
          </cell>
          <cell r="AR68">
            <v>2249.0023133632021</v>
          </cell>
        </row>
        <row r="69">
          <cell r="A69">
            <v>2013</v>
          </cell>
          <cell r="K69">
            <v>1843</v>
          </cell>
          <cell r="AQ69">
            <v>1734.0947581706871</v>
          </cell>
          <cell r="AR69">
            <v>2161.5052418293126</v>
          </cell>
        </row>
        <row r="70">
          <cell r="A70">
            <v>2014</v>
          </cell>
          <cell r="K70">
            <v>1906</v>
          </cell>
          <cell r="AQ70">
            <v>1701.2714561358332</v>
          </cell>
          <cell r="AR70">
            <v>2123.5285438641667</v>
          </cell>
        </row>
        <row r="71">
          <cell r="A71">
            <v>2015</v>
          </cell>
          <cell r="K71">
            <v>1768</v>
          </cell>
        </row>
        <row r="72">
          <cell r="A72">
            <v>2016</v>
          </cell>
          <cell r="K72">
            <v>1888</v>
          </cell>
        </row>
      </sheetData>
      <sheetData sheetId="6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280.06973121407611</v>
          </cell>
          <cell r="T63">
            <v>351.13026878592393</v>
          </cell>
          <cell r="U63">
            <v>278</v>
          </cell>
        </row>
        <row r="64">
          <cell r="R64">
            <v>2008</v>
          </cell>
          <cell r="S64">
            <v>253.49424827555063</v>
          </cell>
          <cell r="T64">
            <v>321.30575172444935</v>
          </cell>
          <cell r="U64">
            <v>299</v>
          </cell>
        </row>
        <row r="65">
          <cell r="R65">
            <v>2009</v>
          </cell>
          <cell r="S65">
            <v>222.50015674019699</v>
          </cell>
          <cell r="T65">
            <v>286.29984325980303</v>
          </cell>
          <cell r="U65">
            <v>258</v>
          </cell>
        </row>
        <row r="66">
          <cell r="R66">
            <v>2010</v>
          </cell>
          <cell r="S66">
            <v>207.14550275891696</v>
          </cell>
          <cell r="T66">
            <v>268.85449724108304</v>
          </cell>
          <cell r="U66">
            <v>227</v>
          </cell>
        </row>
        <row r="67">
          <cell r="R67">
            <v>2011</v>
          </cell>
          <cell r="S67">
            <v>179.52786810781026</v>
          </cell>
          <cell r="T67">
            <v>237.27213189218975</v>
          </cell>
          <cell r="U67">
            <v>210</v>
          </cell>
        </row>
        <row r="68">
          <cell r="R68">
            <v>2012</v>
          </cell>
          <cell r="S68">
            <v>164.65833458496047</v>
          </cell>
          <cell r="T68">
            <v>220.14166541503954</v>
          </cell>
          <cell r="U68">
            <v>196</v>
          </cell>
        </row>
        <row r="69">
          <cell r="R69">
            <v>2013</v>
          </cell>
          <cell r="S69">
            <v>149.09716996243608</v>
          </cell>
          <cell r="T69">
            <v>202.1028300375639</v>
          </cell>
          <cell r="U69">
            <v>151</v>
          </cell>
        </row>
        <row r="70">
          <cell r="R70">
            <v>2014</v>
          </cell>
          <cell r="S70">
            <v>143.36924895436169</v>
          </cell>
          <cell r="T70">
            <v>195.43075104563832</v>
          </cell>
          <cell r="U70">
            <v>178</v>
          </cell>
        </row>
        <row r="71">
          <cell r="R71">
            <v>2015</v>
          </cell>
          <cell r="U71">
            <v>143</v>
          </cell>
        </row>
        <row r="72">
          <cell r="R72">
            <v>2016</v>
          </cell>
          <cell r="U72">
            <v>179</v>
          </cell>
        </row>
      </sheetData>
      <sheetData sheetId="7"/>
      <sheetData sheetId="8">
        <row r="4">
          <cell r="I4" t="str">
            <v>All casualties</v>
          </cell>
          <cell r="J4" t="str">
            <v>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15428</v>
          </cell>
        </row>
        <row r="60">
          <cell r="H60">
            <v>2005</v>
          </cell>
          <cell r="I60">
            <v>17885</v>
          </cell>
          <cell r="J60">
            <v>14933</v>
          </cell>
        </row>
        <row r="61">
          <cell r="H61">
            <v>2006</v>
          </cell>
          <cell r="I61">
            <v>17269</v>
          </cell>
          <cell r="J61">
            <v>14320</v>
          </cell>
        </row>
        <row r="62">
          <cell r="H62">
            <v>2007</v>
          </cell>
          <cell r="I62">
            <v>16239</v>
          </cell>
          <cell r="J62">
            <v>13573</v>
          </cell>
        </row>
        <row r="63">
          <cell r="H63">
            <v>2008</v>
          </cell>
          <cell r="I63">
            <v>15592</v>
          </cell>
          <cell r="J63">
            <v>12747</v>
          </cell>
        </row>
        <row r="64">
          <cell r="H64">
            <v>2009</v>
          </cell>
          <cell r="I64">
            <v>15043</v>
          </cell>
          <cell r="J64">
            <v>12540</v>
          </cell>
        </row>
        <row r="65">
          <cell r="H65">
            <v>2010</v>
          </cell>
          <cell r="I65">
            <v>13338</v>
          </cell>
          <cell r="J65">
            <v>11161</v>
          </cell>
        </row>
        <row r="66">
          <cell r="H66">
            <v>2011</v>
          </cell>
          <cell r="I66">
            <v>12786</v>
          </cell>
          <cell r="J66">
            <v>10721</v>
          </cell>
        </row>
        <row r="67">
          <cell r="H67">
            <v>2012</v>
          </cell>
          <cell r="I67">
            <v>12712</v>
          </cell>
          <cell r="J67">
            <v>10555</v>
          </cell>
        </row>
        <row r="68">
          <cell r="H68">
            <v>2013</v>
          </cell>
          <cell r="I68">
            <v>11502</v>
          </cell>
          <cell r="J68">
            <v>9659</v>
          </cell>
        </row>
        <row r="69">
          <cell r="H69">
            <v>2014</v>
          </cell>
          <cell r="I69">
            <v>11308</v>
          </cell>
          <cell r="J69">
            <v>9402</v>
          </cell>
        </row>
        <row r="70">
          <cell r="H70">
            <v>2015</v>
          </cell>
          <cell r="I70">
            <v>10973</v>
          </cell>
          <cell r="J70">
            <v>9205</v>
          </cell>
        </row>
        <row r="71">
          <cell r="H71">
            <v>2016</v>
          </cell>
          <cell r="I71">
            <v>9013</v>
          </cell>
          <cell r="J71">
            <v>9013</v>
          </cell>
        </row>
      </sheetData>
      <sheetData sheetId="9" refreshError="1"/>
      <sheetData sheetId="10"/>
      <sheetData sheetId="11">
        <row r="2">
          <cell r="B2" t="str">
            <v>Fatal</v>
          </cell>
          <cell r="C2" t="str">
            <v>Serious</v>
          </cell>
          <cell r="D2" t="str">
            <v>Slight</v>
          </cell>
          <cell r="E2" t="str">
            <v>Fatal &amp;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3186</v>
          </cell>
          <cell r="D56">
            <v>15882</v>
          </cell>
          <cell r="E56">
            <v>3510.4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3005.6</v>
          </cell>
          <cell r="D57">
            <v>15543.8</v>
          </cell>
          <cell r="E57">
            <v>3322</v>
          </cell>
          <cell r="F57">
            <v>18865.8</v>
          </cell>
        </row>
        <row r="58">
          <cell r="A58" t="str">
            <v>2002-06</v>
          </cell>
          <cell r="B58">
            <v>309.60000000000002</v>
          </cell>
          <cell r="C58">
            <v>2850.6</v>
          </cell>
          <cell r="D58">
            <v>15177.2</v>
          </cell>
          <cell r="E58">
            <v>3160.2</v>
          </cell>
          <cell r="F58">
            <v>18337.400000000001</v>
          </cell>
        </row>
        <row r="59">
          <cell r="A59" t="str">
            <v>2003-07</v>
          </cell>
          <cell r="B59">
            <v>305</v>
          </cell>
          <cell r="C59">
            <v>2681.8</v>
          </cell>
          <cell r="D59">
            <v>14743.4</v>
          </cell>
          <cell r="E59">
            <v>2986.8</v>
          </cell>
          <cell r="F59">
            <v>17730.2</v>
          </cell>
        </row>
        <row r="60">
          <cell r="A60" t="str">
            <v>2004-08</v>
          </cell>
          <cell r="B60">
            <v>291.8</v>
          </cell>
          <cell r="C60">
            <v>2605.4</v>
          </cell>
          <cell r="D60">
            <v>14200.2</v>
          </cell>
          <cell r="E60">
            <v>2897.2</v>
          </cell>
          <cell r="F60">
            <v>17097.400000000001</v>
          </cell>
        </row>
        <row r="61">
          <cell r="A61" t="str">
            <v>2005-09</v>
          </cell>
          <cell r="B61">
            <v>273.39999999999998</v>
          </cell>
          <cell r="C61">
            <v>2509.6</v>
          </cell>
          <cell r="D61">
            <v>13622.6</v>
          </cell>
          <cell r="E61">
            <v>2783</v>
          </cell>
          <cell r="F61">
            <v>16405.599999999999</v>
          </cell>
        </row>
        <row r="62">
          <cell r="A62" t="str">
            <v>2006-10</v>
          </cell>
          <cell r="B62">
            <v>257.8</v>
          </cell>
          <cell r="C62">
            <v>2370.1999999999998</v>
          </cell>
          <cell r="D62">
            <v>12868.2</v>
          </cell>
          <cell r="E62">
            <v>2628</v>
          </cell>
          <cell r="F62">
            <v>15496.2</v>
          </cell>
        </row>
        <row r="63">
          <cell r="A63" t="str">
            <v>2007-11</v>
          </cell>
          <cell r="B63">
            <v>232</v>
          </cell>
          <cell r="C63">
            <v>2219.1999999999998</v>
          </cell>
          <cell r="D63">
            <v>12148.4</v>
          </cell>
          <cell r="E63">
            <v>2451.1999999999998</v>
          </cell>
          <cell r="F63">
            <v>14599.6</v>
          </cell>
        </row>
        <row r="64">
          <cell r="A64" t="str">
            <v>2008-12</v>
          </cell>
          <cell r="B64">
            <v>211</v>
          </cell>
          <cell r="C64">
            <v>2138.4</v>
          </cell>
          <cell r="D64">
            <v>11544.8</v>
          </cell>
          <cell r="E64">
            <v>2349.4</v>
          </cell>
          <cell r="F64">
            <v>13894.2</v>
          </cell>
        </row>
        <row r="65">
          <cell r="A65" t="str">
            <v>2009-13</v>
          </cell>
          <cell r="B65">
            <v>191.4</v>
          </cell>
          <cell r="C65">
            <v>1957.6</v>
          </cell>
          <cell r="D65">
            <v>10927.2</v>
          </cell>
          <cell r="E65">
            <v>2149</v>
          </cell>
          <cell r="F65">
            <v>13076.2</v>
          </cell>
        </row>
        <row r="66">
          <cell r="A66" t="str">
            <v>2010-14</v>
          </cell>
          <cell r="B66">
            <v>188.8</v>
          </cell>
          <cell r="C66">
            <v>1840.8</v>
          </cell>
          <cell r="D66">
            <v>10299.6</v>
          </cell>
          <cell r="E66">
            <v>2029.6</v>
          </cell>
          <cell r="F66">
            <v>12329.2</v>
          </cell>
        </row>
        <row r="67">
          <cell r="A67" t="str">
            <v>2011-15</v>
          </cell>
          <cell r="B67">
            <v>180.8</v>
          </cell>
          <cell r="C67">
            <v>1767</v>
          </cell>
          <cell r="D67">
            <v>9908.4</v>
          </cell>
          <cell r="E67">
            <v>1947.8</v>
          </cell>
          <cell r="F67">
            <v>11856.2</v>
          </cell>
        </row>
        <row r="68">
          <cell r="A68" t="str">
            <v>2012-16</v>
          </cell>
          <cell r="B68">
            <v>182</v>
          </cell>
          <cell r="C68">
            <v>1730.4</v>
          </cell>
          <cell r="D68">
            <v>9566.7999999999993</v>
          </cell>
          <cell r="E68">
            <v>1912.4</v>
          </cell>
          <cell r="F68">
            <v>11479.2</v>
          </cell>
        </row>
      </sheetData>
      <sheetData sheetId="12">
        <row r="15">
          <cell r="B15">
            <v>314</v>
          </cell>
          <cell r="I15">
            <v>2635</v>
          </cell>
          <cell r="P15">
            <v>25</v>
          </cell>
          <cell r="W15">
            <v>350</v>
          </cell>
        </row>
        <row r="16">
          <cell r="B16">
            <v>281</v>
          </cell>
          <cell r="I16">
            <v>2385</v>
          </cell>
          <cell r="P16">
            <v>9</v>
          </cell>
          <cell r="W16">
            <v>269</v>
          </cell>
        </row>
        <row r="17">
          <cell r="B17">
            <v>270</v>
          </cell>
          <cell r="I17">
            <v>2575</v>
          </cell>
          <cell r="P17">
            <v>20</v>
          </cell>
          <cell r="W17">
            <v>279</v>
          </cell>
        </row>
        <row r="18">
          <cell r="B18">
            <v>216</v>
          </cell>
          <cell r="I18">
            <v>2287</v>
          </cell>
          <cell r="P18">
            <v>5</v>
          </cell>
          <cell r="W18">
            <v>253</v>
          </cell>
        </row>
        <row r="19">
          <cell r="B19">
            <v>208</v>
          </cell>
          <cell r="I19">
            <v>1969</v>
          </cell>
          <cell r="P19">
            <v>4</v>
          </cell>
          <cell r="W19">
            <v>223</v>
          </cell>
        </row>
        <row r="20">
          <cell r="B20">
            <v>185</v>
          </cell>
          <cell r="I20">
            <v>1880</v>
          </cell>
          <cell r="P20">
            <v>7</v>
          </cell>
          <cell r="W20">
            <v>203</v>
          </cell>
        </row>
        <row r="21">
          <cell r="B21">
            <v>176</v>
          </cell>
          <cell r="I21">
            <v>1981</v>
          </cell>
          <cell r="P21">
            <v>2</v>
          </cell>
          <cell r="W21">
            <v>194</v>
          </cell>
        </row>
        <row r="22">
          <cell r="B22">
            <v>172</v>
          </cell>
          <cell r="I22">
            <v>1671</v>
          </cell>
          <cell r="P22">
            <v>9</v>
          </cell>
          <cell r="W22">
            <v>143</v>
          </cell>
        </row>
        <row r="23">
          <cell r="B23">
            <v>203</v>
          </cell>
          <cell r="I23">
            <v>1703</v>
          </cell>
          <cell r="P23">
            <v>7</v>
          </cell>
          <cell r="W23">
            <v>171</v>
          </cell>
        </row>
        <row r="24">
          <cell r="B24">
            <v>168</v>
          </cell>
          <cell r="I24">
            <v>1600</v>
          </cell>
          <cell r="P24">
            <v>4</v>
          </cell>
          <cell r="W24">
            <v>139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</v>
          </cell>
          <cell r="U67">
            <v>292</v>
          </cell>
          <cell r="V67">
            <v>168</v>
          </cell>
        </row>
        <row r="68">
          <cell r="R68">
            <v>2016</v>
          </cell>
          <cell r="T68">
            <v>198.22684465612943</v>
          </cell>
          <cell r="U68">
            <v>292</v>
          </cell>
          <cell r="V68">
            <v>191</v>
          </cell>
        </row>
        <row r="69">
          <cell r="R69">
            <v>2017</v>
          </cell>
          <cell r="T69">
            <v>192.24012691939959</v>
          </cell>
          <cell r="U69">
            <v>292</v>
          </cell>
        </row>
        <row r="70">
          <cell r="R70">
            <v>2018</v>
          </cell>
          <cell r="T70">
            <v>186.43421612292775</v>
          </cell>
          <cell r="U70">
            <v>292</v>
          </cell>
        </row>
        <row r="71">
          <cell r="R71">
            <v>2019</v>
          </cell>
          <cell r="T71">
            <v>180.80365165355607</v>
          </cell>
          <cell r="U71">
            <v>292</v>
          </cell>
        </row>
        <row r="72">
          <cell r="R72">
            <v>2020</v>
          </cell>
          <cell r="T72">
            <v>175.34313781600002</v>
          </cell>
          <cell r="U72">
            <v>292</v>
          </cell>
        </row>
        <row r="95">
          <cell r="R95">
            <v>2006</v>
          </cell>
          <cell r="S95">
            <v>2604</v>
          </cell>
          <cell r="U95">
            <v>2604</v>
          </cell>
        </row>
        <row r="96">
          <cell r="R96">
            <v>2007</v>
          </cell>
          <cell r="S96">
            <v>2446.3351971437705</v>
          </cell>
          <cell r="U96">
            <v>2604</v>
          </cell>
        </row>
        <row r="97">
          <cell r="R97">
            <v>2008</v>
          </cell>
          <cell r="S97">
            <v>2298.2165502244434</v>
          </cell>
          <cell r="U97">
            <v>2604</v>
          </cell>
        </row>
        <row r="98">
          <cell r="R98">
            <v>2009</v>
          </cell>
          <cell r="S98">
            <v>2159.0660666176614</v>
          </cell>
          <cell r="U98">
            <v>2604</v>
          </cell>
        </row>
        <row r="99">
          <cell r="R99">
            <v>2010</v>
          </cell>
          <cell r="S99">
            <v>2028.3407495105769</v>
          </cell>
          <cell r="U99">
            <v>2604</v>
          </cell>
        </row>
        <row r="100">
          <cell r="R100">
            <v>2011</v>
          </cell>
          <cell r="S100">
            <v>1905.5304790048774</v>
          </cell>
          <cell r="U100">
            <v>2604</v>
          </cell>
        </row>
        <row r="101">
          <cell r="R101">
            <v>2012</v>
          </cell>
          <cell r="S101">
            <v>1790.1560215130032</v>
          </cell>
          <cell r="U101">
            <v>2604</v>
          </cell>
        </row>
        <row r="102">
          <cell r="R102">
            <v>2013</v>
          </cell>
          <cell r="S102">
            <v>1681.76715967977</v>
          </cell>
          <cell r="U102">
            <v>2604</v>
          </cell>
        </row>
        <row r="103">
          <cell r="R103">
            <v>2014</v>
          </cell>
          <cell r="S103">
            <v>1579.9409355319237</v>
          </cell>
          <cell r="U103">
            <v>2604</v>
          </cell>
        </row>
        <row r="104">
          <cell r="R104">
            <v>2015</v>
          </cell>
          <cell r="S104">
            <v>1484.2800000000009</v>
          </cell>
          <cell r="T104">
            <v>1484.2800000000009</v>
          </cell>
          <cell r="U104">
            <v>2604</v>
          </cell>
          <cell r="V104">
            <v>1600</v>
          </cell>
        </row>
        <row r="105">
          <cell r="R105">
            <v>2016</v>
          </cell>
          <cell r="T105">
            <v>1415.8415145860374</v>
          </cell>
          <cell r="U105">
            <v>2604</v>
          </cell>
          <cell r="V105">
            <v>1693</v>
          </cell>
        </row>
        <row r="106">
          <cell r="R106">
            <v>2017</v>
          </cell>
          <cell r="T106">
            <v>1350.5586509454308</v>
          </cell>
          <cell r="U106">
            <v>2604</v>
          </cell>
        </row>
        <row r="107">
          <cell r="R107">
            <v>2018</v>
          </cell>
          <cell r="T107">
            <v>1288.2859068988694</v>
          </cell>
          <cell r="U107">
            <v>2604</v>
          </cell>
        </row>
        <row r="108">
          <cell r="R108">
            <v>2019</v>
          </cell>
          <cell r="T108">
            <v>1228.8844892092743</v>
          </cell>
          <cell r="U108">
            <v>2604</v>
          </cell>
        </row>
        <row r="109">
          <cell r="R109">
            <v>2020</v>
          </cell>
          <cell r="T109">
            <v>1172.2220042400004</v>
          </cell>
          <cell r="U109">
            <v>2604</v>
          </cell>
        </row>
        <row r="128">
          <cell r="R128">
            <v>2006</v>
          </cell>
          <cell r="S128">
            <v>15</v>
          </cell>
          <cell r="U128">
            <v>15</v>
          </cell>
          <cell r="V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  <cell r="V129">
            <v>18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  <cell r="V130">
            <v>11.333333333333334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  <cell r="V131">
            <v>9.6666666666666661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  <cell r="V132">
            <v>5.333333333333333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  <cell r="V133">
            <v>4.333333333333333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  <cell r="V134">
            <v>6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  <cell r="V135">
            <v>6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  <cell r="V136">
            <v>6.666666666666667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  <cell r="V137">
            <v>7.666666666666667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  <cell r="W138">
            <v>12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325</v>
          </cell>
          <cell r="U166">
            <v>325</v>
          </cell>
        </row>
        <row r="167">
          <cell r="R167">
            <v>2007</v>
          </cell>
          <cell r="S167">
            <v>300.90928149336941</v>
          </cell>
          <cell r="U167">
            <v>325</v>
          </cell>
        </row>
        <row r="168">
          <cell r="R168">
            <v>2008</v>
          </cell>
          <cell r="S168">
            <v>278.6042944272487</v>
          </cell>
          <cell r="U168">
            <v>325</v>
          </cell>
        </row>
        <row r="169">
          <cell r="R169">
            <v>2009</v>
          </cell>
          <cell r="S169">
            <v>257.95267094483245</v>
          </cell>
          <cell r="U169">
            <v>325</v>
          </cell>
        </row>
        <row r="170">
          <cell r="R170">
            <v>2010</v>
          </cell>
          <cell r="S170">
            <v>238.83185499478486</v>
          </cell>
          <cell r="U170">
            <v>325</v>
          </cell>
        </row>
        <row r="171">
          <cell r="R171">
            <v>2011</v>
          </cell>
          <cell r="S171">
            <v>221.12837502833631</v>
          </cell>
          <cell r="U171">
            <v>325</v>
          </cell>
        </row>
        <row r="172">
          <cell r="R172">
            <v>2012</v>
          </cell>
          <cell r="S172">
            <v>204.73717060791694</v>
          </cell>
          <cell r="U172">
            <v>325</v>
          </cell>
        </row>
        <row r="173">
          <cell r="R173">
            <v>2013</v>
          </cell>
          <cell r="S173">
            <v>189.56096893111899</v>
          </cell>
          <cell r="U173">
            <v>325</v>
          </cell>
        </row>
        <row r="174">
          <cell r="R174">
            <v>2014</v>
          </cell>
          <cell r="S174">
            <v>175.50970756999979</v>
          </cell>
          <cell r="U174">
            <v>325</v>
          </cell>
        </row>
        <row r="175">
          <cell r="R175">
            <v>2015</v>
          </cell>
          <cell r="S175">
            <v>162.50000000000003</v>
          </cell>
          <cell r="T175">
            <v>162.50000000000003</v>
          </cell>
          <cell r="U175">
            <v>325</v>
          </cell>
          <cell r="V175">
            <v>139</v>
          </cell>
        </row>
        <row r="176">
          <cell r="R176">
            <v>2016</v>
          </cell>
          <cell r="T176">
            <v>151.28535072335103</v>
          </cell>
          <cell r="U176">
            <v>325</v>
          </cell>
          <cell r="V176">
            <v>167</v>
          </cell>
        </row>
        <row r="177">
          <cell r="R177">
            <v>2017</v>
          </cell>
          <cell r="T177">
            <v>140.84466057530665</v>
          </cell>
          <cell r="U177">
            <v>325</v>
          </cell>
        </row>
        <row r="178">
          <cell r="R178">
            <v>2018</v>
          </cell>
          <cell r="T178">
            <v>131.12451613936369</v>
          </cell>
          <cell r="U178">
            <v>325</v>
          </cell>
        </row>
        <row r="179">
          <cell r="R179">
            <v>2019</v>
          </cell>
          <cell r="T179">
            <v>122.07519023122055</v>
          </cell>
          <cell r="U179">
            <v>325</v>
          </cell>
        </row>
        <row r="180">
          <cell r="R180">
            <v>2020</v>
          </cell>
          <cell r="T180">
            <v>113.65038749999998</v>
          </cell>
          <cell r="U180">
            <v>325</v>
          </cell>
        </row>
      </sheetData>
      <sheetData sheetId="13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178</v>
          </cell>
          <cell r="E82">
            <v>189</v>
          </cell>
        </row>
      </sheetData>
      <sheetData sheetId="14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2287</v>
          </cell>
          <cell r="F84">
            <v>2503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1880</v>
          </cell>
          <cell r="F86">
            <v>2065</v>
          </cell>
        </row>
        <row r="87">
          <cell r="D87">
            <v>2012</v>
          </cell>
          <cell r="E87">
            <v>1980</v>
          </cell>
          <cell r="F87">
            <v>2158</v>
          </cell>
        </row>
      </sheetData>
      <sheetData sheetId="15" refreshError="1"/>
      <sheetData sheetId="16">
        <row r="70">
          <cell r="F70">
            <v>5</v>
          </cell>
          <cell r="G70">
            <v>4</v>
          </cell>
          <cell r="H70">
            <v>7</v>
          </cell>
          <cell r="I70">
            <v>2</v>
          </cell>
          <cell r="J70">
            <v>9</v>
          </cell>
          <cell r="K70">
            <v>7</v>
          </cell>
          <cell r="L70">
            <v>4</v>
          </cell>
          <cell r="M70">
            <v>12</v>
          </cell>
        </row>
        <row r="77">
          <cell r="F77">
            <v>253</v>
          </cell>
          <cell r="G77">
            <v>223</v>
          </cell>
          <cell r="H77">
            <v>203</v>
          </cell>
          <cell r="I77">
            <v>194</v>
          </cell>
          <cell r="J77">
            <v>142</v>
          </cell>
          <cell r="K77">
            <v>171</v>
          </cell>
          <cell r="L77">
            <v>139</v>
          </cell>
          <cell r="M77">
            <v>167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  <cell r="F57">
            <v>26185</v>
          </cell>
        </row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28496</v>
          </cell>
        </row>
        <row r="69">
          <cell r="E69">
            <v>43390</v>
          </cell>
          <cell r="F69">
            <v>28565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  <row r="72">
          <cell r="E72">
            <v>44839</v>
          </cell>
          <cell r="F72">
            <v>29446</v>
          </cell>
        </row>
        <row r="73">
          <cell r="E73">
            <v>45374</v>
          </cell>
          <cell r="F73">
            <v>29872</v>
          </cell>
        </row>
        <row r="74">
          <cell r="E74">
            <v>46437</v>
          </cell>
          <cell r="F74">
            <v>30553</v>
          </cell>
        </row>
      </sheetData>
      <sheetData sheetId="31">
        <row r="37">
          <cell r="L37">
            <v>10347</v>
          </cell>
        </row>
        <row r="38">
          <cell r="L38">
            <v>9548</v>
          </cell>
        </row>
        <row r="39">
          <cell r="L39">
            <v>9503</v>
          </cell>
        </row>
        <row r="40">
          <cell r="L40">
            <v>9661</v>
          </cell>
        </row>
        <row r="41">
          <cell r="L41">
            <v>10169</v>
          </cell>
        </row>
        <row r="42">
          <cell r="L42">
            <v>10051</v>
          </cell>
        </row>
        <row r="43">
          <cell r="L43">
            <v>9539</v>
          </cell>
        </row>
        <row r="44">
          <cell r="L44">
            <v>9517</v>
          </cell>
        </row>
        <row r="45">
          <cell r="L45">
            <v>9961</v>
          </cell>
        </row>
        <row r="46">
          <cell r="L46">
            <v>8257</v>
          </cell>
        </row>
        <row r="47">
          <cell r="L47">
            <v>8326</v>
          </cell>
        </row>
        <row r="48">
          <cell r="L48">
            <v>8388</v>
          </cell>
        </row>
        <row r="49">
          <cell r="L49">
            <v>8023</v>
          </cell>
        </row>
        <row r="50">
          <cell r="L50">
            <v>7263</v>
          </cell>
        </row>
        <row r="51">
          <cell r="L51">
            <v>7286</v>
          </cell>
        </row>
        <row r="52">
          <cell r="L52">
            <v>7551</v>
          </cell>
        </row>
        <row r="53">
          <cell r="L53">
            <v>6798</v>
          </cell>
        </row>
        <row r="54">
          <cell r="L54">
            <v>6129</v>
          </cell>
        </row>
        <row r="55">
          <cell r="L55">
            <v>5639</v>
          </cell>
        </row>
        <row r="56">
          <cell r="L56">
            <v>4853</v>
          </cell>
        </row>
        <row r="57">
          <cell r="K57">
            <v>17002</v>
          </cell>
          <cell r="L57">
            <v>5571</v>
          </cell>
        </row>
        <row r="58">
          <cell r="K58">
            <v>16855</v>
          </cell>
          <cell r="L58">
            <v>5339</v>
          </cell>
        </row>
        <row r="59">
          <cell r="I59">
            <v>357</v>
          </cell>
          <cell r="K59">
            <v>17318</v>
          </cell>
          <cell r="L59">
            <v>4398</v>
          </cell>
        </row>
        <row r="60">
          <cell r="I60">
            <v>377</v>
          </cell>
          <cell r="K60">
            <v>18205</v>
          </cell>
          <cell r="L60">
            <v>4424</v>
          </cell>
        </row>
        <row r="61">
          <cell r="I61">
            <v>385</v>
          </cell>
          <cell r="K61">
            <v>18010</v>
          </cell>
          <cell r="L61">
            <v>4457</v>
          </cell>
        </row>
        <row r="62">
          <cell r="F62">
            <v>3494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1851</v>
          </cell>
          <cell r="G74">
            <v>9985</v>
          </cell>
          <cell r="I74">
            <v>185</v>
          </cell>
          <cell r="J74">
            <v>1880</v>
          </cell>
          <cell r="K74">
            <v>10721</v>
          </cell>
          <cell r="L74">
            <v>2065</v>
          </cell>
          <cell r="M74">
            <v>12786</v>
          </cell>
        </row>
        <row r="75">
          <cell r="C75">
            <v>162</v>
          </cell>
          <cell r="F75">
            <v>1898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L75">
            <v>2157</v>
          </cell>
          <cell r="M75">
            <v>12712</v>
          </cell>
        </row>
        <row r="76">
          <cell r="C76">
            <v>159</v>
          </cell>
          <cell r="F76">
            <v>1588</v>
          </cell>
          <cell r="G76">
            <v>8988</v>
          </cell>
          <cell r="I76">
            <v>172</v>
          </cell>
          <cell r="J76">
            <v>1671</v>
          </cell>
          <cell r="K76">
            <v>9659</v>
          </cell>
          <cell r="L76">
            <v>1843</v>
          </cell>
          <cell r="M76">
            <v>11502</v>
          </cell>
        </row>
        <row r="77">
          <cell r="C77">
            <v>181</v>
          </cell>
          <cell r="F77">
            <v>1671</v>
          </cell>
          <cell r="G77">
            <v>8841</v>
          </cell>
          <cell r="I77">
            <v>203</v>
          </cell>
          <cell r="J77">
            <v>1703</v>
          </cell>
          <cell r="K77">
            <v>9402</v>
          </cell>
          <cell r="L77">
            <v>1906</v>
          </cell>
          <cell r="M77">
            <v>11308</v>
          </cell>
        </row>
        <row r="78">
          <cell r="C78">
            <v>157</v>
          </cell>
          <cell r="F78">
            <v>1577</v>
          </cell>
          <cell r="G78">
            <v>8479</v>
          </cell>
          <cell r="I78">
            <v>168</v>
          </cell>
          <cell r="J78">
            <v>1600</v>
          </cell>
          <cell r="K78">
            <v>9205</v>
          </cell>
          <cell r="L78">
            <v>1768</v>
          </cell>
          <cell r="M78">
            <v>10973</v>
          </cell>
        </row>
        <row r="79">
          <cell r="C79">
            <v>175</v>
          </cell>
          <cell r="F79">
            <v>1607</v>
          </cell>
          <cell r="G79">
            <v>8360</v>
          </cell>
          <cell r="I79">
            <v>191</v>
          </cell>
          <cell r="J79">
            <v>1697</v>
          </cell>
          <cell r="K79">
            <v>9013</v>
          </cell>
          <cell r="L79">
            <v>1888</v>
          </cell>
          <cell r="M79">
            <v>10901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2006</v>
          </cell>
          <cell r="C9">
            <v>2660</v>
          </cell>
          <cell r="D9">
            <v>1688</v>
          </cell>
          <cell r="E9">
            <v>4184</v>
          </cell>
          <cell r="F9">
            <v>1183</v>
          </cell>
          <cell r="G9">
            <v>9753</v>
          </cell>
          <cell r="I9">
            <v>8.8000000000000007</v>
          </cell>
          <cell r="J9">
            <v>6.1</v>
          </cell>
          <cell r="K9">
            <v>4.5999999999999996</v>
          </cell>
          <cell r="L9">
            <v>2.4</v>
          </cell>
          <cell r="M9">
            <v>4.9000000000000004</v>
          </cell>
        </row>
        <row r="10">
          <cell r="B10">
            <v>2007</v>
          </cell>
          <cell r="C10">
            <v>2592</v>
          </cell>
          <cell r="D10">
            <v>1584</v>
          </cell>
          <cell r="E10">
            <v>3824</v>
          </cell>
          <cell r="F10">
            <v>1292</v>
          </cell>
          <cell r="G10">
            <v>9336</v>
          </cell>
          <cell r="I10">
            <v>8.5</v>
          </cell>
          <cell r="J10">
            <v>5.6</v>
          </cell>
          <cell r="K10">
            <v>4.2</v>
          </cell>
          <cell r="L10">
            <v>2.6</v>
          </cell>
          <cell r="M10">
            <v>4.7</v>
          </cell>
        </row>
        <row r="11">
          <cell r="B11">
            <v>2008</v>
          </cell>
          <cell r="C11">
            <v>2364</v>
          </cell>
          <cell r="D11">
            <v>1549</v>
          </cell>
          <cell r="E11">
            <v>3709</v>
          </cell>
          <cell r="F11">
            <v>1229</v>
          </cell>
          <cell r="G11">
            <v>8889</v>
          </cell>
          <cell r="I11">
            <v>7.7</v>
          </cell>
          <cell r="J11">
            <v>5.5</v>
          </cell>
          <cell r="K11">
            <v>4.0999999999999996</v>
          </cell>
          <cell r="L11">
            <v>2.4</v>
          </cell>
          <cell r="M11">
            <v>4.4000000000000004</v>
          </cell>
        </row>
        <row r="12">
          <cell r="B12">
            <v>2009</v>
          </cell>
          <cell r="C12">
            <v>2257</v>
          </cell>
          <cell r="D12">
            <v>1536</v>
          </cell>
          <cell r="E12">
            <v>3429</v>
          </cell>
          <cell r="F12">
            <v>1284</v>
          </cell>
          <cell r="G12">
            <v>8532</v>
          </cell>
          <cell r="I12">
            <v>7.3</v>
          </cell>
          <cell r="J12">
            <v>5.4</v>
          </cell>
          <cell r="K12">
            <v>3.8</v>
          </cell>
          <cell r="L12">
            <v>2.4</v>
          </cell>
          <cell r="M12">
            <v>4.2</v>
          </cell>
        </row>
        <row r="13">
          <cell r="B13">
            <v>2010</v>
          </cell>
          <cell r="C13">
            <v>1765</v>
          </cell>
          <cell r="D13">
            <v>1379</v>
          </cell>
          <cell r="E13">
            <v>3116</v>
          </cell>
          <cell r="F13">
            <v>1125</v>
          </cell>
          <cell r="G13">
            <v>7414</v>
          </cell>
          <cell r="I13">
            <v>5.6</v>
          </cell>
          <cell r="J13">
            <v>4.8</v>
          </cell>
          <cell r="K13">
            <v>3.5</v>
          </cell>
          <cell r="L13">
            <v>2.1</v>
          </cell>
          <cell r="M13">
            <v>3.6</v>
          </cell>
        </row>
        <row r="14">
          <cell r="B14">
            <v>2011</v>
          </cell>
          <cell r="C14">
            <v>1605</v>
          </cell>
          <cell r="D14">
            <v>1303</v>
          </cell>
          <cell r="E14">
            <v>3186</v>
          </cell>
          <cell r="F14">
            <v>1233</v>
          </cell>
          <cell r="G14">
            <v>7354</v>
          </cell>
          <cell r="I14">
            <v>5</v>
          </cell>
          <cell r="J14">
            <v>4.4000000000000004</v>
          </cell>
          <cell r="K14">
            <v>3.5</v>
          </cell>
          <cell r="L14">
            <v>2.2000000000000002</v>
          </cell>
          <cell r="M14">
            <v>3.5</v>
          </cell>
        </row>
        <row r="15">
          <cell r="B15">
            <v>2012</v>
          </cell>
          <cell r="C15">
            <v>1485</v>
          </cell>
          <cell r="D15">
            <v>1230</v>
          </cell>
          <cell r="E15">
            <v>2959</v>
          </cell>
          <cell r="F15">
            <v>1186</v>
          </cell>
          <cell r="G15">
            <v>6887</v>
          </cell>
          <cell r="I15">
            <v>4.7</v>
          </cell>
          <cell r="J15">
            <v>4.0999999999999996</v>
          </cell>
          <cell r="K15">
            <v>3.3</v>
          </cell>
          <cell r="L15">
            <v>2.1</v>
          </cell>
          <cell r="M15">
            <v>3.3</v>
          </cell>
        </row>
        <row r="16">
          <cell r="B16">
            <v>2013</v>
          </cell>
          <cell r="C16">
            <v>1315</v>
          </cell>
          <cell r="D16">
            <v>1125</v>
          </cell>
          <cell r="E16">
            <v>2756</v>
          </cell>
          <cell r="F16">
            <v>1110</v>
          </cell>
          <cell r="G16">
            <v>6346</v>
          </cell>
          <cell r="I16">
            <v>4.0999999999999996</v>
          </cell>
          <cell r="J16">
            <v>3.7</v>
          </cell>
          <cell r="K16">
            <v>3.1</v>
          </cell>
          <cell r="L16">
            <v>1.9</v>
          </cell>
          <cell r="M16">
            <v>3</v>
          </cell>
        </row>
        <row r="17">
          <cell r="B17">
            <v>2014</v>
          </cell>
          <cell r="C17">
            <v>1358</v>
          </cell>
          <cell r="D17">
            <v>1161</v>
          </cell>
          <cell r="E17">
            <v>2653</v>
          </cell>
          <cell r="F17">
            <v>1110</v>
          </cell>
          <cell r="G17">
            <v>6335</v>
          </cell>
          <cell r="I17">
            <v>4.3</v>
          </cell>
          <cell r="J17">
            <v>3.8</v>
          </cell>
          <cell r="K17">
            <v>3</v>
          </cell>
          <cell r="L17">
            <v>1.9</v>
          </cell>
          <cell r="M17">
            <v>3</v>
          </cell>
        </row>
        <row r="18">
          <cell r="B18">
            <v>2015</v>
          </cell>
          <cell r="C18">
            <v>1307</v>
          </cell>
          <cell r="D18">
            <v>1230</v>
          </cell>
          <cell r="E18">
            <v>2554</v>
          </cell>
          <cell r="F18">
            <v>1059</v>
          </cell>
          <cell r="G18">
            <v>6197</v>
          </cell>
          <cell r="I18">
            <v>4.0999999999999996</v>
          </cell>
          <cell r="J18">
            <v>3.9</v>
          </cell>
          <cell r="K18">
            <v>2.9</v>
          </cell>
          <cell r="L18">
            <v>1.8</v>
          </cell>
          <cell r="M18">
            <v>2.9</v>
          </cell>
        </row>
        <row r="19">
          <cell r="B19">
            <v>2016</v>
          </cell>
          <cell r="C19">
            <v>1227</v>
          </cell>
          <cell r="D19">
            <v>1197</v>
          </cell>
          <cell r="E19">
            <v>2506</v>
          </cell>
          <cell r="F19">
            <v>1110</v>
          </cell>
          <cell r="G19">
            <v>6134</v>
          </cell>
          <cell r="I19">
            <v>3.9</v>
          </cell>
          <cell r="J19">
            <v>3.7</v>
          </cell>
          <cell r="K19">
            <v>2.8</v>
          </cell>
          <cell r="L19">
            <v>1.8</v>
          </cell>
          <cell r="M19">
            <v>2.8</v>
          </cell>
        </row>
        <row r="20">
          <cell r="B20" t="str">
            <v>2012 to 2016 average</v>
          </cell>
          <cell r="C20">
            <v>1338</v>
          </cell>
          <cell r="D20">
            <v>1189</v>
          </cell>
          <cell r="E20">
            <v>2686</v>
          </cell>
          <cell r="F20">
            <v>1115</v>
          </cell>
          <cell r="G20">
            <v>6380</v>
          </cell>
          <cell r="I20">
            <v>4.2</v>
          </cell>
          <cell r="J20">
            <v>3.8</v>
          </cell>
          <cell r="K20">
            <v>3</v>
          </cell>
          <cell r="L20">
            <v>1.9</v>
          </cell>
          <cell r="M20">
            <v>3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2006</v>
          </cell>
          <cell r="C23">
            <v>1407</v>
          </cell>
          <cell r="D23">
            <v>1171</v>
          </cell>
          <cell r="E23">
            <v>2779</v>
          </cell>
          <cell r="F23">
            <v>546</v>
          </cell>
          <cell r="G23">
            <v>5914</v>
          </cell>
          <cell r="I23">
            <v>4.7</v>
          </cell>
          <cell r="J23">
            <v>4.0999999999999996</v>
          </cell>
          <cell r="K23">
            <v>2.9</v>
          </cell>
          <cell r="L23">
            <v>0.9</v>
          </cell>
          <cell r="M23">
            <v>2.7</v>
          </cell>
        </row>
        <row r="24">
          <cell r="B24">
            <v>2007</v>
          </cell>
          <cell r="C24">
            <v>1422</v>
          </cell>
          <cell r="D24">
            <v>1075</v>
          </cell>
          <cell r="E24">
            <v>2538</v>
          </cell>
          <cell r="F24">
            <v>524</v>
          </cell>
          <cell r="G24">
            <v>5569</v>
          </cell>
          <cell r="I24">
            <v>4.7</v>
          </cell>
          <cell r="J24">
            <v>3.7</v>
          </cell>
          <cell r="K24">
            <v>2.7</v>
          </cell>
          <cell r="L24">
            <v>0.8</v>
          </cell>
          <cell r="M24">
            <v>2.5</v>
          </cell>
        </row>
        <row r="25">
          <cell r="B25">
            <v>2008</v>
          </cell>
          <cell r="C25">
            <v>1350</v>
          </cell>
          <cell r="D25">
            <v>1047</v>
          </cell>
          <cell r="E25">
            <v>2636</v>
          </cell>
          <cell r="F25">
            <v>520</v>
          </cell>
          <cell r="G25">
            <v>5563</v>
          </cell>
          <cell r="I25">
            <v>4.4000000000000004</v>
          </cell>
          <cell r="J25">
            <v>3.6</v>
          </cell>
          <cell r="K25">
            <v>2.8</v>
          </cell>
          <cell r="L25">
            <v>0.8</v>
          </cell>
          <cell r="M25">
            <v>2.5</v>
          </cell>
        </row>
        <row r="26">
          <cell r="B26">
            <v>2009</v>
          </cell>
          <cell r="C26">
            <v>1301</v>
          </cell>
          <cell r="D26">
            <v>1078</v>
          </cell>
          <cell r="E26">
            <v>2496</v>
          </cell>
          <cell r="F26">
            <v>557</v>
          </cell>
          <cell r="G26">
            <v>5447</v>
          </cell>
          <cell r="I26">
            <v>4.2</v>
          </cell>
          <cell r="J26">
            <v>3.6</v>
          </cell>
          <cell r="K26">
            <v>2.6</v>
          </cell>
          <cell r="L26">
            <v>0.8</v>
          </cell>
          <cell r="M26">
            <v>2.4</v>
          </cell>
        </row>
        <row r="27">
          <cell r="B27">
            <v>2010</v>
          </cell>
          <cell r="C27">
            <v>1142</v>
          </cell>
          <cell r="D27">
            <v>976</v>
          </cell>
          <cell r="E27">
            <v>2258</v>
          </cell>
          <cell r="F27">
            <v>503</v>
          </cell>
          <cell r="G27">
            <v>4887</v>
          </cell>
          <cell r="I27">
            <v>3.6</v>
          </cell>
          <cell r="J27">
            <v>3.3</v>
          </cell>
          <cell r="K27">
            <v>2.4</v>
          </cell>
          <cell r="L27">
            <v>0.7</v>
          </cell>
          <cell r="M27">
            <v>2.2000000000000002</v>
          </cell>
        </row>
        <row r="28">
          <cell r="B28">
            <v>2011</v>
          </cell>
          <cell r="C28">
            <v>974</v>
          </cell>
          <cell r="D28">
            <v>958</v>
          </cell>
          <cell r="E28">
            <v>2119</v>
          </cell>
          <cell r="F28">
            <v>555</v>
          </cell>
          <cell r="G28">
            <v>4615</v>
          </cell>
          <cell r="I28">
            <v>3</v>
          </cell>
          <cell r="J28">
            <v>3.1</v>
          </cell>
          <cell r="K28">
            <v>2.2000000000000002</v>
          </cell>
          <cell r="L28">
            <v>0.8</v>
          </cell>
          <cell r="M28">
            <v>2</v>
          </cell>
        </row>
        <row r="29">
          <cell r="B29">
            <v>2012</v>
          </cell>
          <cell r="C29">
            <v>1088</v>
          </cell>
          <cell r="D29">
            <v>918</v>
          </cell>
          <cell r="E29">
            <v>2156</v>
          </cell>
          <cell r="F29">
            <v>589</v>
          </cell>
          <cell r="G29">
            <v>4760</v>
          </cell>
          <cell r="I29">
            <v>3.4</v>
          </cell>
          <cell r="J29">
            <v>3</v>
          </cell>
          <cell r="K29">
            <v>2.2999999999999998</v>
          </cell>
          <cell r="L29">
            <v>0.9</v>
          </cell>
          <cell r="M29">
            <v>2.1</v>
          </cell>
        </row>
        <row r="30">
          <cell r="B30">
            <v>2013</v>
          </cell>
          <cell r="C30">
            <v>883</v>
          </cell>
          <cell r="D30">
            <v>893</v>
          </cell>
          <cell r="E30">
            <v>1991</v>
          </cell>
          <cell r="F30">
            <v>601</v>
          </cell>
          <cell r="G30">
            <v>4385</v>
          </cell>
          <cell r="I30">
            <v>2.8</v>
          </cell>
          <cell r="J30">
            <v>2.8</v>
          </cell>
          <cell r="K30">
            <v>2.1</v>
          </cell>
          <cell r="L30">
            <v>0.9</v>
          </cell>
          <cell r="M30">
            <v>1.9</v>
          </cell>
        </row>
        <row r="31">
          <cell r="B31">
            <v>2014</v>
          </cell>
          <cell r="C31">
            <v>870</v>
          </cell>
          <cell r="D31">
            <v>857</v>
          </cell>
          <cell r="E31">
            <v>1991</v>
          </cell>
          <cell r="F31">
            <v>616</v>
          </cell>
          <cell r="G31">
            <v>4352</v>
          </cell>
          <cell r="I31">
            <v>2.8</v>
          </cell>
          <cell r="J31">
            <v>2.7</v>
          </cell>
          <cell r="K31">
            <v>2.1</v>
          </cell>
          <cell r="L31">
            <v>0.9</v>
          </cell>
          <cell r="M31">
            <v>1.9</v>
          </cell>
        </row>
        <row r="32">
          <cell r="B32">
            <v>2015</v>
          </cell>
          <cell r="C32">
            <v>843</v>
          </cell>
          <cell r="D32">
            <v>851</v>
          </cell>
          <cell r="E32">
            <v>1900</v>
          </cell>
          <cell r="F32">
            <v>582</v>
          </cell>
          <cell r="G32">
            <v>4198</v>
          </cell>
          <cell r="I32">
            <v>2.7</v>
          </cell>
          <cell r="J32">
            <v>2.6</v>
          </cell>
          <cell r="K32">
            <v>2</v>
          </cell>
          <cell r="L32">
            <v>0.8</v>
          </cell>
          <cell r="M32">
            <v>1.8</v>
          </cell>
        </row>
        <row r="33">
          <cell r="B33">
            <v>2016</v>
          </cell>
          <cell r="C33">
            <v>903</v>
          </cell>
          <cell r="D33">
            <v>817</v>
          </cell>
          <cell r="E33">
            <v>1970</v>
          </cell>
          <cell r="F33">
            <v>619</v>
          </cell>
          <cell r="G33">
            <v>4349</v>
          </cell>
          <cell r="I33">
            <v>2.9</v>
          </cell>
          <cell r="J33">
            <v>2.5</v>
          </cell>
          <cell r="K33">
            <v>2.1</v>
          </cell>
          <cell r="L33">
            <v>0.9</v>
          </cell>
          <cell r="M33">
            <v>1.9</v>
          </cell>
        </row>
        <row r="34">
          <cell r="B34" t="str">
            <v>2012 to 2016 average</v>
          </cell>
          <cell r="C34">
            <v>917</v>
          </cell>
          <cell r="D34">
            <v>867</v>
          </cell>
          <cell r="E34">
            <v>2002</v>
          </cell>
          <cell r="F34">
            <v>601</v>
          </cell>
          <cell r="G34">
            <v>4409</v>
          </cell>
          <cell r="I34">
            <v>2.9</v>
          </cell>
          <cell r="J34">
            <v>2.7</v>
          </cell>
          <cell r="K34">
            <v>2.1</v>
          </cell>
          <cell r="L34">
            <v>0.9</v>
          </cell>
          <cell r="M34">
            <v>1.9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2006</v>
          </cell>
          <cell r="C37">
            <v>4104</v>
          </cell>
          <cell r="D37">
            <v>2917</v>
          </cell>
          <cell r="E37">
            <v>7214</v>
          </cell>
          <cell r="F37">
            <v>1732</v>
          </cell>
          <cell r="G37">
            <v>16398</v>
          </cell>
          <cell r="I37">
            <v>6.8</v>
          </cell>
          <cell r="J37">
            <v>5.2</v>
          </cell>
          <cell r="K37">
            <v>3.9</v>
          </cell>
          <cell r="L37">
            <v>1.5</v>
          </cell>
          <cell r="M37">
            <v>3.9</v>
          </cell>
        </row>
        <row r="38">
          <cell r="B38">
            <v>2007</v>
          </cell>
          <cell r="C38">
            <v>4120</v>
          </cell>
          <cell r="D38">
            <v>2710</v>
          </cell>
          <cell r="E38">
            <v>6545</v>
          </cell>
          <cell r="F38">
            <v>1823</v>
          </cell>
          <cell r="G38">
            <v>15585</v>
          </cell>
          <cell r="I38">
            <v>6.8</v>
          </cell>
          <cell r="J38">
            <v>4.8</v>
          </cell>
          <cell r="K38">
            <v>3.5</v>
          </cell>
          <cell r="L38">
            <v>1.6</v>
          </cell>
          <cell r="M38">
            <v>3.6</v>
          </cell>
        </row>
        <row r="39">
          <cell r="B39">
            <v>2008</v>
          </cell>
          <cell r="C39">
            <v>3793</v>
          </cell>
          <cell r="D39">
            <v>2658</v>
          </cell>
          <cell r="E39">
            <v>6514</v>
          </cell>
          <cell r="F39">
            <v>1752</v>
          </cell>
          <cell r="G39">
            <v>15061</v>
          </cell>
          <cell r="I39">
            <v>6.2</v>
          </cell>
          <cell r="J39">
            <v>4.5999999999999996</v>
          </cell>
          <cell r="K39">
            <v>3.5</v>
          </cell>
          <cell r="L39">
            <v>1.5</v>
          </cell>
          <cell r="M39">
            <v>3.5</v>
          </cell>
        </row>
        <row r="40">
          <cell r="B40">
            <v>2009</v>
          </cell>
          <cell r="C40">
            <v>3636</v>
          </cell>
          <cell r="D40">
            <v>2727</v>
          </cell>
          <cell r="E40">
            <v>6057</v>
          </cell>
          <cell r="F40">
            <v>1848</v>
          </cell>
          <cell r="G40">
            <v>14578</v>
          </cell>
          <cell r="I40">
            <v>5.9</v>
          </cell>
          <cell r="J40">
            <v>4.7</v>
          </cell>
          <cell r="K40">
            <v>3.3</v>
          </cell>
          <cell r="L40">
            <v>1.5</v>
          </cell>
          <cell r="M40">
            <v>3.4</v>
          </cell>
        </row>
        <row r="41">
          <cell r="B41">
            <v>2010</v>
          </cell>
          <cell r="C41">
            <v>2947</v>
          </cell>
          <cell r="D41">
            <v>2414</v>
          </cell>
          <cell r="E41">
            <v>5537</v>
          </cell>
          <cell r="F41">
            <v>1638</v>
          </cell>
          <cell r="G41">
            <v>12805</v>
          </cell>
          <cell r="I41">
            <v>4.7</v>
          </cell>
          <cell r="J41">
            <v>4.0999999999999996</v>
          </cell>
          <cell r="K41">
            <v>3</v>
          </cell>
          <cell r="L41">
            <v>1.3</v>
          </cell>
          <cell r="M41">
            <v>2.9</v>
          </cell>
        </row>
        <row r="42">
          <cell r="B42">
            <v>2011</v>
          </cell>
          <cell r="C42">
            <v>2613</v>
          </cell>
          <cell r="D42">
            <v>2329</v>
          </cell>
          <cell r="E42">
            <v>5426</v>
          </cell>
          <cell r="F42">
            <v>1792</v>
          </cell>
          <cell r="G42">
            <v>12400</v>
          </cell>
          <cell r="I42">
            <v>4.0999999999999996</v>
          </cell>
          <cell r="J42">
            <v>3.9</v>
          </cell>
          <cell r="K42">
            <v>2.9</v>
          </cell>
          <cell r="L42">
            <v>1.5</v>
          </cell>
          <cell r="M42">
            <v>2.8</v>
          </cell>
        </row>
        <row r="43">
          <cell r="B43">
            <v>2012</v>
          </cell>
          <cell r="C43">
            <v>2604</v>
          </cell>
          <cell r="D43">
            <v>2231</v>
          </cell>
          <cell r="E43">
            <v>5278</v>
          </cell>
          <cell r="F43">
            <v>1780</v>
          </cell>
          <cell r="G43">
            <v>12214</v>
          </cell>
          <cell r="I43">
            <v>4.0999999999999996</v>
          </cell>
          <cell r="J43">
            <v>3.7</v>
          </cell>
          <cell r="K43">
            <v>2.9</v>
          </cell>
          <cell r="L43">
            <v>1.4</v>
          </cell>
          <cell r="M43">
            <v>2.7</v>
          </cell>
        </row>
        <row r="44">
          <cell r="B44">
            <v>2013</v>
          </cell>
          <cell r="C44">
            <v>2222</v>
          </cell>
          <cell r="D44">
            <v>2132</v>
          </cell>
          <cell r="E44">
            <v>4867</v>
          </cell>
          <cell r="F44">
            <v>1712</v>
          </cell>
          <cell r="G44">
            <v>11234</v>
          </cell>
          <cell r="I44">
            <v>3.5</v>
          </cell>
          <cell r="J44">
            <v>3.4</v>
          </cell>
          <cell r="K44">
            <v>2.7</v>
          </cell>
          <cell r="L44">
            <v>1.4</v>
          </cell>
          <cell r="M44">
            <v>2.5</v>
          </cell>
        </row>
        <row r="45">
          <cell r="B45">
            <v>2014</v>
          </cell>
          <cell r="C45">
            <v>2249</v>
          </cell>
          <cell r="D45">
            <v>2116</v>
          </cell>
          <cell r="E45">
            <v>4751</v>
          </cell>
          <cell r="F45">
            <v>1727</v>
          </cell>
          <cell r="G45">
            <v>11197</v>
          </cell>
          <cell r="I45">
            <v>3.6</v>
          </cell>
          <cell r="J45">
            <v>3.4</v>
          </cell>
          <cell r="K45">
            <v>2.6</v>
          </cell>
          <cell r="L45">
            <v>1.3</v>
          </cell>
          <cell r="M45">
            <v>2.5</v>
          </cell>
        </row>
        <row r="46">
          <cell r="B46">
            <v>2015</v>
          </cell>
          <cell r="C46">
            <v>2182</v>
          </cell>
          <cell r="D46">
            <v>2189</v>
          </cell>
          <cell r="E46">
            <v>4528</v>
          </cell>
          <cell r="F46">
            <v>1645</v>
          </cell>
          <cell r="G46">
            <v>10935</v>
          </cell>
          <cell r="I46">
            <v>3.5</v>
          </cell>
          <cell r="J46">
            <v>3.4</v>
          </cell>
          <cell r="K46">
            <v>2.5</v>
          </cell>
          <cell r="L46">
            <v>1.3</v>
          </cell>
          <cell r="M46">
            <v>2.4</v>
          </cell>
        </row>
        <row r="47">
          <cell r="B47">
            <v>2016</v>
          </cell>
          <cell r="C47">
            <v>2163</v>
          </cell>
          <cell r="D47">
            <v>2037</v>
          </cell>
          <cell r="E47">
            <v>4527</v>
          </cell>
          <cell r="F47">
            <v>1735</v>
          </cell>
          <cell r="G47">
            <v>11088</v>
          </cell>
          <cell r="I47">
            <v>3.4</v>
          </cell>
          <cell r="J47">
            <v>3.1</v>
          </cell>
          <cell r="K47">
            <v>2.5</v>
          </cell>
          <cell r="L47">
            <v>1.3</v>
          </cell>
          <cell r="M47">
            <v>2.4</v>
          </cell>
        </row>
        <row r="48">
          <cell r="B48" t="str">
            <v>2012 to 2016 average</v>
          </cell>
          <cell r="C48">
            <v>2284</v>
          </cell>
          <cell r="D48">
            <v>2141</v>
          </cell>
          <cell r="E48">
            <v>4790</v>
          </cell>
          <cell r="F48">
            <v>1720</v>
          </cell>
          <cell r="G48">
            <v>11334</v>
          </cell>
          <cell r="I48">
            <v>3.6</v>
          </cell>
          <cell r="J48">
            <v>3.4</v>
          </cell>
          <cell r="K48">
            <v>2.6</v>
          </cell>
          <cell r="L48">
            <v>1.3</v>
          </cell>
          <cell r="M48">
            <v>2.5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2006</v>
          </cell>
          <cell r="C51">
            <v>1.8905472636815921</v>
          </cell>
          <cell r="D51">
            <v>1.4415029888983775</v>
          </cell>
          <cell r="E51">
            <v>1.5055775458798129</v>
          </cell>
          <cell r="F51">
            <v>2.1666666666666665</v>
          </cell>
          <cell r="G51">
            <v>1.6491376394994928</v>
          </cell>
          <cell r="I51">
            <v>1.8723404255319149</v>
          </cell>
          <cell r="J51">
            <v>1.4878048780487805</v>
          </cell>
          <cell r="K51">
            <v>1.586206896551724</v>
          </cell>
          <cell r="L51">
            <v>2.6666666666666665</v>
          </cell>
          <cell r="M51">
            <v>1.8148148148148149</v>
          </cell>
        </row>
        <row r="52">
          <cell r="B52">
            <v>2007</v>
          </cell>
          <cell r="C52">
            <v>1.8227848101265822</v>
          </cell>
          <cell r="D52">
            <v>1.4734883720930232</v>
          </cell>
          <cell r="E52">
            <v>1.5066981875492513</v>
          </cell>
          <cell r="F52">
            <v>2.4656488549618323</v>
          </cell>
          <cell r="G52">
            <v>1.6764230562039864</v>
          </cell>
          <cell r="I52">
            <v>1.8085106382978722</v>
          </cell>
          <cell r="J52">
            <v>1.5135135135135134</v>
          </cell>
          <cell r="K52">
            <v>1.5555555555555556</v>
          </cell>
          <cell r="L52">
            <v>3.25</v>
          </cell>
          <cell r="M52">
            <v>1.8800000000000001</v>
          </cell>
        </row>
        <row r="53">
          <cell r="B53">
            <v>2008</v>
          </cell>
          <cell r="C53">
            <v>1.7511111111111111</v>
          </cell>
          <cell r="D53">
            <v>1.4794651384909265</v>
          </cell>
          <cell r="E53">
            <v>1.4070561456752655</v>
          </cell>
          <cell r="F53">
            <v>2.3634615384615385</v>
          </cell>
          <cell r="G53">
            <v>1.5978788423512493</v>
          </cell>
          <cell r="I53">
            <v>1.75</v>
          </cell>
          <cell r="J53">
            <v>1.5277777777777777</v>
          </cell>
          <cell r="K53">
            <v>1.4642857142857142</v>
          </cell>
          <cell r="L53">
            <v>2.9999999999999996</v>
          </cell>
          <cell r="M53">
            <v>1.7600000000000002</v>
          </cell>
        </row>
        <row r="54">
          <cell r="B54">
            <v>2009</v>
          </cell>
          <cell r="C54">
            <v>1.7348193697156034</v>
          </cell>
          <cell r="D54">
            <v>1.424860853432282</v>
          </cell>
          <cell r="E54">
            <v>1.3737980769230769</v>
          </cell>
          <cell r="F54">
            <v>2.3052064631956912</v>
          </cell>
          <cell r="G54">
            <v>1.5663668074169268</v>
          </cell>
          <cell r="I54">
            <v>1.7380952380952379</v>
          </cell>
          <cell r="J54">
            <v>1.5</v>
          </cell>
          <cell r="K54">
            <v>1.4615384615384615</v>
          </cell>
          <cell r="L54">
            <v>2.9999999999999996</v>
          </cell>
          <cell r="M54">
            <v>1.7500000000000002</v>
          </cell>
        </row>
        <row r="55">
          <cell r="B55">
            <v>2010</v>
          </cell>
          <cell r="C55">
            <v>1.5455341506129596</v>
          </cell>
          <cell r="D55">
            <v>1.4129098360655739</v>
          </cell>
          <cell r="E55">
            <v>1.3799822852081487</v>
          </cell>
          <cell r="F55">
            <v>2.2365805168986084</v>
          </cell>
          <cell r="G55">
            <v>1.5170861469204011</v>
          </cell>
          <cell r="I55">
            <v>1.5555555555555554</v>
          </cell>
          <cell r="J55">
            <v>1.4545454545454546</v>
          </cell>
          <cell r="K55">
            <v>1.4583333333333335</v>
          </cell>
          <cell r="L55">
            <v>3.0000000000000004</v>
          </cell>
          <cell r="M55">
            <v>1.6363636363636362</v>
          </cell>
        </row>
        <row r="56">
          <cell r="B56">
            <v>2011</v>
          </cell>
          <cell r="C56">
            <v>1.6478439425051334</v>
          </cell>
          <cell r="D56">
            <v>1.360125260960334</v>
          </cell>
          <cell r="E56">
            <v>1.5035394053798963</v>
          </cell>
          <cell r="F56">
            <v>2.2216216216216216</v>
          </cell>
          <cell r="G56">
            <v>1.5934994582881907</v>
          </cell>
          <cell r="I56">
            <v>1.6666666666666667</v>
          </cell>
          <cell r="J56">
            <v>1.4193548387096775</v>
          </cell>
          <cell r="K56">
            <v>1.5909090909090908</v>
          </cell>
          <cell r="L56">
            <v>2.75</v>
          </cell>
          <cell r="M56">
            <v>1.75</v>
          </cell>
        </row>
        <row r="57">
          <cell r="B57">
            <v>2012</v>
          </cell>
          <cell r="C57">
            <v>1.364889705882353</v>
          </cell>
          <cell r="D57">
            <v>1.3398692810457515</v>
          </cell>
          <cell r="E57">
            <v>1.3724489795918366</v>
          </cell>
          <cell r="F57">
            <v>2.0135823429541597</v>
          </cell>
          <cell r="G57">
            <v>1.4468487394957983</v>
          </cell>
          <cell r="I57">
            <v>1.3823529411764708</v>
          </cell>
          <cell r="J57">
            <v>1.3666666666666665</v>
          </cell>
          <cell r="K57">
            <v>1.4347826086956521</v>
          </cell>
          <cell r="L57">
            <v>2.3333333333333335</v>
          </cell>
          <cell r="M57">
            <v>1.5714285714285712</v>
          </cell>
        </row>
        <row r="58">
          <cell r="B58">
            <v>2013</v>
          </cell>
          <cell r="C58">
            <v>1.4892412231030578</v>
          </cell>
          <cell r="D58">
            <v>1.2597984322508398</v>
          </cell>
          <cell r="E58">
            <v>1.3842290306378704</v>
          </cell>
          <cell r="F58">
            <v>1.8469217970049916</v>
          </cell>
          <cell r="G58">
            <v>1.447206385404789</v>
          </cell>
          <cell r="I58">
            <v>1.4642857142857142</v>
          </cell>
          <cell r="J58">
            <v>1.3214285714285716</v>
          </cell>
          <cell r="K58">
            <v>1.4761904761904763</v>
          </cell>
          <cell r="L58">
            <v>2.1111111111111112</v>
          </cell>
          <cell r="M58">
            <v>1.5789473684210527</v>
          </cell>
        </row>
        <row r="59">
          <cell r="B59">
            <v>2014</v>
          </cell>
          <cell r="C59">
            <v>1.560919540229885</v>
          </cell>
          <cell r="D59">
            <v>1.3547257876312719</v>
          </cell>
          <cell r="E59">
            <v>1.3324962330487193</v>
          </cell>
          <cell r="F59">
            <v>1.801948051948052</v>
          </cell>
          <cell r="G59">
            <v>1.4556525735294117</v>
          </cell>
          <cell r="I59">
            <v>1.5357142857142858</v>
          </cell>
          <cell r="J59">
            <v>1.4074074074074072</v>
          </cell>
          <cell r="K59">
            <v>1.4285714285714286</v>
          </cell>
          <cell r="L59">
            <v>2.1111111111111112</v>
          </cell>
          <cell r="M59">
            <v>1.5789473684210527</v>
          </cell>
        </row>
        <row r="60">
          <cell r="B60">
            <v>2015</v>
          </cell>
          <cell r="C60">
            <v>1.5504151838671412</v>
          </cell>
          <cell r="D60">
            <v>1.4453584018801411</v>
          </cell>
          <cell r="E60">
            <v>1.3442105263157895</v>
          </cell>
          <cell r="F60">
            <v>1.8195876288659794</v>
          </cell>
          <cell r="G60">
            <v>1.4761791329204383</v>
          </cell>
          <cell r="I60">
            <v>1.5185185185185184</v>
          </cell>
          <cell r="J60">
            <v>1.5</v>
          </cell>
          <cell r="K60">
            <v>1.45</v>
          </cell>
          <cell r="L60">
            <v>2.25</v>
          </cell>
          <cell r="M60">
            <v>1.6111111111111109</v>
          </cell>
        </row>
        <row r="61">
          <cell r="B61">
            <v>2016</v>
          </cell>
          <cell r="C61">
            <v>1.3588039867109634</v>
          </cell>
          <cell r="D61">
            <v>1.4651162790697674</v>
          </cell>
          <cell r="E61">
            <v>1.2720812182741117</v>
          </cell>
          <cell r="F61">
            <v>1.7932148626817448</v>
          </cell>
          <cell r="G61">
            <v>1.4104391814210164</v>
          </cell>
          <cell r="I61">
            <v>1.3448275862068966</v>
          </cell>
          <cell r="J61">
            <v>1.48</v>
          </cell>
          <cell r="K61">
            <v>1.3333333333333333</v>
          </cell>
          <cell r="L61">
            <v>2</v>
          </cell>
          <cell r="M61">
            <v>1.4736842105263157</v>
          </cell>
        </row>
        <row r="62">
          <cell r="B62" t="str">
            <v>2012 to 2016 average</v>
          </cell>
          <cell r="C62">
            <v>1.4591057797164668</v>
          </cell>
          <cell r="D62">
            <v>1.3713956170703576</v>
          </cell>
          <cell r="E62">
            <v>1.3416583416583416</v>
          </cell>
          <cell r="F62">
            <v>1.8552412645590681</v>
          </cell>
          <cell r="G62">
            <v>1.447040145157632</v>
          </cell>
          <cell r="I62">
            <v>1.4482758620689655</v>
          </cell>
          <cell r="J62">
            <v>1.4074074074074072</v>
          </cell>
          <cell r="K62">
            <v>1.4285714285714286</v>
          </cell>
          <cell r="L62">
            <v>2.1111111111111112</v>
          </cell>
          <cell r="M62">
            <v>1.5789473684210527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2.75" x14ac:dyDescent="0.2"/>
  <cols>
    <col min="1" max="4" width="9.140625" style="1"/>
    <col min="5" max="5" width="10.42578125" style="1" customWidth="1"/>
    <col min="6" max="16384" width="9.140625" style="1"/>
  </cols>
  <sheetData>
    <row r="1" spans="1:10" x14ac:dyDescent="0.2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 x14ac:dyDescent="0.2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 x14ac:dyDescent="0.2">
      <c r="H3" s="6"/>
    </row>
    <row r="4" spans="1:10" x14ac:dyDescent="0.2">
      <c r="A4" s="1">
        <v>1966</v>
      </c>
      <c r="B4" s="6"/>
      <c r="C4" s="6">
        <v>23225</v>
      </c>
      <c r="D4" s="6"/>
      <c r="E4" s="6"/>
      <c r="F4" s="7">
        <v>10043</v>
      </c>
      <c r="G4" s="7">
        <v>32280</v>
      </c>
      <c r="H4" s="6"/>
    </row>
    <row r="5" spans="1:10" x14ac:dyDescent="0.2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 x14ac:dyDescent="0.2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  <c r="J6" s="8"/>
    </row>
    <row r="7" spans="1:10" x14ac:dyDescent="0.2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</row>
    <row r="8" spans="1:10" x14ac:dyDescent="0.2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 x14ac:dyDescent="0.2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 x14ac:dyDescent="0.2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 x14ac:dyDescent="0.2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 x14ac:dyDescent="0.2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 x14ac:dyDescent="0.2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 x14ac:dyDescent="0.2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 x14ac:dyDescent="0.2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 x14ac:dyDescent="0.2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 x14ac:dyDescent="0.2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 x14ac:dyDescent="0.2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 x14ac:dyDescent="0.2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 x14ac:dyDescent="0.2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 x14ac:dyDescent="0.2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 x14ac:dyDescent="0.2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 x14ac:dyDescent="0.2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 x14ac:dyDescent="0.2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 x14ac:dyDescent="0.2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  <c r="I25" s="6"/>
      <c r="J25" s="6"/>
      <c r="K25" s="6"/>
      <c r="L25" s="6"/>
      <c r="M25" s="6"/>
      <c r="N25" s="6"/>
    </row>
    <row r="26" spans="1:14" x14ac:dyDescent="0.2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</row>
    <row r="27" spans="1:14" x14ac:dyDescent="0.2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 x14ac:dyDescent="0.2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 x14ac:dyDescent="0.2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 x14ac:dyDescent="0.2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 x14ac:dyDescent="0.2">
      <c r="A31" s="1">
        <v>1993</v>
      </c>
      <c r="B31" s="6">
        <v>4010</v>
      </c>
      <c r="C31" s="6">
        <v>16685</v>
      </c>
      <c r="D31" s="9">
        <v>35175</v>
      </c>
      <c r="E31" s="9">
        <v>22666</v>
      </c>
      <c r="F31" s="7">
        <v>4853</v>
      </c>
      <c r="G31" s="7">
        <v>22414</v>
      </c>
      <c r="H31" s="6"/>
    </row>
    <row r="32" spans="1:14" x14ac:dyDescent="0.2">
      <c r="A32" s="1">
        <v>1994</v>
      </c>
      <c r="B32" s="6">
        <v>4643</v>
      </c>
      <c r="C32" s="6">
        <v>16768</v>
      </c>
      <c r="D32" s="9">
        <v>36000</v>
      </c>
      <c r="E32" s="9">
        <v>23300</v>
      </c>
      <c r="F32" s="7">
        <v>5571</v>
      </c>
      <c r="G32" s="7">
        <v>22573</v>
      </c>
      <c r="H32" s="6"/>
    </row>
    <row r="33" spans="1:8" x14ac:dyDescent="0.2">
      <c r="A33" s="1">
        <v>1995</v>
      </c>
      <c r="B33" s="6">
        <v>4432</v>
      </c>
      <c r="C33" s="6">
        <v>16534</v>
      </c>
      <c r="D33" s="10">
        <v>36736</v>
      </c>
      <c r="E33" s="11">
        <v>23987</v>
      </c>
      <c r="F33" s="7">
        <v>5339</v>
      </c>
      <c r="G33" s="7">
        <v>22194</v>
      </c>
      <c r="H33" s="6"/>
    </row>
    <row r="34" spans="1:8" x14ac:dyDescent="0.2">
      <c r="A34" s="1">
        <v>1996</v>
      </c>
      <c r="B34" s="6">
        <v>3631</v>
      </c>
      <c r="C34" s="6">
        <v>16073</v>
      </c>
      <c r="D34" s="9">
        <v>37777</v>
      </c>
      <c r="E34" s="12">
        <v>24839</v>
      </c>
      <c r="F34" s="7">
        <v>4398</v>
      </c>
      <c r="G34" s="7">
        <v>21716</v>
      </c>
      <c r="H34" s="6"/>
    </row>
    <row r="35" spans="1:8" x14ac:dyDescent="0.2">
      <c r="A35" s="1">
        <v>1997</v>
      </c>
      <c r="B35" s="6">
        <v>3652</v>
      </c>
      <c r="C35" s="6">
        <v>16646</v>
      </c>
      <c r="D35" s="9">
        <v>38582</v>
      </c>
      <c r="E35" s="12">
        <v>25452</v>
      </c>
      <c r="F35" s="7">
        <v>4424</v>
      </c>
      <c r="G35" s="7">
        <v>22629</v>
      </c>
      <c r="H35" s="6"/>
    </row>
    <row r="36" spans="1:8" x14ac:dyDescent="0.2">
      <c r="A36" s="1">
        <v>1998</v>
      </c>
      <c r="B36" s="6">
        <v>3657</v>
      </c>
      <c r="C36" s="6">
        <v>16519</v>
      </c>
      <c r="D36" s="12">
        <v>39169</v>
      </c>
      <c r="E36" s="12">
        <v>25885</v>
      </c>
      <c r="F36" s="13">
        <v>4457</v>
      </c>
      <c r="G36" s="13">
        <v>22467</v>
      </c>
      <c r="H36" s="6"/>
    </row>
    <row r="37" spans="1:8" x14ac:dyDescent="0.2">
      <c r="A37" s="1">
        <v>1999</v>
      </c>
      <c r="B37" s="14">
        <f>[1]Table2!F62</f>
        <v>3494</v>
      </c>
      <c r="C37" s="14">
        <f>[1]Table2!G62</f>
        <v>15415</v>
      </c>
      <c r="D37" s="15">
        <f>[1]Table1!E57</f>
        <v>39770</v>
      </c>
      <c r="E37" s="15">
        <f>[1]Table1!F57</f>
        <v>26185</v>
      </c>
      <c r="F37" s="14">
        <f>[1]Table2!L62</f>
        <v>4075</v>
      </c>
      <c r="G37" s="14">
        <f>[1]Table2!M62</f>
        <v>21002</v>
      </c>
      <c r="H37" s="6"/>
    </row>
    <row r="38" spans="1:8" x14ac:dyDescent="0.2">
      <c r="A38" s="1">
        <v>2000</v>
      </c>
      <c r="B38" s="14">
        <f>[1]Table2!F63</f>
        <v>3304</v>
      </c>
      <c r="C38" s="14">
        <f>[1]Table2!G63</f>
        <v>15132</v>
      </c>
      <c r="D38" s="15">
        <f>[1]Table1!E58</f>
        <v>39561</v>
      </c>
      <c r="E38" s="15">
        <f>[1]Table1!F58</f>
        <v>25937</v>
      </c>
      <c r="F38" s="14">
        <f>[1]Table2!L63</f>
        <v>3894</v>
      </c>
      <c r="G38" s="14">
        <f>[1]Table2!M63</f>
        <v>20518</v>
      </c>
      <c r="H38" s="6"/>
    </row>
    <row r="39" spans="1:8" x14ac:dyDescent="0.2">
      <c r="A39" s="1">
        <v>2001</v>
      </c>
      <c r="B39" s="14">
        <f>[1]Table2!F64</f>
        <v>3149</v>
      </c>
      <c r="C39" s="14">
        <f>[1]Table2!G64</f>
        <v>14724</v>
      </c>
      <c r="D39" s="15">
        <f>[1]Table1!E59</f>
        <v>40065</v>
      </c>
      <c r="E39" s="15">
        <f>[1]Table1!F59</f>
        <v>26342</v>
      </c>
      <c r="F39" s="14">
        <f>[1]Table2!L64</f>
        <v>3758</v>
      </c>
      <c r="G39" s="14">
        <f>[1]Table2!M64</f>
        <v>19911</v>
      </c>
    </row>
    <row r="40" spans="1:8" x14ac:dyDescent="0.2">
      <c r="A40" s="1">
        <v>2002</v>
      </c>
      <c r="B40" s="14">
        <f>[1]Table2!F65</f>
        <v>2958</v>
      </c>
      <c r="C40" s="14">
        <f>[1]Table2!G65</f>
        <v>14343</v>
      </c>
      <c r="D40" s="15">
        <f>[1]Table1!E60</f>
        <v>41535</v>
      </c>
      <c r="E40" s="15">
        <f>[1]Table1!F60</f>
        <v>27263</v>
      </c>
      <c r="F40" s="14">
        <f>[1]Table2!L65</f>
        <v>3533</v>
      </c>
      <c r="G40" s="14">
        <f>[1]Table2!M65</f>
        <v>19275</v>
      </c>
    </row>
    <row r="41" spans="1:8" x14ac:dyDescent="0.2">
      <c r="A41" s="1">
        <v>2003</v>
      </c>
      <c r="B41" s="14">
        <f>[1]Table2!F66</f>
        <v>2796</v>
      </c>
      <c r="C41" s="14">
        <f>[1]Table2!G66</f>
        <v>13917</v>
      </c>
      <c r="D41" s="15">
        <f>[1]Table1!E61</f>
        <v>42038</v>
      </c>
      <c r="E41" s="15">
        <f>[1]Table1!F61</f>
        <v>27682</v>
      </c>
      <c r="F41" s="14">
        <f>[1]Table2!L66</f>
        <v>3293</v>
      </c>
      <c r="G41" s="14">
        <f>[1]Table2!M66</f>
        <v>18756</v>
      </c>
    </row>
    <row r="42" spans="1:8" x14ac:dyDescent="0.2">
      <c r="A42" s="1">
        <v>2004</v>
      </c>
      <c r="B42" s="14">
        <f>[1]Table2!F67</f>
        <v>2614</v>
      </c>
      <c r="C42" s="14">
        <f>[1]Table2!G67</f>
        <v>13919</v>
      </c>
      <c r="D42" s="15">
        <f>[1]Table1!E62</f>
        <v>42705</v>
      </c>
      <c r="E42" s="15">
        <f>[1]Table1!F62</f>
        <v>28209</v>
      </c>
      <c r="F42" s="14">
        <f>[1]Table2!L67</f>
        <v>3074</v>
      </c>
      <c r="G42" s="14">
        <f>[1]Table2!M67</f>
        <v>18502</v>
      </c>
    </row>
    <row r="43" spans="1:8" x14ac:dyDescent="0.2">
      <c r="A43" s="1">
        <v>2005</v>
      </c>
      <c r="B43" s="14">
        <f>[1]Table2!F68</f>
        <v>2516</v>
      </c>
      <c r="C43" s="14">
        <f>[1]Table2!G68</f>
        <v>13438</v>
      </c>
      <c r="D43" s="15">
        <f>[1]Table1!E63</f>
        <v>42718</v>
      </c>
      <c r="E43" s="15">
        <f>[1]Table1!F63</f>
        <v>28055</v>
      </c>
      <c r="F43" s="14">
        <f>[1]Table2!L68</f>
        <v>2952</v>
      </c>
      <c r="G43" s="14">
        <f>[1]Table2!M68</f>
        <v>17885</v>
      </c>
    </row>
    <row r="44" spans="1:8" x14ac:dyDescent="0.2">
      <c r="A44" s="1">
        <v>2006</v>
      </c>
      <c r="B44" s="14">
        <f>[1]Table2!F69</f>
        <v>2550</v>
      </c>
      <c r="C44" s="14">
        <f>[1]Table2!G69</f>
        <v>13110</v>
      </c>
      <c r="D44" s="15">
        <f>[1]Table1!E64</f>
        <v>44119</v>
      </c>
      <c r="E44" s="15">
        <f>[1]Table1!F64</f>
        <v>28898</v>
      </c>
      <c r="F44" s="14">
        <f>[1]Table2!L69</f>
        <v>2949</v>
      </c>
      <c r="G44" s="14">
        <f>[1]Table2!M69</f>
        <v>17269</v>
      </c>
    </row>
    <row r="45" spans="1:8" x14ac:dyDescent="0.2">
      <c r="A45" s="1">
        <v>2007</v>
      </c>
      <c r="B45" s="14">
        <f>[1]Table2!F70</f>
        <v>2304</v>
      </c>
      <c r="C45" s="14">
        <f>[1]Table2!G70</f>
        <v>12507</v>
      </c>
      <c r="D45" s="15">
        <f>[1]Table1!E65</f>
        <v>44666</v>
      </c>
      <c r="E45" s="15">
        <f>[1]Table1!F65</f>
        <v>28986</v>
      </c>
      <c r="F45" s="14">
        <f>[1]Table2!L70</f>
        <v>2666</v>
      </c>
      <c r="G45" s="14">
        <f>[1]Table2!M70</f>
        <v>16239</v>
      </c>
    </row>
    <row r="46" spans="1:8" x14ac:dyDescent="0.2">
      <c r="A46" s="1">
        <v>2008</v>
      </c>
      <c r="B46" s="14">
        <f>[1]Table2!F71</f>
        <v>2487</v>
      </c>
      <c r="C46" s="14">
        <f>[1]Table2!G71</f>
        <v>12159</v>
      </c>
      <c r="D46" s="15">
        <f>[1]Table1!E66</f>
        <v>44470</v>
      </c>
      <c r="E46" s="15">
        <f>[1]Table1!F66</f>
        <v>28810</v>
      </c>
      <c r="F46" s="14">
        <f>[1]Table2!L71</f>
        <v>2845</v>
      </c>
      <c r="G46" s="14">
        <f>[1]Table2!M71</f>
        <v>15592</v>
      </c>
    </row>
    <row r="47" spans="1:8" x14ac:dyDescent="0.2">
      <c r="A47" s="1">
        <v>2009</v>
      </c>
      <c r="B47" s="14">
        <f>[1]Table2!F72</f>
        <v>2194</v>
      </c>
      <c r="C47" s="14">
        <f>[1]Table2!G72</f>
        <v>11556</v>
      </c>
      <c r="D47" s="15">
        <f>[1]Table1!E67</f>
        <v>44219</v>
      </c>
      <c r="E47" s="15">
        <f>[1]Table1!F67</f>
        <v>28961</v>
      </c>
      <c r="F47" s="14">
        <f>[1]Table2!L72</f>
        <v>2503</v>
      </c>
      <c r="G47" s="14">
        <f>[1]Table2!M72</f>
        <v>15043</v>
      </c>
    </row>
    <row r="48" spans="1:8" x14ac:dyDescent="0.2">
      <c r="A48" s="1">
        <v>2010</v>
      </c>
      <c r="B48" s="14">
        <f>[1]Table2!F73</f>
        <v>1902</v>
      </c>
      <c r="C48" s="14">
        <f>[1]Table2!G73</f>
        <v>10295</v>
      </c>
      <c r="D48" s="15">
        <f>[1]Table1!E68</f>
        <v>43488</v>
      </c>
      <c r="E48" s="15">
        <f>[1]Table1!F68</f>
        <v>28496</v>
      </c>
      <c r="F48" s="14">
        <f>[1]Table2!L73</f>
        <v>2177</v>
      </c>
      <c r="G48" s="14">
        <f>[1]Table2!M73</f>
        <v>13338</v>
      </c>
    </row>
    <row r="49" spans="1:7" x14ac:dyDescent="0.2">
      <c r="A49" s="1">
        <v>2011</v>
      </c>
      <c r="B49" s="14">
        <f>[1]Table2!F74</f>
        <v>1851</v>
      </c>
      <c r="C49" s="14">
        <f>[1]Table2!G74</f>
        <v>9985</v>
      </c>
      <c r="D49" s="15">
        <f>[1]Table1!E69</f>
        <v>43390</v>
      </c>
      <c r="E49" s="15">
        <f>[1]Table1!F69</f>
        <v>28565</v>
      </c>
      <c r="F49" s="14">
        <f>[1]Table2!L74</f>
        <v>2065</v>
      </c>
      <c r="G49" s="14">
        <f>[1]Table2!M74</f>
        <v>12786</v>
      </c>
    </row>
    <row r="50" spans="1:7" x14ac:dyDescent="0.2">
      <c r="A50" s="1">
        <v>2012</v>
      </c>
      <c r="B50" s="14">
        <f>[1]Table2!F75</f>
        <v>1898</v>
      </c>
      <c r="C50" s="14">
        <f>[1]Table2!G75</f>
        <v>9777</v>
      </c>
      <c r="D50" s="15">
        <f>[1]Table1!E70</f>
        <v>43549</v>
      </c>
      <c r="E50" s="15">
        <f>[1]Table1!F70</f>
        <v>28853</v>
      </c>
      <c r="F50" s="14">
        <f>[1]Table2!L75</f>
        <v>2157</v>
      </c>
      <c r="G50" s="14">
        <f>[1]Table2!M75</f>
        <v>12712</v>
      </c>
    </row>
    <row r="51" spans="1:7" x14ac:dyDescent="0.2">
      <c r="A51" s="1">
        <v>2013</v>
      </c>
      <c r="B51" s="14">
        <f>[1]Table2!F76</f>
        <v>1588</v>
      </c>
      <c r="C51" s="14">
        <f>[1]Table2!G76</f>
        <v>8988</v>
      </c>
      <c r="D51" s="15">
        <f>[1]Table1!E71</f>
        <v>43840</v>
      </c>
      <c r="E51" s="15">
        <f>[1]Table1!F71</f>
        <v>29048</v>
      </c>
      <c r="F51" s="14">
        <f>[1]Table2!L76</f>
        <v>1843</v>
      </c>
      <c r="G51" s="14">
        <f>[1]Table2!M76</f>
        <v>11502</v>
      </c>
    </row>
    <row r="52" spans="1:7" x14ac:dyDescent="0.2">
      <c r="A52" s="1">
        <v>2014</v>
      </c>
      <c r="B52" s="14">
        <f>[1]Table2!F77</f>
        <v>1671</v>
      </c>
      <c r="C52" s="14">
        <f>[1]Table2!G77</f>
        <v>8841</v>
      </c>
      <c r="D52" s="15">
        <f>[1]Table1!E72</f>
        <v>44839</v>
      </c>
      <c r="E52" s="15">
        <f>[1]Table1!F72</f>
        <v>29446</v>
      </c>
      <c r="F52" s="14">
        <f>[1]Table2!L77</f>
        <v>1906</v>
      </c>
      <c r="G52" s="14">
        <f>[1]Table2!M77</f>
        <v>11308</v>
      </c>
    </row>
    <row r="53" spans="1:7" x14ac:dyDescent="0.2">
      <c r="A53" s="1">
        <v>2015</v>
      </c>
      <c r="B53" s="14">
        <f>[1]Table2!F78</f>
        <v>1577</v>
      </c>
      <c r="C53" s="14">
        <f>[1]Table2!G78</f>
        <v>8479</v>
      </c>
      <c r="D53" s="15">
        <f>[1]Table1!E73</f>
        <v>45374</v>
      </c>
      <c r="E53" s="15">
        <f>[1]Table1!F73</f>
        <v>29872</v>
      </c>
      <c r="F53" s="14">
        <f>[1]Table2!L78</f>
        <v>1768</v>
      </c>
      <c r="G53" s="14">
        <f>[1]Table2!M78</f>
        <v>10973</v>
      </c>
    </row>
    <row r="54" spans="1:7" x14ac:dyDescent="0.2">
      <c r="A54" s="1">
        <v>2016</v>
      </c>
      <c r="B54" s="14">
        <f>[1]Table2!F79</f>
        <v>1607</v>
      </c>
      <c r="C54" s="14">
        <f>[1]Table2!G79</f>
        <v>8360</v>
      </c>
      <c r="D54" s="15">
        <f>[1]Table1!E74</f>
        <v>46437</v>
      </c>
      <c r="E54" s="15">
        <f>[1]Table1!F74</f>
        <v>30553</v>
      </c>
      <c r="F54" s="14">
        <f>[1]Table2!L79</f>
        <v>1888</v>
      </c>
      <c r="G54" s="14">
        <f>[1]Table2!M79</f>
        <v>10901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A4" zoomScaleNormal="100" workbookViewId="0">
      <pane xSplit="2" ySplit="4" topLeftCell="C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2.5703125" style="1" customWidth="1"/>
    <col min="2" max="2" width="8.7109375" style="143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 x14ac:dyDescent="0.3">
      <c r="A1" s="100" t="s">
        <v>74</v>
      </c>
      <c r="B1" s="101" t="s">
        <v>74</v>
      </c>
      <c r="G1" s="101" t="s">
        <v>2</v>
      </c>
    </row>
    <row r="2" spans="1:12" ht="15.75" x14ac:dyDescent="0.25">
      <c r="A2" s="102"/>
      <c r="B2" s="103"/>
    </row>
    <row r="3" spans="1:12" ht="18.75" x14ac:dyDescent="0.3">
      <c r="A3" s="100" t="s">
        <v>75</v>
      </c>
      <c r="B3" s="101"/>
      <c r="G3" s="101"/>
    </row>
    <row r="4" spans="1:12" ht="19.5" thickBot="1" x14ac:dyDescent="0.35">
      <c r="A4" s="104" t="s">
        <v>76</v>
      </c>
      <c r="B4" s="105"/>
      <c r="C4" s="106"/>
      <c r="D4" s="106"/>
      <c r="E4" s="106"/>
      <c r="F4" s="106"/>
      <c r="G4" s="106"/>
    </row>
    <row r="5" spans="1:12" ht="15.75" x14ac:dyDescent="0.25">
      <c r="A5" s="107"/>
      <c r="B5" s="108"/>
      <c r="C5" s="109"/>
      <c r="D5" s="109"/>
      <c r="E5" s="110" t="s">
        <v>2</v>
      </c>
      <c r="F5" s="109"/>
      <c r="G5" s="109"/>
      <c r="H5" s="111"/>
      <c r="I5" s="111"/>
      <c r="J5" s="112" t="s">
        <v>2</v>
      </c>
      <c r="K5" s="111"/>
      <c r="L5" s="111"/>
    </row>
    <row r="6" spans="1:12" ht="15.75" x14ac:dyDescent="0.25">
      <c r="A6" s="107"/>
      <c r="B6" s="108"/>
      <c r="C6" s="107"/>
      <c r="D6" s="102"/>
      <c r="E6" s="107"/>
      <c r="F6" s="113" t="s">
        <v>21</v>
      </c>
      <c r="G6" s="113" t="s">
        <v>4</v>
      </c>
      <c r="H6" s="114"/>
      <c r="I6" s="115"/>
      <c r="J6" s="114"/>
      <c r="K6" s="116" t="s">
        <v>21</v>
      </c>
      <c r="L6" s="116" t="s">
        <v>4</v>
      </c>
    </row>
    <row r="7" spans="1:12" ht="16.5" thickBot="1" x14ac:dyDescent="0.3">
      <c r="A7" s="117" t="s">
        <v>77</v>
      </c>
      <c r="B7" s="118" t="s">
        <v>29</v>
      </c>
      <c r="C7" s="118" t="s">
        <v>30</v>
      </c>
      <c r="D7" s="118" t="s">
        <v>22</v>
      </c>
      <c r="E7" s="118" t="s">
        <v>23</v>
      </c>
      <c r="F7" s="119" t="s">
        <v>22</v>
      </c>
      <c r="G7" s="119" t="s">
        <v>31</v>
      </c>
      <c r="H7" s="120" t="s">
        <v>30</v>
      </c>
      <c r="I7" s="120" t="s">
        <v>22</v>
      </c>
      <c r="J7" s="120" t="s">
        <v>23</v>
      </c>
      <c r="K7" s="121" t="s">
        <v>22</v>
      </c>
      <c r="L7" s="121" t="s">
        <v>31</v>
      </c>
    </row>
    <row r="8" spans="1:12" ht="13.5" customHeight="1" x14ac:dyDescent="0.25">
      <c r="A8" s="122"/>
      <c r="B8" s="123"/>
      <c r="C8" s="123"/>
      <c r="D8" s="123"/>
      <c r="E8" s="123"/>
      <c r="F8" s="124"/>
      <c r="G8" s="125" t="s">
        <v>39</v>
      </c>
    </row>
    <row r="9" spans="1:12" ht="15.75" x14ac:dyDescent="0.25">
      <c r="A9" s="126">
        <v>1938</v>
      </c>
      <c r="B9" s="108">
        <v>1938</v>
      </c>
      <c r="C9" s="127">
        <v>655</v>
      </c>
      <c r="D9" s="127">
        <v>5309</v>
      </c>
      <c r="E9" s="127">
        <v>14451</v>
      </c>
      <c r="F9" s="128">
        <f>SUM(C9:D9)</f>
        <v>5964</v>
      </c>
      <c r="G9" s="128">
        <f>SUM(C9:E9)</f>
        <v>20415</v>
      </c>
      <c r="H9" s="129"/>
      <c r="I9" s="130" t="s">
        <v>40</v>
      </c>
      <c r="J9" s="130" t="s">
        <v>40</v>
      </c>
      <c r="K9" s="130" t="s">
        <v>40</v>
      </c>
      <c r="L9" s="129"/>
    </row>
    <row r="10" spans="1:12" ht="4.5" customHeight="1" x14ac:dyDescent="0.25">
      <c r="A10" s="126"/>
      <c r="B10" s="108"/>
      <c r="C10" s="127"/>
      <c r="D10" s="127"/>
      <c r="E10" s="127"/>
      <c r="F10" s="128"/>
      <c r="G10" s="127"/>
      <c r="H10" s="129"/>
      <c r="I10" s="130"/>
      <c r="J10" s="130"/>
      <c r="K10" s="130"/>
      <c r="L10" s="129"/>
    </row>
    <row r="11" spans="1:12" ht="15.75" x14ac:dyDescent="0.25">
      <c r="A11" s="126" t="s">
        <v>78</v>
      </c>
      <c r="B11" s="108">
        <v>1947</v>
      </c>
      <c r="C11" s="127">
        <v>554</v>
      </c>
      <c r="D11" s="131" t="s">
        <v>40</v>
      </c>
      <c r="E11" s="131" t="s">
        <v>40</v>
      </c>
      <c r="F11" s="132" t="s">
        <v>40</v>
      </c>
      <c r="G11" s="127">
        <v>14655</v>
      </c>
      <c r="H11" s="14">
        <f>(C11+C12+C13+C14+C15)/5</f>
        <v>539.20000000000005</v>
      </c>
      <c r="I11" s="130" t="s">
        <v>40</v>
      </c>
      <c r="J11" s="130" t="s">
        <v>40</v>
      </c>
      <c r="K11" s="130" t="s">
        <v>40</v>
      </c>
      <c r="L11" s="14">
        <f>(G11+G12+G13+G14+G15)/5</f>
        <v>15149.4</v>
      </c>
    </row>
    <row r="12" spans="1:12" ht="15.75" x14ac:dyDescent="0.25">
      <c r="A12" s="126" t="s">
        <v>79</v>
      </c>
      <c r="B12" s="108">
        <v>1948</v>
      </c>
      <c r="C12" s="127">
        <v>534</v>
      </c>
      <c r="D12" s="131" t="s">
        <v>40</v>
      </c>
      <c r="E12" s="131" t="s">
        <v>40</v>
      </c>
      <c r="F12" s="132" t="s">
        <v>40</v>
      </c>
      <c r="G12" s="127">
        <v>13635</v>
      </c>
      <c r="H12" s="14">
        <f t="shared" ref="H12:K56" si="0">(C12+C13+C14+C15+C16)/5</f>
        <v>525.4</v>
      </c>
      <c r="I12" s="130" t="s">
        <v>40</v>
      </c>
      <c r="J12" s="130" t="s">
        <v>40</v>
      </c>
      <c r="K12" s="130" t="s">
        <v>40</v>
      </c>
      <c r="L12" s="14">
        <f t="shared" ref="L12:L56" si="1">(G12+G13+G14+G15+G16)/5</f>
        <v>15527.8</v>
      </c>
    </row>
    <row r="13" spans="1:12" ht="15.75" x14ac:dyDescent="0.25">
      <c r="A13" s="126" t="s">
        <v>80</v>
      </c>
      <c r="B13" s="108">
        <v>1949</v>
      </c>
      <c r="C13" s="127">
        <v>535</v>
      </c>
      <c r="D13" s="131" t="s">
        <v>40</v>
      </c>
      <c r="E13" s="131" t="s">
        <v>40</v>
      </c>
      <c r="F13" s="132" t="s">
        <v>40</v>
      </c>
      <c r="G13" s="127">
        <v>14706</v>
      </c>
      <c r="H13" s="14">
        <f t="shared" si="0"/>
        <v>534.4</v>
      </c>
      <c r="I13" s="130" t="s">
        <v>40</v>
      </c>
      <c r="J13" s="130" t="s">
        <v>40</v>
      </c>
      <c r="K13" s="130" t="s">
        <v>40</v>
      </c>
      <c r="L13" s="14">
        <f t="shared" si="1"/>
        <v>16469.400000000001</v>
      </c>
    </row>
    <row r="14" spans="1:12" s="4" customFormat="1" ht="15.75" x14ac:dyDescent="0.25">
      <c r="A14" s="133" t="s">
        <v>81</v>
      </c>
      <c r="B14" s="103">
        <v>1950</v>
      </c>
      <c r="C14" s="134">
        <v>529</v>
      </c>
      <c r="D14" s="134">
        <v>4553</v>
      </c>
      <c r="E14" s="134">
        <v>10774</v>
      </c>
      <c r="F14" s="135">
        <f t="shared" ref="F14:F72" si="2">SUM(C14:D14)</f>
        <v>5082</v>
      </c>
      <c r="G14" s="135">
        <f t="shared" ref="G14:G72" si="3">SUM(C14:E14)</f>
        <v>15856</v>
      </c>
      <c r="H14" s="14">
        <f t="shared" si="0"/>
        <v>536.4</v>
      </c>
      <c r="I14" s="14">
        <f t="shared" si="0"/>
        <v>4713.3999999999996</v>
      </c>
      <c r="J14" s="14">
        <f t="shared" si="0"/>
        <v>12058.6</v>
      </c>
      <c r="K14" s="14">
        <f t="shared" si="0"/>
        <v>5249.8</v>
      </c>
      <c r="L14" s="14">
        <f t="shared" si="1"/>
        <v>17308.400000000001</v>
      </c>
    </row>
    <row r="15" spans="1:12" ht="15.75" x14ac:dyDescent="0.25">
      <c r="A15" s="133" t="s">
        <v>82</v>
      </c>
      <c r="B15" s="108">
        <v>1951</v>
      </c>
      <c r="C15" s="127">
        <v>544</v>
      </c>
      <c r="D15" s="127">
        <v>4545</v>
      </c>
      <c r="E15" s="127">
        <v>11806</v>
      </c>
      <c r="F15" s="128">
        <f t="shared" si="2"/>
        <v>5089</v>
      </c>
      <c r="G15" s="128">
        <f t="shared" si="3"/>
        <v>16895</v>
      </c>
      <c r="H15" s="14">
        <f t="shared" si="0"/>
        <v>552.6</v>
      </c>
      <c r="I15" s="14">
        <f t="shared" si="0"/>
        <v>4822</v>
      </c>
      <c r="J15" s="14">
        <f t="shared" si="0"/>
        <v>12942.4</v>
      </c>
      <c r="K15" s="14">
        <f t="shared" si="0"/>
        <v>5374.6</v>
      </c>
      <c r="L15" s="14">
        <f t="shared" si="1"/>
        <v>18317</v>
      </c>
    </row>
    <row r="16" spans="1:12" ht="15.75" x14ac:dyDescent="0.25">
      <c r="A16" s="133" t="s">
        <v>83</v>
      </c>
      <c r="B16" s="108">
        <v>1952</v>
      </c>
      <c r="C16" s="127">
        <v>485</v>
      </c>
      <c r="D16" s="127">
        <v>4424</v>
      </c>
      <c r="E16" s="127">
        <v>11638</v>
      </c>
      <c r="F16" s="128">
        <f t="shared" si="2"/>
        <v>4909</v>
      </c>
      <c r="G16" s="128">
        <f t="shared" si="3"/>
        <v>16547</v>
      </c>
      <c r="H16" s="14">
        <f t="shared" si="0"/>
        <v>551.79999999999995</v>
      </c>
      <c r="I16" s="14">
        <f t="shared" si="0"/>
        <v>4922.8</v>
      </c>
      <c r="J16" s="14">
        <f t="shared" si="0"/>
        <v>13755.2</v>
      </c>
      <c r="K16" s="14">
        <f t="shared" si="0"/>
        <v>5474.6</v>
      </c>
      <c r="L16" s="14">
        <f t="shared" si="1"/>
        <v>19229.8</v>
      </c>
    </row>
    <row r="17" spans="1:12" ht="15.75" x14ac:dyDescent="0.25">
      <c r="A17" s="133" t="s">
        <v>84</v>
      </c>
      <c r="B17" s="108">
        <v>1953</v>
      </c>
      <c r="C17" s="127">
        <v>579</v>
      </c>
      <c r="D17" s="127">
        <v>5170</v>
      </c>
      <c r="E17" s="127">
        <v>12594</v>
      </c>
      <c r="F17" s="128">
        <f t="shared" si="2"/>
        <v>5749</v>
      </c>
      <c r="G17" s="128">
        <f t="shared" si="3"/>
        <v>18343</v>
      </c>
      <c r="H17" s="14">
        <f t="shared" si="0"/>
        <v>564.79999999999995</v>
      </c>
      <c r="I17" s="14">
        <f t="shared" si="0"/>
        <v>5039.2</v>
      </c>
      <c r="J17" s="14">
        <f t="shared" si="0"/>
        <v>14599.8</v>
      </c>
      <c r="K17" s="14">
        <f t="shared" si="0"/>
        <v>5604</v>
      </c>
      <c r="L17" s="14">
        <f t="shared" si="1"/>
        <v>20203.8</v>
      </c>
    </row>
    <row r="18" spans="1:12" ht="15.75" x14ac:dyDescent="0.25">
      <c r="A18" s="133" t="s">
        <v>85</v>
      </c>
      <c r="B18" s="108">
        <v>1954</v>
      </c>
      <c r="C18" s="127">
        <v>545</v>
      </c>
      <c r="D18" s="127">
        <v>4875</v>
      </c>
      <c r="E18" s="127">
        <v>13481</v>
      </c>
      <c r="F18" s="128">
        <f t="shared" si="2"/>
        <v>5420</v>
      </c>
      <c r="G18" s="128">
        <f t="shared" si="3"/>
        <v>18901</v>
      </c>
      <c r="H18" s="14">
        <f t="shared" si="0"/>
        <v>570</v>
      </c>
      <c r="I18" s="14">
        <f t="shared" si="0"/>
        <v>5065.6000000000004</v>
      </c>
      <c r="J18" s="14">
        <f t="shared" si="0"/>
        <v>15465.6</v>
      </c>
      <c r="K18" s="14">
        <f t="shared" si="0"/>
        <v>5635.6</v>
      </c>
      <c r="L18" s="14">
        <f t="shared" si="1"/>
        <v>21101.200000000001</v>
      </c>
    </row>
    <row r="19" spans="1:12" ht="15.75" x14ac:dyDescent="0.25">
      <c r="A19" s="126" t="s">
        <v>86</v>
      </c>
      <c r="B19" s="108">
        <v>1955</v>
      </c>
      <c r="C19" s="127">
        <v>610</v>
      </c>
      <c r="D19" s="127">
        <v>5096</v>
      </c>
      <c r="E19" s="127">
        <v>15193</v>
      </c>
      <c r="F19" s="128">
        <f t="shared" si="2"/>
        <v>5706</v>
      </c>
      <c r="G19" s="128">
        <f t="shared" si="3"/>
        <v>20899</v>
      </c>
      <c r="H19" s="14">
        <f t="shared" si="0"/>
        <v>581.79999999999995</v>
      </c>
      <c r="I19" s="14">
        <f t="shared" si="0"/>
        <v>5357.8</v>
      </c>
      <c r="J19" s="14">
        <f t="shared" si="0"/>
        <v>16383.6</v>
      </c>
      <c r="K19" s="14">
        <f t="shared" si="0"/>
        <v>5939.6</v>
      </c>
      <c r="L19" s="14">
        <f t="shared" si="1"/>
        <v>22323.200000000001</v>
      </c>
    </row>
    <row r="20" spans="1:12" ht="15.75" x14ac:dyDescent="0.25">
      <c r="A20" s="126" t="s">
        <v>87</v>
      </c>
      <c r="B20" s="108">
        <v>1956</v>
      </c>
      <c r="C20" s="127">
        <v>540</v>
      </c>
      <c r="D20" s="127">
        <v>5049</v>
      </c>
      <c r="E20" s="127">
        <v>15870</v>
      </c>
      <c r="F20" s="128">
        <f t="shared" si="2"/>
        <v>5589</v>
      </c>
      <c r="G20" s="128">
        <f t="shared" si="3"/>
        <v>21459</v>
      </c>
      <c r="H20" s="14">
        <f t="shared" si="0"/>
        <v>589.4</v>
      </c>
      <c r="I20" s="14">
        <f t="shared" si="0"/>
        <v>5665</v>
      </c>
      <c r="J20" s="14">
        <f t="shared" si="0"/>
        <v>17152</v>
      </c>
      <c r="K20" s="14">
        <f t="shared" si="0"/>
        <v>6254.4</v>
      </c>
      <c r="L20" s="14">
        <f t="shared" si="1"/>
        <v>23406.400000000001</v>
      </c>
    </row>
    <row r="21" spans="1:12" ht="15.75" x14ac:dyDescent="0.25">
      <c r="A21" s="126" t="s">
        <v>88</v>
      </c>
      <c r="B21" s="108">
        <v>1957</v>
      </c>
      <c r="C21" s="127">
        <v>550</v>
      </c>
      <c r="D21" s="127">
        <v>5006</v>
      </c>
      <c r="E21" s="127">
        <v>15861</v>
      </c>
      <c r="F21" s="128">
        <f t="shared" si="2"/>
        <v>5556</v>
      </c>
      <c r="G21" s="128">
        <f t="shared" si="3"/>
        <v>21417</v>
      </c>
      <c r="H21" s="14">
        <f t="shared" si="0"/>
        <v>615.6</v>
      </c>
      <c r="I21" s="14">
        <f t="shared" si="0"/>
        <v>6100.8</v>
      </c>
      <c r="J21" s="14">
        <f t="shared" si="0"/>
        <v>17870.599999999999</v>
      </c>
      <c r="K21" s="14">
        <f t="shared" si="0"/>
        <v>6716.4</v>
      </c>
      <c r="L21" s="14">
        <f t="shared" si="1"/>
        <v>24587</v>
      </c>
    </row>
    <row r="22" spans="1:12" ht="15.75" x14ac:dyDescent="0.25">
      <c r="A22" s="126" t="s">
        <v>89</v>
      </c>
      <c r="B22" s="108">
        <v>1958</v>
      </c>
      <c r="C22" s="127">
        <v>605</v>
      </c>
      <c r="D22" s="127">
        <v>5302</v>
      </c>
      <c r="E22" s="127">
        <v>16923</v>
      </c>
      <c r="F22" s="128">
        <f t="shared" si="2"/>
        <v>5907</v>
      </c>
      <c r="G22" s="128">
        <f t="shared" si="3"/>
        <v>22830</v>
      </c>
      <c r="H22" s="14">
        <f t="shared" si="0"/>
        <v>638.4</v>
      </c>
      <c r="I22" s="14">
        <f t="shared" si="0"/>
        <v>6510</v>
      </c>
      <c r="J22" s="14">
        <f t="shared" si="0"/>
        <v>18495.8</v>
      </c>
      <c r="K22" s="14">
        <f t="shared" si="0"/>
        <v>7148.4</v>
      </c>
      <c r="L22" s="14">
        <f t="shared" si="1"/>
        <v>25644.2</v>
      </c>
    </row>
    <row r="23" spans="1:12" ht="15.75" x14ac:dyDescent="0.25">
      <c r="A23" s="126" t="s">
        <v>90</v>
      </c>
      <c r="B23" s="108">
        <v>1959</v>
      </c>
      <c r="C23" s="127">
        <v>604</v>
      </c>
      <c r="D23" s="127">
        <v>6336</v>
      </c>
      <c r="E23" s="127">
        <v>18071</v>
      </c>
      <c r="F23" s="128">
        <f t="shared" si="2"/>
        <v>6940</v>
      </c>
      <c r="G23" s="128">
        <f t="shared" si="3"/>
        <v>25011</v>
      </c>
      <c r="H23" s="14">
        <f t="shared" si="0"/>
        <v>659.8</v>
      </c>
      <c r="I23" s="14">
        <f t="shared" si="0"/>
        <v>6895</v>
      </c>
      <c r="J23" s="14">
        <f t="shared" si="0"/>
        <v>19069</v>
      </c>
      <c r="K23" s="14">
        <f t="shared" si="0"/>
        <v>7554.8</v>
      </c>
      <c r="L23" s="14">
        <f t="shared" si="1"/>
        <v>26623.8</v>
      </c>
    </row>
    <row r="24" spans="1:12" s="4" customFormat="1" ht="15.75" x14ac:dyDescent="0.25">
      <c r="A24" s="133" t="s">
        <v>91</v>
      </c>
      <c r="B24" s="103">
        <v>1960</v>
      </c>
      <c r="C24" s="134">
        <v>648</v>
      </c>
      <c r="D24" s="134">
        <v>6632</v>
      </c>
      <c r="E24" s="134">
        <v>19035</v>
      </c>
      <c r="F24" s="135">
        <f t="shared" si="2"/>
        <v>7280</v>
      </c>
      <c r="G24" s="135">
        <f t="shared" si="3"/>
        <v>26315</v>
      </c>
      <c r="H24" s="14">
        <f t="shared" si="0"/>
        <v>689.8</v>
      </c>
      <c r="I24" s="14">
        <f t="shared" si="0"/>
        <v>7255</v>
      </c>
      <c r="J24" s="14">
        <f t="shared" si="0"/>
        <v>19782.2</v>
      </c>
      <c r="K24" s="14">
        <f t="shared" si="0"/>
        <v>7944.8</v>
      </c>
      <c r="L24" s="14">
        <f t="shared" si="1"/>
        <v>27727</v>
      </c>
    </row>
    <row r="25" spans="1:12" ht="15.75" x14ac:dyDescent="0.25">
      <c r="A25" s="133" t="s">
        <v>92</v>
      </c>
      <c r="B25" s="108">
        <v>1961</v>
      </c>
      <c r="C25" s="127">
        <v>671</v>
      </c>
      <c r="D25" s="127">
        <v>7228</v>
      </c>
      <c r="E25" s="127">
        <v>19463</v>
      </c>
      <c r="F25" s="128">
        <f t="shared" si="2"/>
        <v>7899</v>
      </c>
      <c r="G25" s="128">
        <f t="shared" si="3"/>
        <v>27362</v>
      </c>
      <c r="H25" s="14">
        <f t="shared" si="0"/>
        <v>708.8</v>
      </c>
      <c r="I25" s="14">
        <f t="shared" si="0"/>
        <v>7677.4</v>
      </c>
      <c r="J25" s="14">
        <f t="shared" si="0"/>
        <v>20443.2</v>
      </c>
      <c r="K25" s="14">
        <f t="shared" si="0"/>
        <v>8386.2000000000007</v>
      </c>
      <c r="L25" s="14">
        <f t="shared" si="1"/>
        <v>28829.4</v>
      </c>
    </row>
    <row r="26" spans="1:12" ht="15.75" x14ac:dyDescent="0.25">
      <c r="A26" s="133" t="s">
        <v>93</v>
      </c>
      <c r="B26" s="108">
        <v>1962</v>
      </c>
      <c r="C26" s="127">
        <v>664</v>
      </c>
      <c r="D26" s="127">
        <v>7052</v>
      </c>
      <c r="E26" s="127">
        <v>18987</v>
      </c>
      <c r="F26" s="128">
        <f t="shared" si="2"/>
        <v>7716</v>
      </c>
      <c r="G26" s="128">
        <f t="shared" si="3"/>
        <v>26703</v>
      </c>
      <c r="H26" s="14">
        <f t="shared" si="0"/>
        <v>732.6</v>
      </c>
      <c r="I26" s="14">
        <f t="shared" si="0"/>
        <v>8082.4</v>
      </c>
      <c r="J26" s="14">
        <f t="shared" si="0"/>
        <v>20998</v>
      </c>
      <c r="K26" s="14">
        <f t="shared" si="0"/>
        <v>8815</v>
      </c>
      <c r="L26" s="14">
        <f t="shared" si="1"/>
        <v>29813</v>
      </c>
    </row>
    <row r="27" spans="1:12" ht="15.75" x14ac:dyDescent="0.25">
      <c r="A27" s="133" t="s">
        <v>94</v>
      </c>
      <c r="B27" s="108">
        <v>1963</v>
      </c>
      <c r="C27" s="127">
        <v>712</v>
      </c>
      <c r="D27" s="127">
        <v>7227</v>
      </c>
      <c r="E27" s="127">
        <v>19789</v>
      </c>
      <c r="F27" s="128">
        <f t="shared" si="2"/>
        <v>7939</v>
      </c>
      <c r="G27" s="128">
        <f t="shared" si="3"/>
        <v>27728</v>
      </c>
      <c r="H27" s="14">
        <f t="shared" si="0"/>
        <v>755.4</v>
      </c>
      <c r="I27" s="14">
        <f t="shared" si="0"/>
        <v>8523.6</v>
      </c>
      <c r="J27" s="14">
        <f t="shared" si="0"/>
        <v>21545.4</v>
      </c>
      <c r="K27" s="14">
        <f t="shared" si="0"/>
        <v>9279</v>
      </c>
      <c r="L27" s="14">
        <f t="shared" si="1"/>
        <v>30824.400000000001</v>
      </c>
    </row>
    <row r="28" spans="1:12" ht="15.75" x14ac:dyDescent="0.25">
      <c r="A28" s="133" t="s">
        <v>95</v>
      </c>
      <c r="B28" s="108">
        <v>1964</v>
      </c>
      <c r="C28" s="127">
        <v>754</v>
      </c>
      <c r="D28" s="127">
        <v>8136</v>
      </c>
      <c r="E28" s="127">
        <v>21637</v>
      </c>
      <c r="F28" s="128">
        <f t="shared" si="2"/>
        <v>8890</v>
      </c>
      <c r="G28" s="128">
        <f t="shared" si="3"/>
        <v>30527</v>
      </c>
      <c r="H28" s="14">
        <f t="shared" si="0"/>
        <v>766.8</v>
      </c>
      <c r="I28" s="14">
        <f t="shared" si="0"/>
        <v>8976.7999999999993</v>
      </c>
      <c r="J28" s="14">
        <f t="shared" si="0"/>
        <v>21665</v>
      </c>
      <c r="K28" s="14">
        <f t="shared" si="0"/>
        <v>9743.6</v>
      </c>
      <c r="L28" s="14">
        <f t="shared" si="1"/>
        <v>31408.6</v>
      </c>
    </row>
    <row r="29" spans="1:12" ht="15.75" x14ac:dyDescent="0.25">
      <c r="A29" s="126" t="s">
        <v>96</v>
      </c>
      <c r="B29" s="108">
        <v>1965</v>
      </c>
      <c r="C29" s="127">
        <v>743</v>
      </c>
      <c r="D29" s="127">
        <v>8744</v>
      </c>
      <c r="E29" s="127">
        <v>22340</v>
      </c>
      <c r="F29" s="128">
        <f t="shared" si="2"/>
        <v>9487</v>
      </c>
      <c r="G29" s="128">
        <f t="shared" si="3"/>
        <v>31827</v>
      </c>
      <c r="H29" s="14">
        <f t="shared" si="0"/>
        <v>794.4</v>
      </c>
      <c r="I29" s="14">
        <f t="shared" si="0"/>
        <v>9315.7999999999993</v>
      </c>
      <c r="J29" s="14">
        <f t="shared" si="0"/>
        <v>21404.2</v>
      </c>
      <c r="K29" s="14">
        <f t="shared" si="0"/>
        <v>10110.200000000001</v>
      </c>
      <c r="L29" s="14">
        <f t="shared" si="1"/>
        <v>31514.400000000001</v>
      </c>
    </row>
    <row r="30" spans="1:12" ht="15.75" x14ac:dyDescent="0.25">
      <c r="A30" s="126" t="s">
        <v>97</v>
      </c>
      <c r="B30" s="108">
        <v>1966</v>
      </c>
      <c r="C30" s="127">
        <v>790</v>
      </c>
      <c r="D30" s="127">
        <v>9253</v>
      </c>
      <c r="E30" s="127">
        <v>22237</v>
      </c>
      <c r="F30" s="128">
        <f t="shared" si="2"/>
        <v>10043</v>
      </c>
      <c r="G30" s="128">
        <f t="shared" si="3"/>
        <v>32280</v>
      </c>
      <c r="H30" s="14">
        <f t="shared" si="0"/>
        <v>808.8</v>
      </c>
      <c r="I30" s="14">
        <f t="shared" si="0"/>
        <v>9572.4</v>
      </c>
      <c r="J30" s="14">
        <f t="shared" si="0"/>
        <v>21015.8</v>
      </c>
      <c r="K30" s="14">
        <f t="shared" si="0"/>
        <v>10381.200000000001</v>
      </c>
      <c r="L30" s="14">
        <f t="shared" si="1"/>
        <v>31397</v>
      </c>
    </row>
    <row r="31" spans="1:12" ht="15.75" x14ac:dyDescent="0.25">
      <c r="A31" s="126" t="s">
        <v>98</v>
      </c>
      <c r="B31" s="108">
        <v>1967</v>
      </c>
      <c r="C31" s="127">
        <v>778</v>
      </c>
      <c r="D31" s="127">
        <v>9258</v>
      </c>
      <c r="E31" s="127">
        <v>21724</v>
      </c>
      <c r="F31" s="128">
        <f t="shared" si="2"/>
        <v>10036</v>
      </c>
      <c r="G31" s="128">
        <f t="shared" si="3"/>
        <v>31760</v>
      </c>
      <c r="H31" s="14">
        <f t="shared" si="0"/>
        <v>824</v>
      </c>
      <c r="I31" s="14">
        <f t="shared" si="0"/>
        <v>9711.2000000000007</v>
      </c>
      <c r="J31" s="14">
        <f t="shared" si="0"/>
        <v>20644.599999999999</v>
      </c>
      <c r="K31" s="14">
        <f t="shared" si="0"/>
        <v>10535.2</v>
      </c>
      <c r="L31" s="14">
        <f t="shared" si="1"/>
        <v>31179.8</v>
      </c>
    </row>
    <row r="32" spans="1:12" ht="15.75" x14ac:dyDescent="0.25">
      <c r="A32" s="126" t="s">
        <v>99</v>
      </c>
      <c r="B32" s="108">
        <v>1968</v>
      </c>
      <c r="C32" s="127">
        <v>769</v>
      </c>
      <c r="D32" s="127">
        <v>9493</v>
      </c>
      <c r="E32" s="127">
        <v>20387</v>
      </c>
      <c r="F32" s="128">
        <f t="shared" si="2"/>
        <v>10262</v>
      </c>
      <c r="G32" s="128">
        <f t="shared" si="3"/>
        <v>30649</v>
      </c>
      <c r="H32" s="14">
        <f t="shared" si="0"/>
        <v>839.4</v>
      </c>
      <c r="I32" s="14">
        <f t="shared" si="0"/>
        <v>9859.6</v>
      </c>
      <c r="J32" s="14">
        <f t="shared" si="0"/>
        <v>20481.2</v>
      </c>
      <c r="K32" s="14">
        <f t="shared" si="0"/>
        <v>10699</v>
      </c>
      <c r="L32" s="14">
        <f t="shared" si="1"/>
        <v>31180.2</v>
      </c>
    </row>
    <row r="33" spans="1:12" ht="15.75" x14ac:dyDescent="0.25">
      <c r="A33" s="126" t="s">
        <v>100</v>
      </c>
      <c r="B33" s="108">
        <v>1969</v>
      </c>
      <c r="C33" s="127">
        <v>892</v>
      </c>
      <c r="D33" s="127">
        <v>9831</v>
      </c>
      <c r="E33" s="127">
        <v>20333</v>
      </c>
      <c r="F33" s="128">
        <f t="shared" si="2"/>
        <v>10723</v>
      </c>
      <c r="G33" s="128">
        <f t="shared" si="3"/>
        <v>31056</v>
      </c>
      <c r="H33" s="14">
        <f t="shared" si="0"/>
        <v>856.6</v>
      </c>
      <c r="I33" s="14">
        <f t="shared" si="0"/>
        <v>9979.7999999999993</v>
      </c>
      <c r="J33" s="14">
        <f t="shared" si="0"/>
        <v>20494.8</v>
      </c>
      <c r="K33" s="14">
        <f t="shared" si="0"/>
        <v>10836.4</v>
      </c>
      <c r="L33" s="14">
        <f t="shared" si="1"/>
        <v>31331.200000000001</v>
      </c>
    </row>
    <row r="34" spans="1:12" s="4" customFormat="1" ht="15.75" x14ac:dyDescent="0.25">
      <c r="A34" s="126" t="s">
        <v>101</v>
      </c>
      <c r="B34" s="103">
        <v>1970</v>
      </c>
      <c r="C34" s="134">
        <v>815</v>
      </c>
      <c r="D34" s="134">
        <v>10027</v>
      </c>
      <c r="E34" s="134">
        <v>20398</v>
      </c>
      <c r="F34" s="135">
        <f t="shared" si="2"/>
        <v>10842</v>
      </c>
      <c r="G34" s="135">
        <f t="shared" si="3"/>
        <v>31240</v>
      </c>
      <c r="H34" s="14">
        <f t="shared" si="0"/>
        <v>843.2</v>
      </c>
      <c r="I34" s="14">
        <f t="shared" si="0"/>
        <v>9918</v>
      </c>
      <c r="J34" s="14">
        <f t="shared" si="0"/>
        <v>20115.400000000001</v>
      </c>
      <c r="K34" s="14">
        <f t="shared" si="0"/>
        <v>10761.2</v>
      </c>
      <c r="L34" s="14">
        <f t="shared" si="1"/>
        <v>30876.6</v>
      </c>
    </row>
    <row r="35" spans="1:12" ht="15.75" x14ac:dyDescent="0.25">
      <c r="A35" s="126" t="s">
        <v>102</v>
      </c>
      <c r="B35" s="108">
        <v>1971</v>
      </c>
      <c r="C35" s="127">
        <v>866</v>
      </c>
      <c r="D35" s="127">
        <v>9947</v>
      </c>
      <c r="E35" s="127">
        <v>20381</v>
      </c>
      <c r="F35" s="128">
        <f t="shared" si="2"/>
        <v>10813</v>
      </c>
      <c r="G35" s="128">
        <f t="shared" si="3"/>
        <v>31194</v>
      </c>
      <c r="H35" s="14">
        <f t="shared" si="0"/>
        <v>834</v>
      </c>
      <c r="I35" s="14">
        <f t="shared" si="0"/>
        <v>9668.4</v>
      </c>
      <c r="J35" s="14">
        <f t="shared" si="0"/>
        <v>19850.400000000001</v>
      </c>
      <c r="K35" s="14">
        <f t="shared" si="0"/>
        <v>10502.4</v>
      </c>
      <c r="L35" s="14">
        <f t="shared" si="1"/>
        <v>30352.799999999999</v>
      </c>
    </row>
    <row r="36" spans="1:12" ht="15.75" x14ac:dyDescent="0.25">
      <c r="A36" s="126" t="s">
        <v>103</v>
      </c>
      <c r="B36" s="108">
        <v>1972</v>
      </c>
      <c r="C36" s="127">
        <v>855</v>
      </c>
      <c r="D36" s="127">
        <v>10000</v>
      </c>
      <c r="E36" s="127">
        <v>20907</v>
      </c>
      <c r="F36" s="128">
        <f t="shared" si="2"/>
        <v>10855</v>
      </c>
      <c r="G36" s="128">
        <f t="shared" si="3"/>
        <v>31762</v>
      </c>
      <c r="H36" s="14">
        <f t="shared" si="0"/>
        <v>817.4</v>
      </c>
      <c r="I36" s="14">
        <f t="shared" si="0"/>
        <v>9423</v>
      </c>
      <c r="J36" s="14">
        <f t="shared" si="0"/>
        <v>19860.2</v>
      </c>
      <c r="K36" s="14">
        <f t="shared" si="0"/>
        <v>10240.4</v>
      </c>
      <c r="L36" s="14">
        <f t="shared" si="1"/>
        <v>30100.6</v>
      </c>
    </row>
    <row r="37" spans="1:12" ht="15.75" x14ac:dyDescent="0.25">
      <c r="A37" s="126" t="s">
        <v>104</v>
      </c>
      <c r="B37" s="108">
        <v>1973</v>
      </c>
      <c r="C37" s="127">
        <v>855</v>
      </c>
      <c r="D37" s="127">
        <v>10094</v>
      </c>
      <c r="E37" s="127">
        <v>20455</v>
      </c>
      <c r="F37" s="128">
        <f t="shared" si="2"/>
        <v>10949</v>
      </c>
      <c r="G37" s="128">
        <f t="shared" si="3"/>
        <v>31404</v>
      </c>
      <c r="H37" s="14">
        <f t="shared" si="0"/>
        <v>808.6</v>
      </c>
      <c r="I37" s="14">
        <f t="shared" si="0"/>
        <v>9193</v>
      </c>
      <c r="J37" s="14">
        <f t="shared" si="0"/>
        <v>19703.2</v>
      </c>
      <c r="K37" s="14">
        <f t="shared" si="0"/>
        <v>10001.6</v>
      </c>
      <c r="L37" s="14">
        <f t="shared" si="1"/>
        <v>29704.799999999999</v>
      </c>
    </row>
    <row r="38" spans="1:12" ht="15.75" x14ac:dyDescent="0.25">
      <c r="A38" s="126" t="s">
        <v>105</v>
      </c>
      <c r="B38" s="108">
        <v>1974</v>
      </c>
      <c r="C38" s="127">
        <v>825</v>
      </c>
      <c r="D38" s="127">
        <v>9522</v>
      </c>
      <c r="E38" s="127">
        <v>18436</v>
      </c>
      <c r="F38" s="128">
        <f t="shared" si="2"/>
        <v>10347</v>
      </c>
      <c r="G38" s="128">
        <f t="shared" si="3"/>
        <v>28783</v>
      </c>
      <c r="H38" s="14">
        <f t="shared" si="0"/>
        <v>801.6</v>
      </c>
      <c r="I38" s="14">
        <f t="shared" si="0"/>
        <v>9044</v>
      </c>
      <c r="J38" s="14">
        <f t="shared" si="0"/>
        <v>19679.599999999999</v>
      </c>
      <c r="K38" s="14">
        <f t="shared" si="0"/>
        <v>9845.6</v>
      </c>
      <c r="L38" s="14">
        <f t="shared" si="1"/>
        <v>29525.200000000001</v>
      </c>
    </row>
    <row r="39" spans="1:12" ht="15.75" x14ac:dyDescent="0.25">
      <c r="A39" s="126" t="s">
        <v>106</v>
      </c>
      <c r="B39" s="108">
        <v>1975</v>
      </c>
      <c r="C39" s="127">
        <v>769</v>
      </c>
      <c r="D39" s="127">
        <v>8779</v>
      </c>
      <c r="E39" s="127">
        <v>19073</v>
      </c>
      <c r="F39" s="128">
        <f t="shared" si="2"/>
        <v>9548</v>
      </c>
      <c r="G39" s="128">
        <f t="shared" si="3"/>
        <v>28621</v>
      </c>
      <c r="H39" s="14">
        <f t="shared" si="0"/>
        <v>798.6</v>
      </c>
      <c r="I39" s="14">
        <f t="shared" si="0"/>
        <v>8987.7999999999993</v>
      </c>
      <c r="J39" s="14">
        <f t="shared" si="0"/>
        <v>20259.599999999999</v>
      </c>
      <c r="K39" s="14">
        <f t="shared" si="0"/>
        <v>9786.4</v>
      </c>
      <c r="L39" s="14">
        <f t="shared" si="1"/>
        <v>30046</v>
      </c>
    </row>
    <row r="40" spans="1:12" ht="15.75" x14ac:dyDescent="0.25">
      <c r="A40" s="126" t="s">
        <v>107</v>
      </c>
      <c r="B40" s="108">
        <v>1976</v>
      </c>
      <c r="C40" s="127">
        <v>783</v>
      </c>
      <c r="D40" s="127">
        <v>8720</v>
      </c>
      <c r="E40" s="127">
        <v>20430</v>
      </c>
      <c r="F40" s="128">
        <f t="shared" si="2"/>
        <v>9503</v>
      </c>
      <c r="G40" s="128">
        <f t="shared" si="3"/>
        <v>29933</v>
      </c>
      <c r="H40" s="14">
        <f t="shared" si="0"/>
        <v>784.8</v>
      </c>
      <c r="I40" s="14">
        <f t="shared" si="0"/>
        <v>8999.7999999999993</v>
      </c>
      <c r="J40" s="14">
        <f t="shared" si="0"/>
        <v>20394.400000000001</v>
      </c>
      <c r="K40" s="14">
        <f t="shared" si="0"/>
        <v>9784.6</v>
      </c>
      <c r="L40" s="14">
        <f t="shared" si="1"/>
        <v>30179</v>
      </c>
    </row>
    <row r="41" spans="1:12" ht="15.75" x14ac:dyDescent="0.25">
      <c r="A41" s="126" t="s">
        <v>108</v>
      </c>
      <c r="B41" s="108">
        <v>1977</v>
      </c>
      <c r="C41" s="127">
        <v>811</v>
      </c>
      <c r="D41" s="127">
        <v>8850</v>
      </c>
      <c r="E41" s="127">
        <v>20122</v>
      </c>
      <c r="F41" s="128">
        <f t="shared" si="2"/>
        <v>9661</v>
      </c>
      <c r="G41" s="128">
        <f t="shared" si="3"/>
        <v>29783</v>
      </c>
      <c r="H41" s="14">
        <f t="shared" si="0"/>
        <v>763.6</v>
      </c>
      <c r="I41" s="14">
        <f t="shared" si="0"/>
        <v>9023.7999999999993</v>
      </c>
      <c r="J41" s="14">
        <f t="shared" si="0"/>
        <v>20158.2</v>
      </c>
      <c r="K41" s="14">
        <f t="shared" si="0"/>
        <v>9787.4</v>
      </c>
      <c r="L41" s="14">
        <f t="shared" si="1"/>
        <v>29945.599999999999</v>
      </c>
    </row>
    <row r="42" spans="1:12" ht="15.75" x14ac:dyDescent="0.25">
      <c r="A42" s="126" t="s">
        <v>109</v>
      </c>
      <c r="B42" s="108">
        <v>1978</v>
      </c>
      <c r="C42" s="127">
        <v>820</v>
      </c>
      <c r="D42" s="127">
        <v>9349</v>
      </c>
      <c r="E42" s="127">
        <v>20337</v>
      </c>
      <c r="F42" s="128">
        <f t="shared" si="2"/>
        <v>10169</v>
      </c>
      <c r="G42" s="128">
        <f t="shared" si="3"/>
        <v>30506</v>
      </c>
      <c r="H42" s="14">
        <f t="shared" si="0"/>
        <v>741.6</v>
      </c>
      <c r="I42" s="14">
        <f t="shared" si="0"/>
        <v>9105.7999999999993</v>
      </c>
      <c r="J42" s="14">
        <f t="shared" si="0"/>
        <v>19796.2</v>
      </c>
      <c r="K42" s="14">
        <f t="shared" si="0"/>
        <v>9847.4</v>
      </c>
      <c r="L42" s="14">
        <f t="shared" si="1"/>
        <v>29643.599999999999</v>
      </c>
    </row>
    <row r="43" spans="1:12" ht="15.75" x14ac:dyDescent="0.25">
      <c r="A43" s="126" t="s">
        <v>110</v>
      </c>
      <c r="B43" s="108">
        <v>1979</v>
      </c>
      <c r="C43" s="107">
        <v>810</v>
      </c>
      <c r="D43" s="127">
        <v>9241</v>
      </c>
      <c r="E43" s="127">
        <v>21336</v>
      </c>
      <c r="F43" s="128">
        <f t="shared" si="2"/>
        <v>10051</v>
      </c>
      <c r="G43" s="128">
        <f t="shared" si="3"/>
        <v>31387</v>
      </c>
      <c r="H43" s="14">
        <f t="shared" si="0"/>
        <v>702.4</v>
      </c>
      <c r="I43" s="14">
        <f t="shared" si="0"/>
        <v>8762.6</v>
      </c>
      <c r="J43" s="14">
        <f t="shared" si="0"/>
        <v>19122.2</v>
      </c>
      <c r="K43" s="14">
        <f t="shared" si="0"/>
        <v>9465</v>
      </c>
      <c r="L43" s="14">
        <f t="shared" si="1"/>
        <v>28587.200000000001</v>
      </c>
    </row>
    <row r="44" spans="1:12" s="4" customFormat="1" ht="15.75" x14ac:dyDescent="0.25">
      <c r="A44" s="133" t="s">
        <v>111</v>
      </c>
      <c r="B44" s="103">
        <v>1980</v>
      </c>
      <c r="C44" s="102">
        <v>700</v>
      </c>
      <c r="D44" s="134">
        <v>8839</v>
      </c>
      <c r="E44" s="134">
        <v>19747</v>
      </c>
      <c r="F44" s="135">
        <f t="shared" si="2"/>
        <v>9539</v>
      </c>
      <c r="G44" s="128">
        <f t="shared" si="3"/>
        <v>29286</v>
      </c>
      <c r="H44" s="14">
        <f t="shared" si="0"/>
        <v>660.2</v>
      </c>
      <c r="I44" s="14">
        <f t="shared" si="0"/>
        <v>8459.7999999999993</v>
      </c>
      <c r="J44" s="14">
        <f t="shared" si="0"/>
        <v>18421.400000000001</v>
      </c>
      <c r="K44" s="14">
        <f t="shared" si="0"/>
        <v>9120</v>
      </c>
      <c r="L44" s="14">
        <f t="shared" si="1"/>
        <v>27541.4</v>
      </c>
    </row>
    <row r="45" spans="1:12" ht="15.75" x14ac:dyDescent="0.25">
      <c r="A45" s="126" t="s">
        <v>112</v>
      </c>
      <c r="B45" s="108">
        <v>1981</v>
      </c>
      <c r="C45" s="107">
        <v>677</v>
      </c>
      <c r="D45" s="127">
        <v>8840</v>
      </c>
      <c r="E45" s="127">
        <v>19249</v>
      </c>
      <c r="F45" s="128">
        <f t="shared" si="2"/>
        <v>9517</v>
      </c>
      <c r="G45" s="128">
        <f t="shared" si="3"/>
        <v>28766</v>
      </c>
      <c r="H45" s="14">
        <f t="shared" si="0"/>
        <v>640.6</v>
      </c>
      <c r="I45" s="14">
        <f t="shared" si="0"/>
        <v>8249.2000000000007</v>
      </c>
      <c r="J45" s="14">
        <f t="shared" si="0"/>
        <v>18251.8</v>
      </c>
      <c r="K45" s="14">
        <f t="shared" si="0"/>
        <v>8889.7999999999993</v>
      </c>
      <c r="L45" s="14">
        <f t="shared" si="1"/>
        <v>27141.599999999999</v>
      </c>
    </row>
    <row r="46" spans="1:12" ht="15.75" x14ac:dyDescent="0.25">
      <c r="A46" s="126" t="s">
        <v>113</v>
      </c>
      <c r="B46" s="108">
        <v>1982</v>
      </c>
      <c r="C46" s="107">
        <v>701</v>
      </c>
      <c r="D46" s="127">
        <v>9260</v>
      </c>
      <c r="E46" s="127">
        <v>18312</v>
      </c>
      <c r="F46" s="128">
        <f t="shared" si="2"/>
        <v>9961</v>
      </c>
      <c r="G46" s="128">
        <f t="shared" si="3"/>
        <v>28273</v>
      </c>
      <c r="H46" s="14">
        <f t="shared" si="0"/>
        <v>625.4</v>
      </c>
      <c r="I46" s="14">
        <f t="shared" si="0"/>
        <v>7965.6</v>
      </c>
      <c r="J46" s="14">
        <f t="shared" si="0"/>
        <v>18020.8</v>
      </c>
      <c r="K46" s="14">
        <f t="shared" si="0"/>
        <v>8591</v>
      </c>
      <c r="L46" s="14">
        <f t="shared" si="1"/>
        <v>26611.8</v>
      </c>
    </row>
    <row r="47" spans="1:12" ht="15.75" x14ac:dyDescent="0.25">
      <c r="A47" s="126" t="s">
        <v>114</v>
      </c>
      <c r="B47" s="108">
        <v>1983</v>
      </c>
      <c r="C47" s="107">
        <v>624</v>
      </c>
      <c r="D47" s="127">
        <v>7633</v>
      </c>
      <c r="E47" s="127">
        <v>16967</v>
      </c>
      <c r="F47" s="128">
        <f t="shared" si="2"/>
        <v>8257</v>
      </c>
      <c r="G47" s="128">
        <f t="shared" si="3"/>
        <v>25224</v>
      </c>
      <c r="H47" s="14">
        <f t="shared" si="0"/>
        <v>596.4</v>
      </c>
      <c r="I47" s="14">
        <f t="shared" si="0"/>
        <v>7455</v>
      </c>
      <c r="J47" s="14">
        <f t="shared" si="0"/>
        <v>17855.400000000001</v>
      </c>
      <c r="K47" s="14">
        <f t="shared" si="0"/>
        <v>8051.4</v>
      </c>
      <c r="L47" s="14">
        <f t="shared" si="1"/>
        <v>25906.799999999999</v>
      </c>
    </row>
    <row r="48" spans="1:12" ht="15.75" x14ac:dyDescent="0.25">
      <c r="A48" s="126" t="s">
        <v>115</v>
      </c>
      <c r="B48" s="108">
        <v>1984</v>
      </c>
      <c r="C48" s="107">
        <v>599</v>
      </c>
      <c r="D48" s="127">
        <v>7727</v>
      </c>
      <c r="E48" s="127">
        <v>17832</v>
      </c>
      <c r="F48" s="128">
        <f t="shared" si="2"/>
        <v>8326</v>
      </c>
      <c r="G48" s="128">
        <f t="shared" si="3"/>
        <v>26158</v>
      </c>
      <c r="H48" s="14">
        <f t="shared" si="0"/>
        <v>582.4</v>
      </c>
      <c r="I48" s="14">
        <f t="shared" si="0"/>
        <v>7274.8</v>
      </c>
      <c r="J48" s="14">
        <f t="shared" si="0"/>
        <v>18089.8</v>
      </c>
      <c r="K48" s="14">
        <f t="shared" si="0"/>
        <v>7857.2</v>
      </c>
      <c r="L48" s="14">
        <f t="shared" si="1"/>
        <v>25947</v>
      </c>
    </row>
    <row r="49" spans="1:12" ht="15.75" x14ac:dyDescent="0.25">
      <c r="A49" s="126" t="s">
        <v>116</v>
      </c>
      <c r="B49" s="108">
        <v>1985</v>
      </c>
      <c r="C49" s="107">
        <v>602</v>
      </c>
      <c r="D49" s="127">
        <v>7786</v>
      </c>
      <c r="E49" s="127">
        <v>18899</v>
      </c>
      <c r="F49" s="128">
        <f t="shared" si="2"/>
        <v>8388</v>
      </c>
      <c r="G49" s="128">
        <f t="shared" si="3"/>
        <v>27287</v>
      </c>
      <c r="H49" s="14">
        <f t="shared" si="0"/>
        <v>573.20000000000005</v>
      </c>
      <c r="I49" s="14">
        <f t="shared" si="0"/>
        <v>7129</v>
      </c>
      <c r="J49" s="14">
        <f t="shared" si="0"/>
        <v>18519.599999999999</v>
      </c>
      <c r="K49" s="14">
        <f t="shared" si="0"/>
        <v>7702.2</v>
      </c>
      <c r="L49" s="14">
        <f t="shared" si="1"/>
        <v>26221.8</v>
      </c>
    </row>
    <row r="50" spans="1:12" ht="15.75" x14ac:dyDescent="0.25">
      <c r="A50" s="126" t="s">
        <v>117</v>
      </c>
      <c r="B50" s="108">
        <v>1986</v>
      </c>
      <c r="C50" s="107">
        <v>601</v>
      </c>
      <c r="D50" s="127">
        <v>7422</v>
      </c>
      <c r="E50" s="127">
        <v>18094</v>
      </c>
      <c r="F50" s="128">
        <f t="shared" si="2"/>
        <v>8023</v>
      </c>
      <c r="G50" s="128">
        <f t="shared" si="3"/>
        <v>26117</v>
      </c>
      <c r="H50" s="14">
        <f t="shared" si="0"/>
        <v>562</v>
      </c>
      <c r="I50" s="14">
        <f t="shared" si="0"/>
        <v>6822.2</v>
      </c>
      <c r="J50" s="14">
        <f t="shared" si="0"/>
        <v>18825.8</v>
      </c>
      <c r="K50" s="14">
        <f t="shared" si="0"/>
        <v>7384.2</v>
      </c>
      <c r="L50" s="14">
        <f t="shared" si="1"/>
        <v>26210</v>
      </c>
    </row>
    <row r="51" spans="1:12" ht="15.75" x14ac:dyDescent="0.25">
      <c r="A51" s="126" t="s">
        <v>118</v>
      </c>
      <c r="B51" s="108">
        <v>1987</v>
      </c>
      <c r="C51" s="107">
        <v>556</v>
      </c>
      <c r="D51" s="127">
        <v>6707</v>
      </c>
      <c r="E51" s="127">
        <v>17485</v>
      </c>
      <c r="F51" s="128">
        <f t="shared" si="2"/>
        <v>7263</v>
      </c>
      <c r="G51" s="128">
        <f t="shared" si="3"/>
        <v>24748</v>
      </c>
      <c r="H51" s="14">
        <f t="shared" si="0"/>
        <v>540</v>
      </c>
      <c r="I51" s="14">
        <f t="shared" si="0"/>
        <v>6465.4</v>
      </c>
      <c r="J51" s="14">
        <f t="shared" si="0"/>
        <v>19050.400000000001</v>
      </c>
      <c r="K51" s="14">
        <f t="shared" si="0"/>
        <v>7005.4</v>
      </c>
      <c r="L51" s="14">
        <f t="shared" si="1"/>
        <v>26055.8</v>
      </c>
    </row>
    <row r="52" spans="1:12" ht="15.75" x14ac:dyDescent="0.25">
      <c r="A52" s="126" t="s">
        <v>119</v>
      </c>
      <c r="B52" s="108">
        <v>1988</v>
      </c>
      <c r="C52" s="107">
        <v>554</v>
      </c>
      <c r="D52" s="127">
        <v>6732</v>
      </c>
      <c r="E52" s="127">
        <v>18139</v>
      </c>
      <c r="F52" s="128">
        <f t="shared" si="2"/>
        <v>7286</v>
      </c>
      <c r="G52" s="128">
        <f t="shared" si="3"/>
        <v>25425</v>
      </c>
      <c r="H52" s="14">
        <f t="shared" si="0"/>
        <v>521.4</v>
      </c>
      <c r="I52" s="14">
        <f t="shared" si="0"/>
        <v>6159.2</v>
      </c>
      <c r="J52" s="14">
        <f t="shared" si="0"/>
        <v>19260.2</v>
      </c>
      <c r="K52" s="14">
        <f t="shared" si="0"/>
        <v>6680.6</v>
      </c>
      <c r="L52" s="14">
        <f t="shared" si="1"/>
        <v>25940.799999999999</v>
      </c>
    </row>
    <row r="53" spans="1:12" ht="15.75" x14ac:dyDescent="0.25">
      <c r="A53" s="126" t="s">
        <v>120</v>
      </c>
      <c r="B53" s="108">
        <v>1989</v>
      </c>
      <c r="C53" s="107">
        <v>553</v>
      </c>
      <c r="D53" s="127">
        <v>6998</v>
      </c>
      <c r="E53" s="127">
        <v>19981</v>
      </c>
      <c r="F53" s="128">
        <f t="shared" si="2"/>
        <v>7551</v>
      </c>
      <c r="G53" s="128">
        <f t="shared" si="3"/>
        <v>27532</v>
      </c>
      <c r="H53" s="14">
        <f t="shared" si="0"/>
        <v>490.4</v>
      </c>
      <c r="I53" s="14">
        <f t="shared" si="0"/>
        <v>5703.6</v>
      </c>
      <c r="J53" s="14">
        <f t="shared" si="0"/>
        <v>19144.599999999999</v>
      </c>
      <c r="K53" s="14">
        <f t="shared" si="0"/>
        <v>6194</v>
      </c>
      <c r="L53" s="14">
        <f t="shared" si="1"/>
        <v>25338.6</v>
      </c>
    </row>
    <row r="54" spans="1:12" s="4" customFormat="1" ht="15.75" x14ac:dyDescent="0.25">
      <c r="A54" s="133" t="s">
        <v>121</v>
      </c>
      <c r="B54" s="103">
        <v>1990</v>
      </c>
      <c r="C54" s="102">
        <v>546</v>
      </c>
      <c r="D54" s="134">
        <v>6252</v>
      </c>
      <c r="E54" s="134">
        <v>20430</v>
      </c>
      <c r="F54" s="135">
        <f t="shared" si="2"/>
        <v>6798</v>
      </c>
      <c r="G54" s="128">
        <f t="shared" si="3"/>
        <v>27228</v>
      </c>
      <c r="H54" s="14">
        <f t="shared" si="0"/>
        <v>452.4</v>
      </c>
      <c r="I54" s="14">
        <f t="shared" si="0"/>
        <v>5345.6</v>
      </c>
      <c r="J54" s="14">
        <f t="shared" si="0"/>
        <v>18548.8</v>
      </c>
      <c r="K54" s="14">
        <f t="shared" si="0"/>
        <v>5798</v>
      </c>
      <c r="L54" s="14">
        <f t="shared" si="1"/>
        <v>24346.799999999999</v>
      </c>
    </row>
    <row r="55" spans="1:12" ht="15.75" x14ac:dyDescent="0.25">
      <c r="A55" s="126" t="s">
        <v>122</v>
      </c>
      <c r="B55" s="108">
        <v>1991</v>
      </c>
      <c r="C55" s="107">
        <v>491</v>
      </c>
      <c r="D55" s="127">
        <v>5638</v>
      </c>
      <c r="E55" s="127">
        <v>19217</v>
      </c>
      <c r="F55" s="128">
        <f t="shared" si="2"/>
        <v>6129</v>
      </c>
      <c r="G55" s="128">
        <f t="shared" si="3"/>
        <v>25346</v>
      </c>
      <c r="H55" s="14">
        <f t="shared" si="0"/>
        <v>425</v>
      </c>
      <c r="I55" s="14">
        <f t="shared" si="0"/>
        <v>5081.2</v>
      </c>
      <c r="J55" s="14">
        <f t="shared" si="0"/>
        <v>17833.8</v>
      </c>
      <c r="K55" s="14">
        <f t="shared" si="0"/>
        <v>5506.2</v>
      </c>
      <c r="L55" s="14">
        <f t="shared" si="1"/>
        <v>23340</v>
      </c>
    </row>
    <row r="56" spans="1:12" ht="15.75" x14ac:dyDescent="0.25">
      <c r="A56" s="126" t="s">
        <v>123</v>
      </c>
      <c r="B56" s="108">
        <v>1992</v>
      </c>
      <c r="C56" s="107">
        <v>463</v>
      </c>
      <c r="D56" s="127">
        <v>5176</v>
      </c>
      <c r="E56" s="127">
        <v>18534</v>
      </c>
      <c r="F56" s="128">
        <f t="shared" si="2"/>
        <v>5639</v>
      </c>
      <c r="G56" s="128">
        <f t="shared" si="3"/>
        <v>24173</v>
      </c>
      <c r="H56" s="14">
        <f t="shared" si="0"/>
        <v>398.2</v>
      </c>
      <c r="I56" s="14">
        <f t="shared" si="0"/>
        <v>4761.8</v>
      </c>
      <c r="J56" s="14">
        <f t="shared" si="0"/>
        <v>17454</v>
      </c>
      <c r="K56" s="14">
        <f t="shared" si="0"/>
        <v>5160</v>
      </c>
      <c r="L56" s="14">
        <f t="shared" si="1"/>
        <v>22614</v>
      </c>
    </row>
    <row r="57" spans="1:12" ht="15.75" x14ac:dyDescent="0.25">
      <c r="A57" s="126" t="s">
        <v>124</v>
      </c>
      <c r="B57" s="108">
        <v>1993</v>
      </c>
      <c r="C57" s="107">
        <v>399</v>
      </c>
      <c r="D57" s="127">
        <v>4454</v>
      </c>
      <c r="E57" s="127">
        <v>17561</v>
      </c>
      <c r="F57" s="128">
        <f t="shared" si="2"/>
        <v>4853</v>
      </c>
      <c r="G57" s="128">
        <f t="shared" si="3"/>
        <v>22414</v>
      </c>
      <c r="H57" s="14">
        <f t="shared" ref="H57:L72" si="4">(C57+C58+C59+C60+C61)/5</f>
        <v>381</v>
      </c>
      <c r="I57" s="14">
        <f t="shared" si="4"/>
        <v>4536</v>
      </c>
      <c r="J57" s="14">
        <f t="shared" si="4"/>
        <v>17388.2</v>
      </c>
      <c r="K57" s="14">
        <f t="shared" si="4"/>
        <v>4917</v>
      </c>
      <c r="L57" s="14">
        <f t="shared" si="4"/>
        <v>22305.200000000001</v>
      </c>
    </row>
    <row r="58" spans="1:12" ht="15.75" x14ac:dyDescent="0.25">
      <c r="A58" s="126" t="s">
        <v>125</v>
      </c>
      <c r="B58" s="108">
        <v>1994</v>
      </c>
      <c r="C58" s="107">
        <v>363</v>
      </c>
      <c r="D58" s="127">
        <v>5208</v>
      </c>
      <c r="E58" s="127">
        <v>17002</v>
      </c>
      <c r="F58" s="128">
        <f t="shared" si="2"/>
        <v>5571</v>
      </c>
      <c r="G58" s="128">
        <f t="shared" si="3"/>
        <v>22573</v>
      </c>
      <c r="H58" s="14">
        <f t="shared" si="4"/>
        <v>378.2</v>
      </c>
      <c r="I58" s="14">
        <f t="shared" si="4"/>
        <v>4459.6000000000004</v>
      </c>
      <c r="J58" s="14">
        <f t="shared" si="4"/>
        <v>17478</v>
      </c>
      <c r="K58" s="14">
        <f t="shared" si="4"/>
        <v>4837.8</v>
      </c>
      <c r="L58" s="14">
        <f t="shared" si="4"/>
        <v>22315.8</v>
      </c>
    </row>
    <row r="59" spans="1:12" ht="15.75" x14ac:dyDescent="0.25">
      <c r="A59" s="126" t="s">
        <v>126</v>
      </c>
      <c r="B59" s="108">
        <v>1995</v>
      </c>
      <c r="C59" s="107">
        <v>409</v>
      </c>
      <c r="D59" s="127">
        <v>4930</v>
      </c>
      <c r="E59" s="127">
        <v>16855</v>
      </c>
      <c r="F59" s="128">
        <f t="shared" si="2"/>
        <v>5339</v>
      </c>
      <c r="G59" s="128">
        <f t="shared" si="3"/>
        <v>22194</v>
      </c>
      <c r="H59" s="14">
        <f t="shared" si="4"/>
        <v>367.6</v>
      </c>
      <c r="I59" s="14">
        <f t="shared" si="4"/>
        <v>4171</v>
      </c>
      <c r="J59" s="14">
        <f t="shared" si="4"/>
        <v>17463</v>
      </c>
      <c r="K59" s="14">
        <f t="shared" si="4"/>
        <v>4538.6000000000004</v>
      </c>
      <c r="L59" s="14">
        <f t="shared" si="4"/>
        <v>22001.599999999999</v>
      </c>
    </row>
    <row r="60" spans="1:12" ht="15.75" x14ac:dyDescent="0.25">
      <c r="A60" s="126" t="s">
        <v>127</v>
      </c>
      <c r="B60" s="108">
        <v>1996</v>
      </c>
      <c r="C60" s="107">
        <v>357</v>
      </c>
      <c r="D60" s="127">
        <v>4041</v>
      </c>
      <c r="E60" s="127">
        <v>17318</v>
      </c>
      <c r="F60" s="128">
        <f t="shared" si="2"/>
        <v>4398</v>
      </c>
      <c r="G60" s="128">
        <f t="shared" si="3"/>
        <v>21716</v>
      </c>
      <c r="H60" s="14">
        <f t="shared" si="4"/>
        <v>351</v>
      </c>
      <c r="I60" s="14">
        <f t="shared" si="4"/>
        <v>3898.6</v>
      </c>
      <c r="J60" s="14">
        <f t="shared" si="4"/>
        <v>17416.8</v>
      </c>
      <c r="K60" s="14">
        <f t="shared" si="4"/>
        <v>4249.6000000000004</v>
      </c>
      <c r="L60" s="14">
        <f t="shared" si="4"/>
        <v>21666.400000000001</v>
      </c>
    </row>
    <row r="61" spans="1:12" ht="15.75" x14ac:dyDescent="0.25">
      <c r="A61" s="126" t="s">
        <v>128</v>
      </c>
      <c r="B61" s="108">
        <v>1997</v>
      </c>
      <c r="C61" s="107">
        <v>377</v>
      </c>
      <c r="D61" s="127">
        <v>4047</v>
      </c>
      <c r="E61" s="127">
        <v>18205</v>
      </c>
      <c r="F61" s="128">
        <f>SUM(C61:D61)</f>
        <v>4424</v>
      </c>
      <c r="G61" s="128">
        <f t="shared" si="3"/>
        <v>22629</v>
      </c>
      <c r="H61" s="14">
        <f t="shared" si="4"/>
        <v>349.2</v>
      </c>
      <c r="I61" s="14">
        <f t="shared" si="4"/>
        <v>3772.4</v>
      </c>
      <c r="J61" s="14">
        <f t="shared" si="4"/>
        <v>17183.8</v>
      </c>
      <c r="K61" s="14">
        <f t="shared" si="4"/>
        <v>4121.6000000000004</v>
      </c>
      <c r="L61" s="14">
        <f t="shared" si="4"/>
        <v>21305.4</v>
      </c>
    </row>
    <row r="62" spans="1:12" ht="15.75" x14ac:dyDescent="0.25">
      <c r="A62" s="136" t="s">
        <v>129</v>
      </c>
      <c r="B62" s="137">
        <v>1998</v>
      </c>
      <c r="C62" s="138">
        <v>385</v>
      </c>
      <c r="D62" s="139">
        <v>4072</v>
      </c>
      <c r="E62" s="139">
        <v>18010</v>
      </c>
      <c r="F62" s="128">
        <f t="shared" si="2"/>
        <v>4457</v>
      </c>
      <c r="G62" s="128">
        <f t="shared" si="3"/>
        <v>22467</v>
      </c>
      <c r="H62" s="14">
        <f t="shared" si="4"/>
        <v>334.6</v>
      </c>
      <c r="I62" s="14">
        <f t="shared" si="4"/>
        <v>3608.8</v>
      </c>
      <c r="J62" s="14">
        <f t="shared" si="4"/>
        <v>16691.2</v>
      </c>
      <c r="K62" s="14">
        <f t="shared" si="4"/>
        <v>3943.4</v>
      </c>
      <c r="L62" s="14">
        <f t="shared" si="4"/>
        <v>20634.599999999999</v>
      </c>
    </row>
    <row r="63" spans="1:12" ht="15.75" x14ac:dyDescent="0.25">
      <c r="A63" s="136" t="s">
        <v>130</v>
      </c>
      <c r="B63" s="137">
        <v>1999</v>
      </c>
      <c r="C63" s="140">
        <f>[1]Table2!I62</f>
        <v>310</v>
      </c>
      <c r="D63" s="141">
        <f>[1]Table2!J62</f>
        <v>3765</v>
      </c>
      <c r="E63" s="141">
        <f>[1]Table2!K62</f>
        <v>16927</v>
      </c>
      <c r="F63" s="128">
        <f t="shared" si="2"/>
        <v>4075</v>
      </c>
      <c r="G63" s="128">
        <f t="shared" si="3"/>
        <v>21002</v>
      </c>
      <c r="H63" s="14">
        <f t="shared" si="4"/>
        <v>324.8</v>
      </c>
      <c r="I63" s="14">
        <f t="shared" si="4"/>
        <v>3385.8</v>
      </c>
      <c r="J63" s="14">
        <f t="shared" si="4"/>
        <v>16181.8</v>
      </c>
      <c r="K63" s="14">
        <f t="shared" si="4"/>
        <v>3710.6</v>
      </c>
      <c r="L63" s="14">
        <f t="shared" si="4"/>
        <v>19892.400000000001</v>
      </c>
    </row>
    <row r="64" spans="1:12" ht="15.75" x14ac:dyDescent="0.25">
      <c r="A64" s="136" t="s">
        <v>131</v>
      </c>
      <c r="B64" s="137">
        <v>2000</v>
      </c>
      <c r="C64" s="140">
        <f>[1]Table2!I63</f>
        <v>326</v>
      </c>
      <c r="D64" s="141">
        <f>[1]Table2!J63</f>
        <v>3568</v>
      </c>
      <c r="E64" s="141">
        <f>[1]Table2!K63</f>
        <v>16624</v>
      </c>
      <c r="F64" s="141">
        <f t="shared" si="2"/>
        <v>3894</v>
      </c>
      <c r="G64" s="128">
        <f t="shared" si="3"/>
        <v>20518</v>
      </c>
      <c r="H64" s="14">
        <f t="shared" si="4"/>
        <v>324.39999999999998</v>
      </c>
      <c r="I64" s="14">
        <f t="shared" si="4"/>
        <v>3186</v>
      </c>
      <c r="J64" s="14">
        <f t="shared" si="4"/>
        <v>15882</v>
      </c>
      <c r="K64" s="14">
        <f t="shared" si="4"/>
        <v>3510.4</v>
      </c>
      <c r="L64" s="14">
        <f t="shared" si="4"/>
        <v>19392.400000000001</v>
      </c>
    </row>
    <row r="65" spans="1:12" ht="15.75" x14ac:dyDescent="0.25">
      <c r="A65" s="136" t="s">
        <v>132</v>
      </c>
      <c r="B65" s="137">
        <v>2001</v>
      </c>
      <c r="C65" s="140">
        <f>[1]Table2!I64</f>
        <v>348</v>
      </c>
      <c r="D65" s="141">
        <f>[1]Table2!J64</f>
        <v>3410</v>
      </c>
      <c r="E65" s="141">
        <f>[1]Table2!K64</f>
        <v>16153</v>
      </c>
      <c r="F65" s="141">
        <f t="shared" si="2"/>
        <v>3758</v>
      </c>
      <c r="G65" s="141">
        <f t="shared" si="3"/>
        <v>19911</v>
      </c>
      <c r="H65" s="14">
        <f t="shared" si="4"/>
        <v>316.39999999999998</v>
      </c>
      <c r="I65" s="14">
        <f t="shared" si="4"/>
        <v>3005.6</v>
      </c>
      <c r="J65" s="14">
        <f t="shared" si="4"/>
        <v>15543.8</v>
      </c>
      <c r="K65" s="14">
        <f t="shared" si="4"/>
        <v>3322</v>
      </c>
      <c r="L65" s="14">
        <f t="shared" si="4"/>
        <v>18865.8</v>
      </c>
    </row>
    <row r="66" spans="1:12" ht="15.75" x14ac:dyDescent="0.25">
      <c r="A66" s="136" t="s">
        <v>133</v>
      </c>
      <c r="B66" s="137">
        <v>2002</v>
      </c>
      <c r="C66" s="140">
        <f>[1]Table2!I65</f>
        <v>304</v>
      </c>
      <c r="D66" s="141">
        <f>[1]Table2!J65</f>
        <v>3229</v>
      </c>
      <c r="E66" s="141">
        <f>[1]Table2!K65</f>
        <v>15742</v>
      </c>
      <c r="F66" s="141">
        <f t="shared" si="2"/>
        <v>3533</v>
      </c>
      <c r="G66" s="141">
        <f t="shared" si="3"/>
        <v>19275</v>
      </c>
      <c r="H66" s="14">
        <f t="shared" si="4"/>
        <v>309.60000000000002</v>
      </c>
      <c r="I66" s="14">
        <f t="shared" si="4"/>
        <v>2850.6</v>
      </c>
      <c r="J66" s="14">
        <f t="shared" si="4"/>
        <v>15177.2</v>
      </c>
      <c r="K66" s="14">
        <f t="shared" si="4"/>
        <v>3160.2</v>
      </c>
      <c r="L66" s="14">
        <f t="shared" si="4"/>
        <v>18337.400000000001</v>
      </c>
    </row>
    <row r="67" spans="1:12" ht="15.75" x14ac:dyDescent="0.25">
      <c r="A67" s="136" t="s">
        <v>134</v>
      </c>
      <c r="B67" s="137">
        <v>2003</v>
      </c>
      <c r="C67" s="140">
        <f>[1]Table2!I66</f>
        <v>336</v>
      </c>
      <c r="D67" s="141">
        <f>[1]Table2!J66</f>
        <v>2957</v>
      </c>
      <c r="E67" s="141">
        <f>[1]Table2!K66</f>
        <v>15463</v>
      </c>
      <c r="F67" s="141">
        <f t="shared" si="2"/>
        <v>3293</v>
      </c>
      <c r="G67" s="141">
        <f t="shared" si="3"/>
        <v>18756</v>
      </c>
      <c r="H67" s="14">
        <f t="shared" si="4"/>
        <v>305</v>
      </c>
      <c r="I67" s="14">
        <f t="shared" si="4"/>
        <v>2681.8</v>
      </c>
      <c r="J67" s="14">
        <f t="shared" si="4"/>
        <v>14743.4</v>
      </c>
      <c r="K67" s="14">
        <f t="shared" si="4"/>
        <v>2986.8</v>
      </c>
      <c r="L67" s="14">
        <f t="shared" si="4"/>
        <v>17730.2</v>
      </c>
    </row>
    <row r="68" spans="1:12" ht="15.75" x14ac:dyDescent="0.25">
      <c r="A68" s="136" t="s">
        <v>135</v>
      </c>
      <c r="B68" s="137">
        <v>2004</v>
      </c>
      <c r="C68" s="140">
        <f>[1]Table2!I67</f>
        <v>308</v>
      </c>
      <c r="D68" s="141">
        <f>[1]Table2!J67</f>
        <v>2766</v>
      </c>
      <c r="E68" s="141">
        <f>[1]Table2!K67</f>
        <v>15428</v>
      </c>
      <c r="F68" s="141">
        <f t="shared" si="2"/>
        <v>3074</v>
      </c>
      <c r="G68" s="141">
        <f t="shared" si="3"/>
        <v>18502</v>
      </c>
      <c r="H68" s="14">
        <f t="shared" si="4"/>
        <v>291.8</v>
      </c>
      <c r="I68" s="14">
        <f t="shared" si="4"/>
        <v>2605.4</v>
      </c>
      <c r="J68" s="14">
        <f t="shared" si="4"/>
        <v>14200.2</v>
      </c>
      <c r="K68" s="14">
        <f t="shared" si="4"/>
        <v>2897.2</v>
      </c>
      <c r="L68" s="14">
        <f t="shared" si="4"/>
        <v>17097.400000000001</v>
      </c>
    </row>
    <row r="69" spans="1:12" ht="15.75" x14ac:dyDescent="0.25">
      <c r="A69" s="136" t="s">
        <v>136</v>
      </c>
      <c r="B69" s="137">
        <v>2005</v>
      </c>
      <c r="C69" s="140">
        <f>[1]Table2!I68</f>
        <v>286</v>
      </c>
      <c r="D69" s="141">
        <f>[1]Table2!J68</f>
        <v>2666</v>
      </c>
      <c r="E69" s="141">
        <f>[1]Table2!K68</f>
        <v>14933</v>
      </c>
      <c r="F69" s="141">
        <f t="shared" si="2"/>
        <v>2952</v>
      </c>
      <c r="G69" s="141">
        <f t="shared" si="3"/>
        <v>17885</v>
      </c>
      <c r="H69" s="14">
        <f t="shared" si="4"/>
        <v>273.39999999999998</v>
      </c>
      <c r="I69" s="14">
        <f t="shared" si="4"/>
        <v>2509.6</v>
      </c>
      <c r="J69" s="14">
        <f t="shared" si="4"/>
        <v>13622.6</v>
      </c>
      <c r="K69" s="14">
        <f t="shared" si="4"/>
        <v>2783</v>
      </c>
      <c r="L69" s="14">
        <f t="shared" si="4"/>
        <v>16405.599999999999</v>
      </c>
    </row>
    <row r="70" spans="1:12" ht="15.75" x14ac:dyDescent="0.25">
      <c r="A70" s="136" t="s">
        <v>137</v>
      </c>
      <c r="B70" s="137">
        <v>2006</v>
      </c>
      <c r="C70" s="140">
        <f>[1]Table2!I69</f>
        <v>314</v>
      </c>
      <c r="D70" s="141">
        <f>[1]Table2!J69</f>
        <v>2635</v>
      </c>
      <c r="E70" s="141">
        <f>[1]Table2!K69</f>
        <v>14320</v>
      </c>
      <c r="F70" s="141">
        <f t="shared" si="2"/>
        <v>2949</v>
      </c>
      <c r="G70" s="141">
        <f t="shared" si="3"/>
        <v>17269</v>
      </c>
      <c r="H70" s="14">
        <f t="shared" si="4"/>
        <v>257.8</v>
      </c>
      <c r="I70" s="14">
        <f t="shared" si="4"/>
        <v>2370.1999999999998</v>
      </c>
      <c r="J70" s="14">
        <f t="shared" si="4"/>
        <v>12868.2</v>
      </c>
      <c r="K70" s="14">
        <f t="shared" si="4"/>
        <v>2628</v>
      </c>
      <c r="L70" s="14">
        <f t="shared" si="4"/>
        <v>15496.2</v>
      </c>
    </row>
    <row r="71" spans="1:12" ht="15.75" x14ac:dyDescent="0.25">
      <c r="A71" s="136" t="s">
        <v>138</v>
      </c>
      <c r="B71" s="137">
        <v>2007</v>
      </c>
      <c r="C71" s="140">
        <f>[1]Table2!I70</f>
        <v>281</v>
      </c>
      <c r="D71" s="141">
        <f>[1]Table2!J70</f>
        <v>2385</v>
      </c>
      <c r="E71" s="141">
        <f>[1]Table2!K70</f>
        <v>13573</v>
      </c>
      <c r="F71" s="141">
        <f t="shared" si="2"/>
        <v>2666</v>
      </c>
      <c r="G71" s="141">
        <f t="shared" si="3"/>
        <v>16239</v>
      </c>
      <c r="H71" s="14">
        <f t="shared" si="4"/>
        <v>232</v>
      </c>
      <c r="I71" s="14">
        <f t="shared" si="4"/>
        <v>2219.1999999999998</v>
      </c>
      <c r="J71" s="14">
        <f t="shared" si="4"/>
        <v>12148.4</v>
      </c>
      <c r="K71" s="14">
        <f t="shared" si="4"/>
        <v>2451.1999999999998</v>
      </c>
      <c r="L71" s="14">
        <f t="shared" si="4"/>
        <v>14599.6</v>
      </c>
    </row>
    <row r="72" spans="1:12" ht="15.75" x14ac:dyDescent="0.25">
      <c r="A72" s="136" t="s">
        <v>139</v>
      </c>
      <c r="B72" s="137">
        <v>2008</v>
      </c>
      <c r="C72" s="140">
        <f>[1]Table2!I71</f>
        <v>270</v>
      </c>
      <c r="D72" s="141">
        <f>[1]Table2!J71</f>
        <v>2575</v>
      </c>
      <c r="E72" s="141">
        <f>[1]Table2!K71</f>
        <v>12747</v>
      </c>
      <c r="F72" s="141">
        <f t="shared" si="2"/>
        <v>2845</v>
      </c>
      <c r="G72" s="141">
        <f t="shared" si="3"/>
        <v>15592</v>
      </c>
      <c r="H72" s="14">
        <f t="shared" si="4"/>
        <v>211</v>
      </c>
      <c r="I72" s="14">
        <f t="shared" si="4"/>
        <v>2138.4</v>
      </c>
      <c r="J72" s="14">
        <f t="shared" si="4"/>
        <v>11544.8</v>
      </c>
      <c r="K72" s="14">
        <f t="shared" si="4"/>
        <v>2349.4</v>
      </c>
      <c r="L72" s="14">
        <f t="shared" si="4"/>
        <v>13894.2</v>
      </c>
    </row>
    <row r="73" spans="1:12" ht="15.75" x14ac:dyDescent="0.25">
      <c r="A73" s="136" t="s">
        <v>140</v>
      </c>
      <c r="B73" s="137">
        <v>2009</v>
      </c>
      <c r="C73" s="140">
        <f>[1]Table2!I72</f>
        <v>216</v>
      </c>
      <c r="D73" s="141">
        <f>[1]Table2!J72</f>
        <v>2287</v>
      </c>
      <c r="E73" s="141">
        <f>[1]Table2!K72</f>
        <v>12540</v>
      </c>
      <c r="F73" s="141">
        <f>SUM(C73:D73)</f>
        <v>2503</v>
      </c>
      <c r="G73" s="141">
        <f>SUM(C73:E73)</f>
        <v>15043</v>
      </c>
      <c r="H73" s="14">
        <f>(C73+C74+C75+C76+C77)/5</f>
        <v>191.4</v>
      </c>
      <c r="I73" s="14">
        <f t="shared" ref="I73:L76" si="5">(D73+D74+D75+D76+D77)/5</f>
        <v>1957.6</v>
      </c>
      <c r="J73" s="14">
        <f t="shared" si="5"/>
        <v>10927.2</v>
      </c>
      <c r="K73" s="14">
        <f t="shared" si="5"/>
        <v>2149</v>
      </c>
      <c r="L73" s="14">
        <f t="shared" si="5"/>
        <v>13076.2</v>
      </c>
    </row>
    <row r="74" spans="1:12" ht="15.75" x14ac:dyDescent="0.25">
      <c r="A74" s="136" t="s">
        <v>141</v>
      </c>
      <c r="B74" s="137">
        <v>2010</v>
      </c>
      <c r="C74" s="140">
        <f>[1]Table2!I73</f>
        <v>208</v>
      </c>
      <c r="D74" s="141">
        <f>[1]Table2!J73</f>
        <v>1969</v>
      </c>
      <c r="E74" s="141">
        <f>[1]Table2!K73</f>
        <v>11161</v>
      </c>
      <c r="F74" s="141">
        <f>SUM(C74:D74)</f>
        <v>2177</v>
      </c>
      <c r="G74" s="141">
        <f>SUM(C74:E74)</f>
        <v>13338</v>
      </c>
      <c r="H74" s="14">
        <f>(C74+C75+C76+C77+C78)/5</f>
        <v>188.8</v>
      </c>
      <c r="I74" s="14">
        <f t="shared" si="5"/>
        <v>1840.8</v>
      </c>
      <c r="J74" s="14">
        <f t="shared" si="5"/>
        <v>10299.6</v>
      </c>
      <c r="K74" s="14">
        <f t="shared" si="5"/>
        <v>2029.6</v>
      </c>
      <c r="L74" s="14">
        <f t="shared" si="5"/>
        <v>12329.2</v>
      </c>
    </row>
    <row r="75" spans="1:12" ht="15.75" x14ac:dyDescent="0.25">
      <c r="A75" s="136" t="s">
        <v>142</v>
      </c>
      <c r="B75" s="137">
        <v>2011</v>
      </c>
      <c r="C75" s="140">
        <f>[1]Table2!I74</f>
        <v>185</v>
      </c>
      <c r="D75" s="141">
        <f>[1]Table2!J74</f>
        <v>1880</v>
      </c>
      <c r="E75" s="141">
        <f>[1]Table2!K74</f>
        <v>10721</v>
      </c>
      <c r="F75" s="141">
        <f>SUM(C75:D75)</f>
        <v>2065</v>
      </c>
      <c r="G75" s="141">
        <f>SUM(C75:E75)</f>
        <v>12786</v>
      </c>
      <c r="H75" s="14">
        <f>(C75+C76+C77+C78+C79)/5</f>
        <v>180.8</v>
      </c>
      <c r="I75" s="14">
        <f t="shared" si="5"/>
        <v>1767</v>
      </c>
      <c r="J75" s="14">
        <f t="shared" si="5"/>
        <v>9908.4</v>
      </c>
      <c r="K75" s="14">
        <f t="shared" si="5"/>
        <v>1947.8</v>
      </c>
      <c r="L75" s="14">
        <f t="shared" si="5"/>
        <v>11856.2</v>
      </c>
    </row>
    <row r="76" spans="1:12" ht="15.75" x14ac:dyDescent="0.25">
      <c r="A76" s="136" t="s">
        <v>143</v>
      </c>
      <c r="B76" s="137">
        <v>2012</v>
      </c>
      <c r="C76" s="140">
        <f>[1]Table2!I75</f>
        <v>176</v>
      </c>
      <c r="D76" s="141">
        <f>[1]Table2!J75</f>
        <v>1981</v>
      </c>
      <c r="E76" s="141">
        <f>[1]Table2!K75</f>
        <v>10555</v>
      </c>
      <c r="F76" s="141">
        <f t="shared" ref="F76:F78" si="6">SUM(C76:D76)</f>
        <v>2157</v>
      </c>
      <c r="G76" s="141">
        <f t="shared" ref="G76:G80" si="7">SUM(C76:E76)</f>
        <v>12712</v>
      </c>
      <c r="H76" s="14">
        <f>(C76+C77+C78+C79+C80)/5</f>
        <v>182</v>
      </c>
      <c r="I76" s="14">
        <f t="shared" si="5"/>
        <v>1730.4</v>
      </c>
      <c r="J76" s="14">
        <f t="shared" si="5"/>
        <v>9566.7999999999993</v>
      </c>
      <c r="K76" s="14">
        <f t="shared" si="5"/>
        <v>1912.4</v>
      </c>
      <c r="L76" s="14">
        <f t="shared" si="5"/>
        <v>11479.2</v>
      </c>
    </row>
    <row r="77" spans="1:12" ht="15.75" x14ac:dyDescent="0.25">
      <c r="A77" s="142"/>
      <c r="B77" s="137">
        <v>2013</v>
      </c>
      <c r="C77" s="140">
        <f>[1]Table2!I76</f>
        <v>172</v>
      </c>
      <c r="D77" s="141">
        <f>[1]Table2!J76</f>
        <v>1671</v>
      </c>
      <c r="E77" s="141">
        <f>[1]Table2!K76</f>
        <v>9659</v>
      </c>
      <c r="F77" s="141">
        <f t="shared" si="6"/>
        <v>1843</v>
      </c>
      <c r="G77" s="141">
        <f t="shared" si="7"/>
        <v>11502</v>
      </c>
    </row>
    <row r="78" spans="1:12" ht="15.75" x14ac:dyDescent="0.25">
      <c r="A78" s="142"/>
      <c r="B78" s="137">
        <v>2014</v>
      </c>
      <c r="C78" s="140">
        <f>[1]Table2!I77</f>
        <v>203</v>
      </c>
      <c r="D78" s="141">
        <f>[1]Table2!J77</f>
        <v>1703</v>
      </c>
      <c r="E78" s="141">
        <f>[1]Table2!K77</f>
        <v>9402</v>
      </c>
      <c r="F78" s="141">
        <f t="shared" si="6"/>
        <v>1906</v>
      </c>
      <c r="G78" s="141">
        <f t="shared" si="7"/>
        <v>11308</v>
      </c>
    </row>
    <row r="79" spans="1:12" ht="15.75" x14ac:dyDescent="0.25">
      <c r="A79" s="142"/>
      <c r="B79" s="137">
        <v>2015</v>
      </c>
      <c r="C79" s="140">
        <f>[1]Table2!I78</f>
        <v>168</v>
      </c>
      <c r="D79" s="141">
        <f>[1]Table2!J78</f>
        <v>1600</v>
      </c>
      <c r="E79" s="141">
        <f>[1]Table2!K78</f>
        <v>9205</v>
      </c>
      <c r="F79" s="141">
        <f t="shared" ref="F79:F80" si="8">SUM(C79:D79)</f>
        <v>1768</v>
      </c>
      <c r="G79" s="141">
        <f t="shared" si="7"/>
        <v>10973</v>
      </c>
    </row>
    <row r="80" spans="1:12" ht="15.75" x14ac:dyDescent="0.25">
      <c r="B80" s="137">
        <v>2016</v>
      </c>
      <c r="C80" s="140">
        <f>[1]Table2!I79</f>
        <v>191</v>
      </c>
      <c r="D80" s="141">
        <f>[1]Table2!J79</f>
        <v>1697</v>
      </c>
      <c r="E80" s="141">
        <f>[1]Table2!K79</f>
        <v>9013</v>
      </c>
      <c r="F80" s="141">
        <f t="shared" si="8"/>
        <v>1888</v>
      </c>
      <c r="G80" s="141">
        <f t="shared" si="7"/>
        <v>10901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69"/>
  <sheetViews>
    <sheetView zoomScale="85" zoomScaleNormal="100" workbookViewId="0"/>
  </sheetViews>
  <sheetFormatPr defaultRowHeight="12.75" x14ac:dyDescent="0.2"/>
  <cols>
    <col min="1" max="4" width="9.140625" style="18"/>
    <col min="5" max="5" width="13" style="18" customWidth="1"/>
    <col min="6" max="11" width="9.140625" style="18"/>
    <col min="12" max="12" width="5.7109375" style="18" customWidth="1"/>
    <col min="13" max="16384" width="9.140625" style="18"/>
  </cols>
  <sheetData>
    <row r="1" spans="1:6" ht="18.75" x14ac:dyDescent="0.3">
      <c r="A1" s="1"/>
      <c r="B1" s="100" t="s">
        <v>75</v>
      </c>
      <c r="C1" s="1"/>
      <c r="D1" s="1"/>
      <c r="E1" s="1"/>
      <c r="F1" s="1"/>
    </row>
    <row r="2" spans="1:6" x14ac:dyDescent="0.2">
      <c r="A2" s="1"/>
      <c r="B2" s="1" t="s">
        <v>30</v>
      </c>
      <c r="C2" s="1" t="s">
        <v>22</v>
      </c>
      <c r="D2" s="1" t="s">
        <v>23</v>
      </c>
      <c r="E2" s="1" t="s">
        <v>144</v>
      </c>
      <c r="F2" s="1" t="s">
        <v>145</v>
      </c>
    </row>
    <row r="3" spans="1:6" ht="15.75" x14ac:dyDescent="0.25">
      <c r="A3" s="126" t="s">
        <v>78</v>
      </c>
      <c r="B3" s="89">
        <f>Fig7data!H11</f>
        <v>539.20000000000005</v>
      </c>
      <c r="C3" s="89"/>
      <c r="D3" s="89"/>
      <c r="E3" s="89"/>
      <c r="F3" s="89">
        <f>Fig7data!L11</f>
        <v>15149.4</v>
      </c>
    </row>
    <row r="4" spans="1:6" ht="15.75" x14ac:dyDescent="0.25">
      <c r="A4" s="126" t="s">
        <v>79</v>
      </c>
      <c r="B4" s="89">
        <f>Fig7data!H12</f>
        <v>525.4</v>
      </c>
      <c r="C4" s="89"/>
      <c r="D4" s="89"/>
      <c r="E4" s="89"/>
      <c r="F4" s="89">
        <f>Fig7data!L12</f>
        <v>15527.8</v>
      </c>
    </row>
    <row r="5" spans="1:6" ht="15.75" x14ac:dyDescent="0.25">
      <c r="A5" s="126" t="s">
        <v>80</v>
      </c>
      <c r="B5" s="89">
        <f>Fig7data!H13</f>
        <v>534.4</v>
      </c>
      <c r="C5" s="89"/>
      <c r="D5" s="89"/>
      <c r="E5" s="89"/>
      <c r="F5" s="89">
        <f>Fig7data!L13</f>
        <v>16469.400000000001</v>
      </c>
    </row>
    <row r="6" spans="1:6" ht="15.75" x14ac:dyDescent="0.25">
      <c r="A6" s="133" t="s">
        <v>81</v>
      </c>
      <c r="B6" s="89">
        <f>Fig7data!H14</f>
        <v>536.4</v>
      </c>
      <c r="C6" s="89">
        <f>Fig7data!I14</f>
        <v>4713.3999999999996</v>
      </c>
      <c r="D6" s="89">
        <f>Fig7data!J14</f>
        <v>12058.6</v>
      </c>
      <c r="E6" s="89">
        <f>Fig7data!K14</f>
        <v>5249.8</v>
      </c>
      <c r="F6" s="89">
        <f>Fig7data!L14</f>
        <v>17308.400000000001</v>
      </c>
    </row>
    <row r="7" spans="1:6" ht="15.75" x14ac:dyDescent="0.25">
      <c r="A7" s="133" t="s">
        <v>82</v>
      </c>
      <c r="B7" s="89">
        <f>Fig7data!H15</f>
        <v>552.6</v>
      </c>
      <c r="C7" s="89">
        <f>Fig7data!I15</f>
        <v>4822</v>
      </c>
      <c r="D7" s="89">
        <f>Fig7data!J15</f>
        <v>12942.4</v>
      </c>
      <c r="E7" s="89">
        <f>Fig7data!K15</f>
        <v>5374.6</v>
      </c>
      <c r="F7" s="89">
        <f>Fig7data!L15</f>
        <v>18317</v>
      </c>
    </row>
    <row r="8" spans="1:6" ht="15.75" x14ac:dyDescent="0.25">
      <c r="A8" s="133" t="s">
        <v>83</v>
      </c>
      <c r="B8" s="89">
        <f>Fig7data!H16</f>
        <v>551.79999999999995</v>
      </c>
      <c r="C8" s="89">
        <f>Fig7data!I16</f>
        <v>4922.8</v>
      </c>
      <c r="D8" s="89">
        <f>Fig7data!J16</f>
        <v>13755.2</v>
      </c>
      <c r="E8" s="89">
        <f>Fig7data!K16</f>
        <v>5474.6</v>
      </c>
      <c r="F8" s="89">
        <f>Fig7data!L16</f>
        <v>19229.8</v>
      </c>
    </row>
    <row r="9" spans="1:6" ht="15.75" x14ac:dyDescent="0.25">
      <c r="A9" s="133" t="s">
        <v>84</v>
      </c>
      <c r="B9" s="89">
        <f>Fig7data!H17</f>
        <v>564.79999999999995</v>
      </c>
      <c r="C9" s="89">
        <f>Fig7data!I17</f>
        <v>5039.2</v>
      </c>
      <c r="D9" s="89">
        <f>Fig7data!J17</f>
        <v>14599.8</v>
      </c>
      <c r="E9" s="89">
        <f>Fig7data!K17</f>
        <v>5604</v>
      </c>
      <c r="F9" s="89">
        <f>Fig7data!L17</f>
        <v>20203.8</v>
      </c>
    </row>
    <row r="10" spans="1:6" ht="15.75" x14ac:dyDescent="0.25">
      <c r="A10" s="133" t="s">
        <v>85</v>
      </c>
      <c r="B10" s="89">
        <f>Fig7data!H18</f>
        <v>570</v>
      </c>
      <c r="C10" s="89">
        <f>Fig7data!I18</f>
        <v>5065.6000000000004</v>
      </c>
      <c r="D10" s="89">
        <f>Fig7data!J18</f>
        <v>15465.6</v>
      </c>
      <c r="E10" s="89">
        <f>Fig7data!K18</f>
        <v>5635.6</v>
      </c>
      <c r="F10" s="89">
        <f>Fig7data!L18</f>
        <v>21101.200000000001</v>
      </c>
    </row>
    <row r="11" spans="1:6" ht="15.75" x14ac:dyDescent="0.25">
      <c r="A11" s="126" t="s">
        <v>86</v>
      </c>
      <c r="B11" s="89">
        <f>Fig7data!H19</f>
        <v>581.79999999999995</v>
      </c>
      <c r="C11" s="89">
        <f>Fig7data!I19</f>
        <v>5357.8</v>
      </c>
      <c r="D11" s="89">
        <f>Fig7data!J19</f>
        <v>16383.6</v>
      </c>
      <c r="E11" s="89">
        <f>Fig7data!K19</f>
        <v>5939.6</v>
      </c>
      <c r="F11" s="89">
        <f>Fig7data!L19</f>
        <v>22323.200000000001</v>
      </c>
    </row>
    <row r="12" spans="1:6" ht="15.75" x14ac:dyDescent="0.25">
      <c r="A12" s="126" t="s">
        <v>87</v>
      </c>
      <c r="B12" s="89">
        <f>Fig7data!H20</f>
        <v>589.4</v>
      </c>
      <c r="C12" s="89">
        <f>Fig7data!I20</f>
        <v>5665</v>
      </c>
      <c r="D12" s="89">
        <f>Fig7data!J20</f>
        <v>17152</v>
      </c>
      <c r="E12" s="89">
        <f>Fig7data!K20</f>
        <v>6254.4</v>
      </c>
      <c r="F12" s="89">
        <f>Fig7data!L20</f>
        <v>23406.400000000001</v>
      </c>
    </row>
    <row r="13" spans="1:6" ht="15.75" x14ac:dyDescent="0.25">
      <c r="A13" s="126" t="s">
        <v>88</v>
      </c>
      <c r="B13" s="89">
        <f>Fig7data!H21</f>
        <v>615.6</v>
      </c>
      <c r="C13" s="89">
        <f>Fig7data!I21</f>
        <v>6100.8</v>
      </c>
      <c r="D13" s="89">
        <f>Fig7data!J21</f>
        <v>17870.599999999999</v>
      </c>
      <c r="E13" s="89">
        <f>Fig7data!K21</f>
        <v>6716.4</v>
      </c>
      <c r="F13" s="89">
        <f>Fig7data!L21</f>
        <v>24587</v>
      </c>
    </row>
    <row r="14" spans="1:6" ht="15.75" x14ac:dyDescent="0.25">
      <c r="A14" s="126" t="s">
        <v>89</v>
      </c>
      <c r="B14" s="89">
        <f>Fig7data!H22</f>
        <v>638.4</v>
      </c>
      <c r="C14" s="89">
        <f>Fig7data!I22</f>
        <v>6510</v>
      </c>
      <c r="D14" s="89">
        <f>Fig7data!J22</f>
        <v>18495.8</v>
      </c>
      <c r="E14" s="89">
        <f>Fig7data!K22</f>
        <v>7148.4</v>
      </c>
      <c r="F14" s="89">
        <f>Fig7data!L22</f>
        <v>25644.2</v>
      </c>
    </row>
    <row r="15" spans="1:6" ht="15.75" x14ac:dyDescent="0.25">
      <c r="A15" s="126" t="s">
        <v>90</v>
      </c>
      <c r="B15" s="89">
        <f>Fig7data!H23</f>
        <v>659.8</v>
      </c>
      <c r="C15" s="89">
        <f>Fig7data!I23</f>
        <v>6895</v>
      </c>
      <c r="D15" s="89">
        <f>Fig7data!J23</f>
        <v>19069</v>
      </c>
      <c r="E15" s="89">
        <f>Fig7data!K23</f>
        <v>7554.8</v>
      </c>
      <c r="F15" s="89">
        <f>Fig7data!L23</f>
        <v>26623.8</v>
      </c>
    </row>
    <row r="16" spans="1:6" ht="15.75" x14ac:dyDescent="0.25">
      <c r="A16" s="133" t="s">
        <v>91</v>
      </c>
      <c r="B16" s="89">
        <f>Fig7data!H24</f>
        <v>689.8</v>
      </c>
      <c r="C16" s="89">
        <f>Fig7data!I24</f>
        <v>7255</v>
      </c>
      <c r="D16" s="89">
        <f>Fig7data!J24</f>
        <v>19782.2</v>
      </c>
      <c r="E16" s="89">
        <f>Fig7data!K24</f>
        <v>7944.8</v>
      </c>
      <c r="F16" s="89">
        <f>Fig7data!L24</f>
        <v>27727</v>
      </c>
    </row>
    <row r="17" spans="1:6" ht="15.75" x14ac:dyDescent="0.25">
      <c r="A17" s="133" t="s">
        <v>92</v>
      </c>
      <c r="B17" s="89">
        <f>Fig7data!H25</f>
        <v>708.8</v>
      </c>
      <c r="C17" s="89">
        <f>Fig7data!I25</f>
        <v>7677.4</v>
      </c>
      <c r="D17" s="89">
        <f>Fig7data!J25</f>
        <v>20443.2</v>
      </c>
      <c r="E17" s="89">
        <f>Fig7data!K25</f>
        <v>8386.2000000000007</v>
      </c>
      <c r="F17" s="89">
        <f>Fig7data!L25</f>
        <v>28829.4</v>
      </c>
    </row>
    <row r="18" spans="1:6" ht="15.75" x14ac:dyDescent="0.25">
      <c r="A18" s="133" t="s">
        <v>93</v>
      </c>
      <c r="B18" s="89">
        <f>Fig7data!H26</f>
        <v>732.6</v>
      </c>
      <c r="C18" s="89">
        <f>Fig7data!I26</f>
        <v>8082.4</v>
      </c>
      <c r="D18" s="89">
        <f>Fig7data!J26</f>
        <v>20998</v>
      </c>
      <c r="E18" s="89">
        <f>Fig7data!K26</f>
        <v>8815</v>
      </c>
      <c r="F18" s="89">
        <f>Fig7data!L26</f>
        <v>29813</v>
      </c>
    </row>
    <row r="19" spans="1:6" ht="15.75" x14ac:dyDescent="0.25">
      <c r="A19" s="133" t="s">
        <v>94</v>
      </c>
      <c r="B19" s="89">
        <f>Fig7data!H27</f>
        <v>755.4</v>
      </c>
      <c r="C19" s="89">
        <f>Fig7data!I27</f>
        <v>8523.6</v>
      </c>
      <c r="D19" s="89">
        <f>Fig7data!J27</f>
        <v>21545.4</v>
      </c>
      <c r="E19" s="89">
        <f>Fig7data!K27</f>
        <v>9279</v>
      </c>
      <c r="F19" s="89">
        <f>Fig7data!L27</f>
        <v>30824.400000000001</v>
      </c>
    </row>
    <row r="20" spans="1:6" ht="15.75" x14ac:dyDescent="0.25">
      <c r="A20" s="133" t="s">
        <v>95</v>
      </c>
      <c r="B20" s="89">
        <f>Fig7data!H28</f>
        <v>766.8</v>
      </c>
      <c r="C20" s="89">
        <f>Fig7data!I28</f>
        <v>8976.7999999999993</v>
      </c>
      <c r="D20" s="89">
        <f>Fig7data!J28</f>
        <v>21665</v>
      </c>
      <c r="E20" s="89">
        <f>Fig7data!K28</f>
        <v>9743.6</v>
      </c>
      <c r="F20" s="89">
        <f>Fig7data!L28</f>
        <v>31408.6</v>
      </c>
    </row>
    <row r="21" spans="1:6" ht="15.75" x14ac:dyDescent="0.25">
      <c r="A21" s="126" t="s">
        <v>96</v>
      </c>
      <c r="B21" s="89">
        <f>Fig7data!H29</f>
        <v>794.4</v>
      </c>
      <c r="C21" s="89">
        <f>Fig7data!I29</f>
        <v>9315.7999999999993</v>
      </c>
      <c r="D21" s="89">
        <f>Fig7data!J29</f>
        <v>21404.2</v>
      </c>
      <c r="E21" s="89">
        <f>Fig7data!K29</f>
        <v>10110.200000000001</v>
      </c>
      <c r="F21" s="89">
        <f>Fig7data!L29</f>
        <v>31514.400000000001</v>
      </c>
    </row>
    <row r="22" spans="1:6" ht="15.75" x14ac:dyDescent="0.25">
      <c r="A22" s="126" t="s">
        <v>97</v>
      </c>
      <c r="B22" s="89">
        <f>Fig7data!H30</f>
        <v>808.8</v>
      </c>
      <c r="C22" s="89">
        <f>Fig7data!I30</f>
        <v>9572.4</v>
      </c>
      <c r="D22" s="89">
        <f>Fig7data!J30</f>
        <v>21015.8</v>
      </c>
      <c r="E22" s="89">
        <f>Fig7data!K30</f>
        <v>10381.200000000001</v>
      </c>
      <c r="F22" s="89">
        <f>Fig7data!L30</f>
        <v>31397</v>
      </c>
    </row>
    <row r="23" spans="1:6" ht="15.75" x14ac:dyDescent="0.25">
      <c r="A23" s="126" t="s">
        <v>98</v>
      </c>
      <c r="B23" s="89">
        <f>Fig7data!H31</f>
        <v>824</v>
      </c>
      <c r="C23" s="89">
        <f>Fig7data!I31</f>
        <v>9711.2000000000007</v>
      </c>
      <c r="D23" s="89">
        <f>Fig7data!J31</f>
        <v>20644.599999999999</v>
      </c>
      <c r="E23" s="89">
        <f>Fig7data!K31</f>
        <v>10535.2</v>
      </c>
      <c r="F23" s="89">
        <f>Fig7data!L31</f>
        <v>31179.8</v>
      </c>
    </row>
    <row r="24" spans="1:6" ht="15.75" x14ac:dyDescent="0.25">
      <c r="A24" s="126" t="s">
        <v>99</v>
      </c>
      <c r="B24" s="89">
        <f>Fig7data!H32</f>
        <v>839.4</v>
      </c>
      <c r="C24" s="89">
        <f>Fig7data!I32</f>
        <v>9859.6</v>
      </c>
      <c r="D24" s="89">
        <f>Fig7data!J32</f>
        <v>20481.2</v>
      </c>
      <c r="E24" s="89">
        <f>Fig7data!K32</f>
        <v>10699</v>
      </c>
      <c r="F24" s="89">
        <f>Fig7data!L32</f>
        <v>31180.2</v>
      </c>
    </row>
    <row r="25" spans="1:6" ht="15.75" x14ac:dyDescent="0.25">
      <c r="A25" s="126" t="s">
        <v>100</v>
      </c>
      <c r="B25" s="89">
        <f>Fig7data!H33</f>
        <v>856.6</v>
      </c>
      <c r="C25" s="89">
        <f>Fig7data!I33</f>
        <v>9979.7999999999993</v>
      </c>
      <c r="D25" s="89">
        <f>Fig7data!J33</f>
        <v>20494.8</v>
      </c>
      <c r="E25" s="89">
        <f>Fig7data!K33</f>
        <v>10836.4</v>
      </c>
      <c r="F25" s="89">
        <f>Fig7data!L33</f>
        <v>31331.200000000001</v>
      </c>
    </row>
    <row r="26" spans="1:6" ht="15.75" x14ac:dyDescent="0.25">
      <c r="A26" s="126" t="s">
        <v>101</v>
      </c>
      <c r="B26" s="89">
        <f>Fig7data!H34</f>
        <v>843.2</v>
      </c>
      <c r="C26" s="89">
        <f>Fig7data!I34</f>
        <v>9918</v>
      </c>
      <c r="D26" s="89">
        <f>Fig7data!J34</f>
        <v>20115.400000000001</v>
      </c>
      <c r="E26" s="89">
        <f>Fig7data!K34</f>
        <v>10761.2</v>
      </c>
      <c r="F26" s="89">
        <f>Fig7data!L34</f>
        <v>30876.6</v>
      </c>
    </row>
    <row r="27" spans="1:6" ht="15.75" x14ac:dyDescent="0.25">
      <c r="A27" s="126" t="s">
        <v>102</v>
      </c>
      <c r="B27" s="89">
        <f>Fig7data!H35</f>
        <v>834</v>
      </c>
      <c r="C27" s="89">
        <f>Fig7data!I35</f>
        <v>9668.4</v>
      </c>
      <c r="D27" s="89">
        <f>Fig7data!J35</f>
        <v>19850.400000000001</v>
      </c>
      <c r="E27" s="89">
        <f>Fig7data!K35</f>
        <v>10502.4</v>
      </c>
      <c r="F27" s="89">
        <f>Fig7data!L35</f>
        <v>30352.799999999999</v>
      </c>
    </row>
    <row r="28" spans="1:6" ht="15.75" x14ac:dyDescent="0.25">
      <c r="A28" s="126" t="s">
        <v>103</v>
      </c>
      <c r="B28" s="89">
        <f>Fig7data!H36</f>
        <v>817.4</v>
      </c>
      <c r="C28" s="89">
        <f>Fig7data!I36</f>
        <v>9423</v>
      </c>
      <c r="D28" s="89">
        <f>Fig7data!J36</f>
        <v>19860.2</v>
      </c>
      <c r="E28" s="89">
        <f>Fig7data!K36</f>
        <v>10240.4</v>
      </c>
      <c r="F28" s="89">
        <f>Fig7data!L36</f>
        <v>30100.6</v>
      </c>
    </row>
    <row r="29" spans="1:6" ht="15.75" x14ac:dyDescent="0.25">
      <c r="A29" s="126" t="s">
        <v>104</v>
      </c>
      <c r="B29" s="89">
        <f>Fig7data!H37</f>
        <v>808.6</v>
      </c>
      <c r="C29" s="89">
        <f>Fig7data!I37</f>
        <v>9193</v>
      </c>
      <c r="D29" s="89">
        <f>Fig7data!J37</f>
        <v>19703.2</v>
      </c>
      <c r="E29" s="89">
        <f>Fig7data!K37</f>
        <v>10001.6</v>
      </c>
      <c r="F29" s="89">
        <f>Fig7data!L37</f>
        <v>29704.799999999999</v>
      </c>
    </row>
    <row r="30" spans="1:6" ht="15.75" x14ac:dyDescent="0.25">
      <c r="A30" s="126" t="s">
        <v>105</v>
      </c>
      <c r="B30" s="89">
        <f>Fig7data!H38</f>
        <v>801.6</v>
      </c>
      <c r="C30" s="89">
        <f>Fig7data!I38</f>
        <v>9044</v>
      </c>
      <c r="D30" s="89">
        <f>Fig7data!J38</f>
        <v>19679.599999999999</v>
      </c>
      <c r="E30" s="89">
        <f>Fig7data!K38</f>
        <v>9845.6</v>
      </c>
      <c r="F30" s="89">
        <f>Fig7data!L38</f>
        <v>29525.200000000001</v>
      </c>
    </row>
    <row r="31" spans="1:6" ht="15.75" x14ac:dyDescent="0.25">
      <c r="A31" s="126" t="s">
        <v>106</v>
      </c>
      <c r="B31" s="89">
        <f>Fig7data!H39</f>
        <v>798.6</v>
      </c>
      <c r="C31" s="89">
        <f>Fig7data!I39</f>
        <v>8987.7999999999993</v>
      </c>
      <c r="D31" s="89">
        <f>Fig7data!J39</f>
        <v>20259.599999999999</v>
      </c>
      <c r="E31" s="89">
        <f>Fig7data!K39</f>
        <v>9786.4</v>
      </c>
      <c r="F31" s="89">
        <f>Fig7data!L39</f>
        <v>30046</v>
      </c>
    </row>
    <row r="32" spans="1:6" ht="15.75" x14ac:dyDescent="0.25">
      <c r="A32" s="126" t="s">
        <v>107</v>
      </c>
      <c r="B32" s="89">
        <f>Fig7data!H40</f>
        <v>784.8</v>
      </c>
      <c r="C32" s="89">
        <f>Fig7data!I40</f>
        <v>8999.7999999999993</v>
      </c>
      <c r="D32" s="89">
        <f>Fig7data!J40</f>
        <v>20394.400000000001</v>
      </c>
      <c r="E32" s="89">
        <f>Fig7data!K40</f>
        <v>9784.6</v>
      </c>
      <c r="F32" s="89">
        <f>Fig7data!L40</f>
        <v>30179</v>
      </c>
    </row>
    <row r="33" spans="1:6" ht="15.75" x14ac:dyDescent="0.25">
      <c r="A33" s="126" t="s">
        <v>108</v>
      </c>
      <c r="B33" s="89">
        <f>Fig7data!H41</f>
        <v>763.6</v>
      </c>
      <c r="C33" s="89">
        <f>Fig7data!I41</f>
        <v>9023.7999999999993</v>
      </c>
      <c r="D33" s="89">
        <f>Fig7data!J41</f>
        <v>20158.2</v>
      </c>
      <c r="E33" s="89">
        <f>Fig7data!K41</f>
        <v>9787.4</v>
      </c>
      <c r="F33" s="89">
        <f>Fig7data!L41</f>
        <v>29945.599999999999</v>
      </c>
    </row>
    <row r="34" spans="1:6" ht="15.75" x14ac:dyDescent="0.25">
      <c r="A34" s="126" t="s">
        <v>109</v>
      </c>
      <c r="B34" s="89">
        <f>Fig7data!H42</f>
        <v>741.6</v>
      </c>
      <c r="C34" s="89">
        <f>Fig7data!I42</f>
        <v>9105.7999999999993</v>
      </c>
      <c r="D34" s="89">
        <f>Fig7data!J42</f>
        <v>19796.2</v>
      </c>
      <c r="E34" s="89">
        <f>Fig7data!K42</f>
        <v>9847.4</v>
      </c>
      <c r="F34" s="89">
        <f>Fig7data!L42</f>
        <v>29643.599999999999</v>
      </c>
    </row>
    <row r="35" spans="1:6" ht="15.75" x14ac:dyDescent="0.25">
      <c r="A35" s="126" t="s">
        <v>110</v>
      </c>
      <c r="B35" s="89">
        <f>Fig7data!H43</f>
        <v>702.4</v>
      </c>
      <c r="C35" s="89">
        <f>Fig7data!I43</f>
        <v>8762.6</v>
      </c>
      <c r="D35" s="89">
        <f>Fig7data!J43</f>
        <v>19122.2</v>
      </c>
      <c r="E35" s="89">
        <f>Fig7data!K43</f>
        <v>9465</v>
      </c>
      <c r="F35" s="89">
        <f>Fig7data!L43</f>
        <v>28587.200000000001</v>
      </c>
    </row>
    <row r="36" spans="1:6" ht="15.75" x14ac:dyDescent="0.25">
      <c r="A36" s="133" t="s">
        <v>111</v>
      </c>
      <c r="B36" s="89">
        <f>Fig7data!H44</f>
        <v>660.2</v>
      </c>
      <c r="C36" s="89">
        <f>Fig7data!I44</f>
        <v>8459.7999999999993</v>
      </c>
      <c r="D36" s="89">
        <f>Fig7data!J44</f>
        <v>18421.400000000001</v>
      </c>
      <c r="E36" s="89">
        <f>Fig7data!K44</f>
        <v>9120</v>
      </c>
      <c r="F36" s="89">
        <f>Fig7data!L44</f>
        <v>27541.4</v>
      </c>
    </row>
    <row r="37" spans="1:6" ht="15.75" x14ac:dyDescent="0.25">
      <c r="A37" s="126" t="s">
        <v>112</v>
      </c>
      <c r="B37" s="89">
        <f>Fig7data!H45</f>
        <v>640.6</v>
      </c>
      <c r="C37" s="89">
        <f>Fig7data!I45</f>
        <v>8249.2000000000007</v>
      </c>
      <c r="D37" s="89">
        <f>Fig7data!J45</f>
        <v>18251.8</v>
      </c>
      <c r="E37" s="89">
        <f>Fig7data!K45</f>
        <v>8889.7999999999993</v>
      </c>
      <c r="F37" s="89">
        <f>Fig7data!L45</f>
        <v>27141.599999999999</v>
      </c>
    </row>
    <row r="38" spans="1:6" ht="15.75" x14ac:dyDescent="0.25">
      <c r="A38" s="126" t="s">
        <v>113</v>
      </c>
      <c r="B38" s="89">
        <f>Fig7data!H46</f>
        <v>625.4</v>
      </c>
      <c r="C38" s="89">
        <f>Fig7data!I46</f>
        <v>7965.6</v>
      </c>
      <c r="D38" s="89">
        <f>Fig7data!J46</f>
        <v>18020.8</v>
      </c>
      <c r="E38" s="89">
        <f>Fig7data!K46</f>
        <v>8591</v>
      </c>
      <c r="F38" s="89">
        <f>Fig7data!L46</f>
        <v>26611.8</v>
      </c>
    </row>
    <row r="39" spans="1:6" ht="15.75" x14ac:dyDescent="0.25">
      <c r="A39" s="126" t="s">
        <v>114</v>
      </c>
      <c r="B39" s="89">
        <f>Fig7data!H47</f>
        <v>596.4</v>
      </c>
      <c r="C39" s="89">
        <f>Fig7data!I47</f>
        <v>7455</v>
      </c>
      <c r="D39" s="89">
        <f>Fig7data!J47</f>
        <v>17855.400000000001</v>
      </c>
      <c r="E39" s="89">
        <f>Fig7data!K47</f>
        <v>8051.4</v>
      </c>
      <c r="F39" s="89">
        <f>Fig7data!L47</f>
        <v>25906.799999999999</v>
      </c>
    </row>
    <row r="40" spans="1:6" ht="15.75" x14ac:dyDescent="0.25">
      <c r="A40" s="126" t="s">
        <v>115</v>
      </c>
      <c r="B40" s="89">
        <f>Fig7data!H48</f>
        <v>582.4</v>
      </c>
      <c r="C40" s="89">
        <f>Fig7data!I48</f>
        <v>7274.8</v>
      </c>
      <c r="D40" s="89">
        <f>Fig7data!J48</f>
        <v>18089.8</v>
      </c>
      <c r="E40" s="89">
        <f>Fig7data!K48</f>
        <v>7857.2</v>
      </c>
      <c r="F40" s="89">
        <f>Fig7data!L48</f>
        <v>25947</v>
      </c>
    </row>
    <row r="41" spans="1:6" ht="15.75" x14ac:dyDescent="0.25">
      <c r="A41" s="126" t="s">
        <v>116</v>
      </c>
      <c r="B41" s="89">
        <f>Fig7data!H49</f>
        <v>573.20000000000005</v>
      </c>
      <c r="C41" s="89">
        <f>Fig7data!I49</f>
        <v>7129</v>
      </c>
      <c r="D41" s="89">
        <f>Fig7data!J49</f>
        <v>18519.599999999999</v>
      </c>
      <c r="E41" s="89">
        <f>Fig7data!K49</f>
        <v>7702.2</v>
      </c>
      <c r="F41" s="89">
        <f>Fig7data!L49</f>
        <v>26221.8</v>
      </c>
    </row>
    <row r="42" spans="1:6" ht="15.75" x14ac:dyDescent="0.25">
      <c r="A42" s="126" t="s">
        <v>117</v>
      </c>
      <c r="B42" s="89">
        <f>Fig7data!H50</f>
        <v>562</v>
      </c>
      <c r="C42" s="89">
        <f>Fig7data!I50</f>
        <v>6822.2</v>
      </c>
      <c r="D42" s="89">
        <f>Fig7data!J50</f>
        <v>18825.8</v>
      </c>
      <c r="E42" s="89">
        <f>Fig7data!K50</f>
        <v>7384.2</v>
      </c>
      <c r="F42" s="89">
        <f>Fig7data!L50</f>
        <v>26210</v>
      </c>
    </row>
    <row r="43" spans="1:6" ht="15.75" x14ac:dyDescent="0.25">
      <c r="A43" s="126" t="s">
        <v>118</v>
      </c>
      <c r="B43" s="89">
        <f>Fig7data!H51</f>
        <v>540</v>
      </c>
      <c r="C43" s="89">
        <f>Fig7data!I51</f>
        <v>6465.4</v>
      </c>
      <c r="D43" s="89">
        <f>Fig7data!J51</f>
        <v>19050.400000000001</v>
      </c>
      <c r="E43" s="89">
        <f>Fig7data!K51</f>
        <v>7005.4</v>
      </c>
      <c r="F43" s="89">
        <f>Fig7data!L51</f>
        <v>26055.8</v>
      </c>
    </row>
    <row r="44" spans="1:6" ht="15.75" x14ac:dyDescent="0.25">
      <c r="A44" s="126" t="s">
        <v>119</v>
      </c>
      <c r="B44" s="89">
        <f>Fig7data!H52</f>
        <v>521.4</v>
      </c>
      <c r="C44" s="89">
        <f>Fig7data!I52</f>
        <v>6159.2</v>
      </c>
      <c r="D44" s="89">
        <f>Fig7data!J52</f>
        <v>19260.2</v>
      </c>
      <c r="E44" s="89">
        <f>Fig7data!K52</f>
        <v>6680.6</v>
      </c>
      <c r="F44" s="89">
        <f>Fig7data!L52</f>
        <v>25940.799999999999</v>
      </c>
    </row>
    <row r="45" spans="1:6" ht="15.75" x14ac:dyDescent="0.25">
      <c r="A45" s="126" t="s">
        <v>120</v>
      </c>
      <c r="B45" s="89">
        <f>Fig7data!H53</f>
        <v>490.4</v>
      </c>
      <c r="C45" s="89">
        <f>Fig7data!I53</f>
        <v>5703.6</v>
      </c>
      <c r="D45" s="89">
        <f>Fig7data!J53</f>
        <v>19144.599999999999</v>
      </c>
      <c r="E45" s="89">
        <f>Fig7data!K53</f>
        <v>6194</v>
      </c>
      <c r="F45" s="89">
        <f>Fig7data!L53</f>
        <v>25338.6</v>
      </c>
    </row>
    <row r="46" spans="1:6" ht="15.75" x14ac:dyDescent="0.25">
      <c r="A46" s="133" t="s">
        <v>121</v>
      </c>
      <c r="B46" s="89">
        <f>Fig7data!H54</f>
        <v>452.4</v>
      </c>
      <c r="C46" s="89">
        <f>Fig7data!I54</f>
        <v>5345.6</v>
      </c>
      <c r="D46" s="89">
        <f>Fig7data!J54</f>
        <v>18548.8</v>
      </c>
      <c r="E46" s="89">
        <f>Fig7data!K54</f>
        <v>5798</v>
      </c>
      <c r="F46" s="89">
        <f>Fig7data!L54</f>
        <v>24346.799999999999</v>
      </c>
    </row>
    <row r="47" spans="1:6" ht="15.75" x14ac:dyDescent="0.25">
      <c r="A47" s="126" t="s">
        <v>122</v>
      </c>
      <c r="B47" s="89">
        <f>Fig7data!H55</f>
        <v>425</v>
      </c>
      <c r="C47" s="89">
        <f>Fig7data!I55</f>
        <v>5081.2</v>
      </c>
      <c r="D47" s="89">
        <f>Fig7data!J55</f>
        <v>17833.8</v>
      </c>
      <c r="E47" s="89">
        <f>Fig7data!K55</f>
        <v>5506.2</v>
      </c>
      <c r="F47" s="89">
        <f>Fig7data!L55</f>
        <v>23340</v>
      </c>
    </row>
    <row r="48" spans="1:6" ht="15.75" x14ac:dyDescent="0.25">
      <c r="A48" s="126" t="s">
        <v>123</v>
      </c>
      <c r="B48" s="89">
        <f>Fig7data!H56</f>
        <v>398.2</v>
      </c>
      <c r="C48" s="89">
        <f>Fig7data!I56</f>
        <v>4761.8</v>
      </c>
      <c r="D48" s="89">
        <f>Fig7data!J56</f>
        <v>17454</v>
      </c>
      <c r="E48" s="89">
        <f>Fig7data!K56</f>
        <v>5160</v>
      </c>
      <c r="F48" s="89">
        <f>Fig7data!L56</f>
        <v>22614</v>
      </c>
    </row>
    <row r="49" spans="1:11" ht="15.75" x14ac:dyDescent="0.25">
      <c r="A49" s="126" t="s">
        <v>124</v>
      </c>
      <c r="B49" s="89">
        <f>Fig7data!H57</f>
        <v>381</v>
      </c>
      <c r="C49" s="89">
        <f>Fig7data!I57</f>
        <v>4536</v>
      </c>
      <c r="D49" s="89">
        <f>Fig7data!J57</f>
        <v>17388.2</v>
      </c>
      <c r="E49" s="89">
        <f>Fig7data!K57</f>
        <v>4917</v>
      </c>
      <c r="F49" s="89">
        <f>Fig7data!L57</f>
        <v>22305.200000000001</v>
      </c>
    </row>
    <row r="50" spans="1:11" ht="15.75" x14ac:dyDescent="0.25">
      <c r="A50" s="126" t="s">
        <v>125</v>
      </c>
      <c r="B50" s="89">
        <f>Fig7data!H58</f>
        <v>378.2</v>
      </c>
      <c r="C50" s="89">
        <f>Fig7data!I58</f>
        <v>4459.6000000000004</v>
      </c>
      <c r="D50" s="89">
        <f>Fig7data!J58</f>
        <v>17478</v>
      </c>
      <c r="E50" s="89">
        <f>Fig7data!K58</f>
        <v>4837.8</v>
      </c>
      <c r="F50" s="89">
        <f>Fig7data!L58</f>
        <v>22315.8</v>
      </c>
    </row>
    <row r="51" spans="1:11" ht="15.75" x14ac:dyDescent="0.25">
      <c r="A51" s="126" t="s">
        <v>126</v>
      </c>
      <c r="B51" s="89">
        <f>Fig7data!H59</f>
        <v>367.6</v>
      </c>
      <c r="C51" s="89">
        <f>Fig7data!I59</f>
        <v>4171</v>
      </c>
      <c r="D51" s="89">
        <f>Fig7data!J59</f>
        <v>17463</v>
      </c>
      <c r="E51" s="89">
        <f>Fig7data!K59</f>
        <v>4538.6000000000004</v>
      </c>
      <c r="F51" s="89">
        <f>Fig7data!L59</f>
        <v>22001.599999999999</v>
      </c>
    </row>
    <row r="52" spans="1:11" ht="15.75" x14ac:dyDescent="0.25">
      <c r="A52" s="126" t="s">
        <v>127</v>
      </c>
      <c r="B52" s="89">
        <f>Fig7data!H60</f>
        <v>351</v>
      </c>
      <c r="C52" s="89">
        <f>Fig7data!I60</f>
        <v>3898.6</v>
      </c>
      <c r="D52" s="89">
        <f>Fig7data!J60</f>
        <v>17416.8</v>
      </c>
      <c r="E52" s="89">
        <f>Fig7data!K60</f>
        <v>4249.6000000000004</v>
      </c>
      <c r="F52" s="89">
        <f>Fig7data!L60</f>
        <v>21666.400000000001</v>
      </c>
    </row>
    <row r="53" spans="1:11" ht="15.75" x14ac:dyDescent="0.25">
      <c r="A53" s="126" t="s">
        <v>128</v>
      </c>
      <c r="B53" s="89">
        <f>Fig7data!H61</f>
        <v>349.2</v>
      </c>
      <c r="C53" s="89">
        <f>Fig7data!I61</f>
        <v>3772.4</v>
      </c>
      <c r="D53" s="89">
        <f>Fig7data!J61</f>
        <v>17183.8</v>
      </c>
      <c r="E53" s="89">
        <f>Fig7data!K61</f>
        <v>4121.6000000000004</v>
      </c>
      <c r="F53" s="89">
        <f>Fig7data!L61</f>
        <v>21305.4</v>
      </c>
    </row>
    <row r="54" spans="1:11" ht="15.75" x14ac:dyDescent="0.25">
      <c r="A54" s="126" t="s">
        <v>129</v>
      </c>
      <c r="B54" s="89">
        <f>Fig7data!H62</f>
        <v>334.6</v>
      </c>
      <c r="C54" s="89">
        <f>Fig7data!I62</f>
        <v>3608.8</v>
      </c>
      <c r="D54" s="89">
        <f>Fig7data!J62</f>
        <v>16691.2</v>
      </c>
      <c r="E54" s="89">
        <f>Fig7data!K62</f>
        <v>3943.4</v>
      </c>
      <c r="F54" s="89">
        <f>Fig7data!L62</f>
        <v>20634.599999999999</v>
      </c>
    </row>
    <row r="55" spans="1:11" ht="15.75" x14ac:dyDescent="0.25">
      <c r="A55" s="136" t="s">
        <v>130</v>
      </c>
      <c r="B55" s="89">
        <f>Fig7data!H63</f>
        <v>324.8</v>
      </c>
      <c r="C55" s="89">
        <f>Fig7data!I63</f>
        <v>3385.8</v>
      </c>
      <c r="D55" s="89">
        <f>Fig7data!J63</f>
        <v>16181.8</v>
      </c>
      <c r="E55" s="89">
        <f>Fig7data!K63</f>
        <v>3710.6</v>
      </c>
      <c r="F55" s="89">
        <f>Fig7data!L63</f>
        <v>19892.400000000001</v>
      </c>
    </row>
    <row r="56" spans="1:11" ht="15.75" x14ac:dyDescent="0.25">
      <c r="A56" s="136" t="s">
        <v>131</v>
      </c>
      <c r="B56" s="89">
        <f>Fig7data!H64</f>
        <v>324.39999999999998</v>
      </c>
      <c r="C56" s="89">
        <f>Fig7data!I64</f>
        <v>3186</v>
      </c>
      <c r="D56" s="89">
        <f>Fig7data!J64</f>
        <v>15882</v>
      </c>
      <c r="E56" s="89">
        <f>Fig7data!K64</f>
        <v>3510.4</v>
      </c>
      <c r="F56" s="89">
        <f>Fig7data!L64</f>
        <v>19392.400000000001</v>
      </c>
    </row>
    <row r="57" spans="1:11" ht="15.75" x14ac:dyDescent="0.25">
      <c r="A57" s="136" t="s">
        <v>132</v>
      </c>
      <c r="B57" s="89">
        <f>Fig7data!H65</f>
        <v>316.39999999999998</v>
      </c>
      <c r="C57" s="89">
        <f>Fig7data!I65</f>
        <v>3005.6</v>
      </c>
      <c r="D57" s="89">
        <f>Fig7data!J65</f>
        <v>15543.8</v>
      </c>
      <c r="E57" s="89">
        <f>Fig7data!K65</f>
        <v>3322</v>
      </c>
      <c r="F57" s="89">
        <f>Fig7data!L65</f>
        <v>18865.8</v>
      </c>
    </row>
    <row r="58" spans="1:11" ht="15.75" x14ac:dyDescent="0.25">
      <c r="A58" s="136" t="s">
        <v>133</v>
      </c>
      <c r="B58" s="89">
        <f>Fig7data!H66</f>
        <v>309.60000000000002</v>
      </c>
      <c r="C58" s="89">
        <f>Fig7data!I66</f>
        <v>2850.6</v>
      </c>
      <c r="D58" s="89">
        <f>Fig7data!J66</f>
        <v>15177.2</v>
      </c>
      <c r="E58" s="89">
        <f>Fig7data!K66</f>
        <v>3160.2</v>
      </c>
      <c r="F58" s="89">
        <f>Fig7data!L66</f>
        <v>18337.400000000001</v>
      </c>
    </row>
    <row r="59" spans="1:11" ht="15.75" x14ac:dyDescent="0.25">
      <c r="A59" s="136" t="s">
        <v>134</v>
      </c>
      <c r="B59" s="89">
        <f>Fig7data!H67</f>
        <v>305</v>
      </c>
      <c r="C59" s="89">
        <f>Fig7data!I67</f>
        <v>2681.8</v>
      </c>
      <c r="D59" s="89">
        <f>Fig7data!J67</f>
        <v>14743.4</v>
      </c>
      <c r="E59" s="89">
        <f>Fig7data!K67</f>
        <v>2986.8</v>
      </c>
      <c r="F59" s="89">
        <f>Fig7data!L67</f>
        <v>17730.2</v>
      </c>
    </row>
    <row r="60" spans="1:11" ht="19.5" customHeight="1" x14ac:dyDescent="0.25">
      <c r="A60" s="136" t="s">
        <v>135</v>
      </c>
      <c r="B60" s="89">
        <f>Fig7data!H68</f>
        <v>291.8</v>
      </c>
      <c r="C60" s="89">
        <f>Fig7data!I68</f>
        <v>2605.4</v>
      </c>
      <c r="D60" s="89">
        <f>Fig7data!J68</f>
        <v>14200.2</v>
      </c>
      <c r="E60" s="89">
        <f>Fig7data!K68</f>
        <v>2897.2</v>
      </c>
      <c r="F60" s="89">
        <f>Fig7data!L68</f>
        <v>17097.400000000001</v>
      </c>
      <c r="K60" s="22"/>
    </row>
    <row r="61" spans="1:11" ht="19.5" customHeight="1" x14ac:dyDescent="0.25">
      <c r="A61" s="136" t="s">
        <v>136</v>
      </c>
      <c r="B61" s="89">
        <f>Fig7data!H69</f>
        <v>273.39999999999998</v>
      </c>
      <c r="C61" s="89">
        <f>Fig7data!I69</f>
        <v>2509.6</v>
      </c>
      <c r="D61" s="89">
        <f>Fig7data!J69</f>
        <v>13622.6</v>
      </c>
      <c r="E61" s="89">
        <f>Fig7data!K69</f>
        <v>2783</v>
      </c>
      <c r="F61" s="89">
        <f>Fig7data!L69</f>
        <v>16405.599999999999</v>
      </c>
      <c r="K61" s="22"/>
    </row>
    <row r="62" spans="1:11" ht="19.5" customHeight="1" x14ac:dyDescent="0.25">
      <c r="A62" s="136" t="s">
        <v>137</v>
      </c>
      <c r="B62" s="89">
        <f>Fig7data!H70</f>
        <v>257.8</v>
      </c>
      <c r="C62" s="89">
        <f>Fig7data!I70</f>
        <v>2370.1999999999998</v>
      </c>
      <c r="D62" s="89">
        <f>Fig7data!J70</f>
        <v>12868.2</v>
      </c>
      <c r="E62" s="89">
        <f>Fig7data!K70</f>
        <v>2628</v>
      </c>
      <c r="F62" s="89">
        <f>Fig7data!L70</f>
        <v>15496.2</v>
      </c>
      <c r="K62" s="22"/>
    </row>
    <row r="63" spans="1:11" ht="19.5" customHeight="1" x14ac:dyDescent="0.25">
      <c r="A63" s="136" t="s">
        <v>138</v>
      </c>
      <c r="B63" s="89">
        <f>Fig7data!H71</f>
        <v>232</v>
      </c>
      <c r="C63" s="89">
        <f>Fig7data!I71</f>
        <v>2219.1999999999998</v>
      </c>
      <c r="D63" s="89">
        <f>Fig7data!J71</f>
        <v>12148.4</v>
      </c>
      <c r="E63" s="89">
        <f>Fig7data!K71</f>
        <v>2451.1999999999998</v>
      </c>
      <c r="F63" s="89">
        <f>Fig7data!L71</f>
        <v>14599.6</v>
      </c>
      <c r="K63" s="22"/>
    </row>
    <row r="64" spans="1:11" ht="19.5" customHeight="1" x14ac:dyDescent="0.25">
      <c r="A64" s="136" t="s">
        <v>139</v>
      </c>
      <c r="B64" s="89">
        <f>Fig7data!H72</f>
        <v>211</v>
      </c>
      <c r="C64" s="89">
        <f>Fig7data!I72</f>
        <v>2138.4</v>
      </c>
      <c r="D64" s="89">
        <f>Fig7data!J72</f>
        <v>11544.8</v>
      </c>
      <c r="E64" s="89">
        <f>Fig7data!K72</f>
        <v>2349.4</v>
      </c>
      <c r="F64" s="89">
        <f>Fig7data!L72</f>
        <v>13894.2</v>
      </c>
      <c r="K64" s="22"/>
    </row>
    <row r="65" spans="1:11" ht="19.5" customHeight="1" x14ac:dyDescent="0.25">
      <c r="A65" s="136" t="s">
        <v>140</v>
      </c>
      <c r="B65" s="89">
        <f>Fig7data!H73</f>
        <v>191.4</v>
      </c>
      <c r="C65" s="89">
        <f>Fig7data!I73</f>
        <v>1957.6</v>
      </c>
      <c r="D65" s="89">
        <f>Fig7data!J73</f>
        <v>10927.2</v>
      </c>
      <c r="E65" s="89">
        <f>Fig7data!K73</f>
        <v>2149</v>
      </c>
      <c r="F65" s="89">
        <f>Fig7data!L73</f>
        <v>13076.2</v>
      </c>
      <c r="K65" s="22"/>
    </row>
    <row r="66" spans="1:11" ht="19.5" customHeight="1" x14ac:dyDescent="0.25">
      <c r="A66" s="136" t="s">
        <v>141</v>
      </c>
      <c r="B66" s="89">
        <f>Fig7data!H74</f>
        <v>188.8</v>
      </c>
      <c r="C66" s="89">
        <f>Fig7data!I74</f>
        <v>1840.8</v>
      </c>
      <c r="D66" s="89">
        <f>Fig7data!J74</f>
        <v>10299.6</v>
      </c>
      <c r="E66" s="89">
        <f>Fig7data!K74</f>
        <v>2029.6</v>
      </c>
      <c r="F66" s="89">
        <f>Fig7data!L74</f>
        <v>12329.2</v>
      </c>
      <c r="K66" s="22"/>
    </row>
    <row r="67" spans="1:11" ht="19.5" customHeight="1" x14ac:dyDescent="0.25">
      <c r="A67" s="136" t="s">
        <v>142</v>
      </c>
      <c r="B67" s="89">
        <f>Fig7data!H75</f>
        <v>180.8</v>
      </c>
      <c r="C67" s="89">
        <f>Fig7data!I75</f>
        <v>1767</v>
      </c>
      <c r="D67" s="89">
        <f>Fig7data!J75</f>
        <v>9908.4</v>
      </c>
      <c r="E67" s="89">
        <f>Fig7data!K75</f>
        <v>1947.8</v>
      </c>
      <c r="F67" s="89">
        <f>Fig7data!L75</f>
        <v>11856.2</v>
      </c>
      <c r="K67" s="22"/>
    </row>
    <row r="68" spans="1:11" ht="19.5" customHeight="1" x14ac:dyDescent="0.25">
      <c r="A68" s="136" t="s">
        <v>143</v>
      </c>
      <c r="B68" s="89">
        <f>Fig7data!H76</f>
        <v>182</v>
      </c>
      <c r="C68" s="89">
        <f>Fig7data!I76</f>
        <v>1730.4</v>
      </c>
      <c r="D68" s="89">
        <f>Fig7data!J76</f>
        <v>9566.7999999999993</v>
      </c>
      <c r="E68" s="89">
        <f>Fig7data!K76</f>
        <v>1912.4</v>
      </c>
      <c r="F68" s="89">
        <f>Fig7data!L76</f>
        <v>11479.2</v>
      </c>
      <c r="K68" s="22"/>
    </row>
    <row r="69" spans="1:11" ht="4.5" customHeight="1" x14ac:dyDescent="0.25">
      <c r="A69" s="126"/>
      <c r="B69" s="95"/>
      <c r="C69" s="95"/>
      <c r="D69" s="95"/>
      <c r="E69" s="95"/>
      <c r="F69" s="95"/>
    </row>
  </sheetData>
  <pageMargins left="0.74803149606299213" right="0.74803149606299213" top="0.98425196850393704" bottom="0.98425196850393704" header="0.51181102362204722" footer="0.51181102362204722"/>
  <pageSetup paperSize="9" scale="78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/>
  </sheetViews>
  <sheetFormatPr defaultRowHeight="12.75" x14ac:dyDescent="0.2"/>
  <cols>
    <col min="1" max="4" width="9.42578125" style="144" bestFit="1" customWidth="1"/>
    <col min="5" max="5" width="10" style="144" bestFit="1" customWidth="1"/>
    <col min="6" max="7" width="9.42578125" style="144" bestFit="1" customWidth="1"/>
    <col min="8" max="8" width="11.140625" style="144" customWidth="1"/>
    <col min="9" max="11" width="9.42578125" style="144" bestFit="1" customWidth="1"/>
    <col min="12" max="12" width="9.85546875" style="144" bestFit="1" customWidth="1"/>
    <col min="13" max="13" width="8.85546875" style="144" customWidth="1"/>
    <col min="14" max="14" width="10.5703125" style="144" customWidth="1"/>
    <col min="15" max="17" width="9.42578125" style="144" bestFit="1" customWidth="1"/>
    <col min="18" max="18" width="10.5703125" style="144" bestFit="1" customWidth="1"/>
    <col min="19" max="19" width="9.85546875" style="144" bestFit="1" customWidth="1"/>
    <col min="20" max="20" width="9.42578125" style="144" bestFit="1" customWidth="1"/>
    <col min="21" max="21" width="9.85546875" style="144" customWidth="1"/>
    <col min="22" max="25" width="9.28515625" style="144" bestFit="1" customWidth="1"/>
    <col min="26" max="16384" width="9.140625" style="144"/>
  </cols>
  <sheetData>
    <row r="1" spans="1:38" x14ac:dyDescent="0.2">
      <c r="A1" s="144" t="s">
        <v>146</v>
      </c>
      <c r="I1" s="145"/>
    </row>
    <row r="2" spans="1:38" x14ac:dyDescent="0.2">
      <c r="I2" s="145"/>
    </row>
    <row r="3" spans="1:38" x14ac:dyDescent="0.2">
      <c r="B3" s="146" t="s">
        <v>147</v>
      </c>
      <c r="I3" s="147" t="s">
        <v>22</v>
      </c>
      <c r="P3" s="147" t="s">
        <v>148</v>
      </c>
      <c r="W3" s="147" t="s">
        <v>149</v>
      </c>
      <c r="AF3" s="147" t="s">
        <v>150</v>
      </c>
    </row>
    <row r="4" spans="1:38" x14ac:dyDescent="0.2">
      <c r="I4" s="145"/>
      <c r="P4" s="145"/>
      <c r="W4" s="145"/>
      <c r="AF4" s="145"/>
    </row>
    <row r="5" spans="1:38" x14ac:dyDescent="0.2">
      <c r="B5" s="144" t="s">
        <v>151</v>
      </c>
      <c r="D5" s="148">
        <v>0.3</v>
      </c>
      <c r="I5" s="145" t="s">
        <v>151</v>
      </c>
      <c r="K5" s="148">
        <v>0.43</v>
      </c>
      <c r="P5" s="145" t="s">
        <v>151</v>
      </c>
      <c r="R5" s="148">
        <v>0.35</v>
      </c>
      <c r="W5" s="145" t="s">
        <v>151</v>
      </c>
      <c r="Y5" s="148">
        <v>0.5</v>
      </c>
      <c r="AF5" s="149" t="s">
        <v>152</v>
      </c>
      <c r="AH5" s="148">
        <v>0.1</v>
      </c>
    </row>
    <row r="6" spans="1:38" x14ac:dyDescent="0.2">
      <c r="D6" s="150"/>
      <c r="I6" s="145"/>
      <c r="P6" s="145"/>
      <c r="W6" s="145"/>
      <c r="AF6" s="145"/>
    </row>
    <row r="7" spans="1:38" x14ac:dyDescent="0.2">
      <c r="B7" s="144" t="s">
        <v>153</v>
      </c>
      <c r="D7" s="150"/>
      <c r="F7" s="151">
        <f>1-D5</f>
        <v>0.7</v>
      </c>
      <c r="I7" s="145" t="s">
        <v>153</v>
      </c>
      <c r="M7" s="152">
        <f>1-K5</f>
        <v>0.57000000000000006</v>
      </c>
      <c r="P7" s="145" t="s">
        <v>153</v>
      </c>
      <c r="T7" s="152">
        <f>1-R5</f>
        <v>0.65</v>
      </c>
      <c r="W7" s="145" t="s">
        <v>153</v>
      </c>
      <c r="AA7" s="152">
        <f>1-Y5</f>
        <v>0.5</v>
      </c>
      <c r="AF7" s="145" t="s">
        <v>153</v>
      </c>
      <c r="AJ7" s="152">
        <f>1-AH5</f>
        <v>0.9</v>
      </c>
    </row>
    <row r="8" spans="1:38" x14ac:dyDescent="0.2">
      <c r="I8" s="145"/>
      <c r="P8" s="145"/>
      <c r="W8" s="145"/>
      <c r="AF8" s="145"/>
    </row>
    <row r="9" spans="1:38" x14ac:dyDescent="0.2">
      <c r="B9" s="153"/>
      <c r="C9" s="153"/>
      <c r="D9" s="154" t="s">
        <v>154</v>
      </c>
      <c r="E9" s="154" t="s">
        <v>155</v>
      </c>
      <c r="F9" s="154" t="s">
        <v>156</v>
      </c>
      <c r="G9" s="154" t="s">
        <v>157</v>
      </c>
      <c r="H9" s="154" t="s">
        <v>158</v>
      </c>
      <c r="I9" s="145"/>
      <c r="J9" s="154"/>
      <c r="K9" s="154" t="s">
        <v>154</v>
      </c>
      <c r="L9" s="154" t="s">
        <v>155</v>
      </c>
      <c r="M9" s="154" t="s">
        <v>156</v>
      </c>
      <c r="N9" s="154" t="s">
        <v>157</v>
      </c>
      <c r="O9" s="154" t="s">
        <v>158</v>
      </c>
      <c r="P9" s="155" t="s">
        <v>159</v>
      </c>
      <c r="Q9" s="154"/>
      <c r="R9" s="154" t="s">
        <v>154</v>
      </c>
      <c r="S9" s="154" t="s">
        <v>155</v>
      </c>
      <c r="T9" s="154" t="s">
        <v>156</v>
      </c>
      <c r="U9" s="154" t="s">
        <v>157</v>
      </c>
      <c r="V9" s="154" t="s">
        <v>158</v>
      </c>
      <c r="W9" s="155" t="s">
        <v>159</v>
      </c>
      <c r="X9" s="154"/>
      <c r="Y9" s="154" t="s">
        <v>154</v>
      </c>
      <c r="Z9" s="154" t="s">
        <v>155</v>
      </c>
      <c r="AA9" s="154" t="s">
        <v>156</v>
      </c>
      <c r="AB9" s="154" t="s">
        <v>157</v>
      </c>
      <c r="AC9" s="154" t="s">
        <v>158</v>
      </c>
      <c r="AF9" s="156" t="s">
        <v>23</v>
      </c>
      <c r="AG9" s="154"/>
      <c r="AH9" s="154" t="s">
        <v>154</v>
      </c>
      <c r="AI9" s="154" t="s">
        <v>155</v>
      </c>
      <c r="AJ9" s="154" t="s">
        <v>156</v>
      </c>
      <c r="AK9" s="154" t="s">
        <v>157</v>
      </c>
      <c r="AL9" s="154" t="s">
        <v>158</v>
      </c>
    </row>
    <row r="10" spans="1:38" x14ac:dyDescent="0.2">
      <c r="B10" s="155" t="s">
        <v>32</v>
      </c>
      <c r="C10" s="154"/>
      <c r="D10" s="144" t="s">
        <v>160</v>
      </c>
      <c r="E10" s="144" t="s">
        <v>161</v>
      </c>
      <c r="F10" s="144" t="s">
        <v>162</v>
      </c>
      <c r="G10" s="144" t="s">
        <v>39</v>
      </c>
      <c r="H10" s="144" t="s">
        <v>163</v>
      </c>
      <c r="I10" s="157" t="s">
        <v>22</v>
      </c>
      <c r="J10" s="158"/>
      <c r="K10" s="144" t="s">
        <v>160</v>
      </c>
      <c r="L10" s="144" t="s">
        <v>161</v>
      </c>
      <c r="M10" s="144" t="s">
        <v>162</v>
      </c>
      <c r="N10" s="144" t="s">
        <v>39</v>
      </c>
      <c r="O10" s="144" t="s">
        <v>163</v>
      </c>
      <c r="P10" s="155" t="s">
        <v>164</v>
      </c>
      <c r="Q10" s="158"/>
      <c r="R10" s="144" t="s">
        <v>160</v>
      </c>
      <c r="S10" s="144" t="s">
        <v>161</v>
      </c>
      <c r="T10" s="144" t="s">
        <v>162</v>
      </c>
      <c r="U10" s="144" t="s">
        <v>39</v>
      </c>
      <c r="V10" s="144" t="s">
        <v>163</v>
      </c>
      <c r="W10" s="155" t="s">
        <v>165</v>
      </c>
      <c r="X10" s="158"/>
      <c r="Y10" s="144" t="s">
        <v>160</v>
      </c>
      <c r="Z10" s="144" t="s">
        <v>161</v>
      </c>
      <c r="AA10" s="144" t="s">
        <v>162</v>
      </c>
      <c r="AB10" s="144" t="s">
        <v>39</v>
      </c>
      <c r="AC10" s="144" t="s">
        <v>163</v>
      </c>
      <c r="AF10" s="156" t="s">
        <v>157</v>
      </c>
      <c r="AG10" s="158"/>
      <c r="AH10" s="144" t="s">
        <v>160</v>
      </c>
      <c r="AI10" s="144" t="s">
        <v>161</v>
      </c>
      <c r="AJ10" s="144" t="s">
        <v>162</v>
      </c>
      <c r="AK10" s="144" t="s">
        <v>39</v>
      </c>
      <c r="AL10" s="144" t="s">
        <v>163</v>
      </c>
    </row>
    <row r="11" spans="1:38" ht="13.5" thickBot="1" x14ac:dyDescent="0.25">
      <c r="A11" s="159" t="s">
        <v>29</v>
      </c>
      <c r="B11" s="159"/>
      <c r="C11" s="160" t="s">
        <v>166</v>
      </c>
      <c r="D11" s="160" t="s">
        <v>167</v>
      </c>
      <c r="E11" s="160" t="s">
        <v>168</v>
      </c>
      <c r="F11" s="160" t="s">
        <v>169</v>
      </c>
      <c r="G11" s="160" t="s">
        <v>170</v>
      </c>
      <c r="H11" s="160" t="s">
        <v>171</v>
      </c>
      <c r="I11" s="161"/>
      <c r="J11" s="159" t="s">
        <v>166</v>
      </c>
      <c r="K11" s="160" t="s">
        <v>167</v>
      </c>
      <c r="L11" s="160" t="s">
        <v>168</v>
      </c>
      <c r="M11" s="160" t="s">
        <v>169</v>
      </c>
      <c r="N11" s="160" t="s">
        <v>170</v>
      </c>
      <c r="O11" s="160" t="s">
        <v>171</v>
      </c>
      <c r="P11" s="161"/>
      <c r="Q11" s="159" t="s">
        <v>166</v>
      </c>
      <c r="R11" s="160" t="s">
        <v>167</v>
      </c>
      <c r="S11" s="160" t="s">
        <v>168</v>
      </c>
      <c r="T11" s="160" t="s">
        <v>169</v>
      </c>
      <c r="U11" s="160" t="s">
        <v>170</v>
      </c>
      <c r="V11" s="160" t="s">
        <v>171</v>
      </c>
      <c r="W11" s="161"/>
      <c r="X11" s="159" t="s">
        <v>166</v>
      </c>
      <c r="Y11" s="160" t="s">
        <v>167</v>
      </c>
      <c r="Z11" s="160" t="s">
        <v>168</v>
      </c>
      <c r="AA11" s="160" t="s">
        <v>169</v>
      </c>
      <c r="AB11" s="160" t="s">
        <v>170</v>
      </c>
      <c r="AC11" s="160" t="s">
        <v>171</v>
      </c>
      <c r="AF11" s="162" t="s">
        <v>172</v>
      </c>
      <c r="AG11" s="159" t="s">
        <v>166</v>
      </c>
      <c r="AH11" s="160" t="s">
        <v>167</v>
      </c>
      <c r="AI11" s="160" t="s">
        <v>168</v>
      </c>
      <c r="AJ11" s="160" t="s">
        <v>169</v>
      </c>
      <c r="AK11" s="160" t="s">
        <v>170</v>
      </c>
      <c r="AL11" s="160" t="s">
        <v>171</v>
      </c>
    </row>
    <row r="12" spans="1:38" x14ac:dyDescent="0.2">
      <c r="A12" s="144" t="s">
        <v>173</v>
      </c>
      <c r="B12" s="163">
        <v>292</v>
      </c>
      <c r="C12" s="164">
        <f>B12</f>
        <v>292</v>
      </c>
      <c r="D12" s="165"/>
      <c r="E12" s="165"/>
      <c r="F12" s="165"/>
      <c r="G12" s="165"/>
      <c r="H12" s="165"/>
      <c r="I12" s="163">
        <v>2604</v>
      </c>
      <c r="J12" s="164">
        <f>I12</f>
        <v>2604</v>
      </c>
      <c r="K12" s="165"/>
      <c r="L12" s="165"/>
      <c r="M12" s="165"/>
      <c r="N12" s="165"/>
      <c r="O12" s="165"/>
      <c r="P12" s="163">
        <v>15</v>
      </c>
      <c r="Q12" s="164">
        <f>P12</f>
        <v>15</v>
      </c>
      <c r="R12" s="165"/>
      <c r="S12" s="165"/>
      <c r="T12" s="165"/>
      <c r="U12" s="165"/>
      <c r="V12" s="165"/>
      <c r="W12" s="163">
        <v>325</v>
      </c>
      <c r="X12" s="164">
        <f>W12</f>
        <v>325</v>
      </c>
      <c r="Y12" s="165"/>
      <c r="Z12" s="165"/>
      <c r="AA12" s="165"/>
      <c r="AB12" s="165"/>
      <c r="AC12" s="165"/>
      <c r="AE12" s="144" t="s">
        <v>173</v>
      </c>
      <c r="AF12" s="163">
        <v>32.518586891130511</v>
      </c>
      <c r="AG12" s="164">
        <f>AF12</f>
        <v>32.518586891130511</v>
      </c>
      <c r="AH12" s="165"/>
      <c r="AI12" s="165"/>
      <c r="AJ12" s="165"/>
      <c r="AK12" s="165"/>
      <c r="AL12" s="165"/>
    </row>
    <row r="13" spans="1:38" x14ac:dyDescent="0.2">
      <c r="A13" s="144">
        <v>2004</v>
      </c>
      <c r="B13" s="166">
        <v>308</v>
      </c>
      <c r="C13" s="164">
        <f t="shared" ref="C13:C24" si="0">C12</f>
        <v>292</v>
      </c>
      <c r="D13" s="165"/>
      <c r="E13" s="165"/>
      <c r="F13" s="165"/>
      <c r="G13" s="165"/>
      <c r="H13" s="165"/>
      <c r="I13" s="167">
        <v>2766</v>
      </c>
      <c r="J13" s="164">
        <f t="shared" ref="J13:J24" si="1">J12</f>
        <v>2604</v>
      </c>
      <c r="K13" s="165"/>
      <c r="L13" s="165"/>
      <c r="M13" s="165"/>
      <c r="N13" s="165"/>
      <c r="O13" s="165"/>
      <c r="P13" s="167">
        <v>12</v>
      </c>
      <c r="Q13" s="164">
        <f t="shared" ref="Q13:Q24" si="2">Q12</f>
        <v>15</v>
      </c>
      <c r="R13" s="165"/>
      <c r="S13" s="165"/>
      <c r="T13" s="165"/>
      <c r="U13" s="165"/>
      <c r="V13" s="165"/>
      <c r="W13" s="167">
        <v>372</v>
      </c>
      <c r="X13" s="164">
        <f t="shared" ref="X13:X24" si="3">X12</f>
        <v>325</v>
      </c>
      <c r="Y13" s="165"/>
      <c r="Z13" s="165"/>
      <c r="AA13" s="165"/>
      <c r="AB13" s="165"/>
      <c r="AC13" s="165"/>
      <c r="AE13" s="144">
        <v>2004</v>
      </c>
      <c r="AF13" s="167">
        <v>36.126673586652778</v>
      </c>
      <c r="AG13" s="164">
        <f t="shared" ref="AG13:AG29" si="4">AG12</f>
        <v>32.518586891130511</v>
      </c>
      <c r="AH13" s="165"/>
      <c r="AI13" s="165"/>
      <c r="AJ13" s="165"/>
      <c r="AK13" s="165"/>
      <c r="AL13" s="165"/>
    </row>
    <row r="14" spans="1:38" x14ac:dyDescent="0.2">
      <c r="A14" s="144">
        <v>2005</v>
      </c>
      <c r="B14" s="166">
        <v>286</v>
      </c>
      <c r="C14" s="164">
        <f t="shared" si="0"/>
        <v>292</v>
      </c>
      <c r="D14" s="165"/>
      <c r="E14" s="165"/>
      <c r="F14" s="165"/>
      <c r="G14" s="165"/>
      <c r="H14" s="165"/>
      <c r="I14" s="167">
        <v>2666</v>
      </c>
      <c r="J14" s="164">
        <f t="shared" si="1"/>
        <v>2604</v>
      </c>
      <c r="K14" s="165"/>
      <c r="L14" s="165"/>
      <c r="M14" s="165"/>
      <c r="N14" s="165"/>
      <c r="O14" s="165"/>
      <c r="P14" s="167">
        <v>11</v>
      </c>
      <c r="Q14" s="164">
        <f t="shared" si="2"/>
        <v>15</v>
      </c>
      <c r="R14" s="165"/>
      <c r="S14" s="165"/>
      <c r="T14" s="165"/>
      <c r="U14" s="165"/>
      <c r="V14" s="165"/>
      <c r="W14" s="167">
        <v>357</v>
      </c>
      <c r="X14" s="164">
        <f t="shared" si="3"/>
        <v>325</v>
      </c>
      <c r="Y14" s="165"/>
      <c r="Z14" s="165"/>
      <c r="AA14" s="165"/>
      <c r="AB14" s="165"/>
      <c r="AC14" s="165"/>
      <c r="AE14" s="144">
        <v>2005</v>
      </c>
      <c r="AF14" s="167">
        <v>34.957290211429687</v>
      </c>
      <c r="AG14" s="164">
        <f t="shared" si="4"/>
        <v>32.518586891130511</v>
      </c>
      <c r="AH14" s="165"/>
      <c r="AI14" s="165"/>
      <c r="AJ14" s="165"/>
      <c r="AK14" s="165"/>
      <c r="AL14" s="165"/>
    </row>
    <row r="15" spans="1:38" s="168" customFormat="1" x14ac:dyDescent="0.2">
      <c r="A15" s="168">
        <v>2006</v>
      </c>
      <c r="B15" s="166">
        <v>314</v>
      </c>
      <c r="C15" s="164">
        <f t="shared" si="0"/>
        <v>292</v>
      </c>
      <c r="D15" s="164">
        <f>C15</f>
        <v>292</v>
      </c>
      <c r="E15" s="169">
        <v>1</v>
      </c>
      <c r="F15" s="170">
        <f>1</f>
        <v>1</v>
      </c>
      <c r="G15" s="171">
        <f>D15</f>
        <v>292</v>
      </c>
      <c r="H15" s="144"/>
      <c r="I15" s="167">
        <v>2635</v>
      </c>
      <c r="J15" s="164">
        <f t="shared" si="1"/>
        <v>2604</v>
      </c>
      <c r="K15" s="164">
        <f>J15</f>
        <v>2604</v>
      </c>
      <c r="L15" s="169">
        <v>1</v>
      </c>
      <c r="M15" s="170">
        <f>1</f>
        <v>1</v>
      </c>
      <c r="N15" s="171">
        <f>K15</f>
        <v>2604</v>
      </c>
      <c r="O15" s="144"/>
      <c r="P15" s="167">
        <v>25</v>
      </c>
      <c r="Q15" s="164">
        <f t="shared" si="2"/>
        <v>15</v>
      </c>
      <c r="R15" s="164">
        <f>Q15</f>
        <v>15</v>
      </c>
      <c r="S15" s="169">
        <v>1</v>
      </c>
      <c r="T15" s="170">
        <f>1</f>
        <v>1</v>
      </c>
      <c r="U15" s="171">
        <f>R15</f>
        <v>15</v>
      </c>
      <c r="V15" s="144"/>
      <c r="W15" s="167">
        <v>350</v>
      </c>
      <c r="X15" s="164">
        <f t="shared" si="3"/>
        <v>325</v>
      </c>
      <c r="Y15" s="164">
        <f>X15</f>
        <v>325</v>
      </c>
      <c r="Z15" s="169">
        <v>1</v>
      </c>
      <c r="AA15" s="170">
        <f>1</f>
        <v>1</v>
      </c>
      <c r="AB15" s="171">
        <f>Y15</f>
        <v>325</v>
      </c>
      <c r="AC15" s="144"/>
      <c r="AE15" s="168">
        <v>2006</v>
      </c>
      <c r="AF15" s="167">
        <v>32.456935630099728</v>
      </c>
      <c r="AG15" s="164">
        <f t="shared" si="4"/>
        <v>32.518586891130511</v>
      </c>
      <c r="AH15" s="164">
        <f>AG15</f>
        <v>32.518586891130511</v>
      </c>
      <c r="AI15" s="169">
        <v>1</v>
      </c>
      <c r="AJ15" s="170">
        <f>1</f>
        <v>1</v>
      </c>
      <c r="AK15" s="171">
        <f>AH15</f>
        <v>32.518586891130511</v>
      </c>
      <c r="AL15" s="144"/>
    </row>
    <row r="16" spans="1:38" x14ac:dyDescent="0.2">
      <c r="A16" s="144">
        <v>2007</v>
      </c>
      <c r="B16" s="166">
        <v>281</v>
      </c>
      <c r="C16" s="164">
        <f t="shared" si="0"/>
        <v>292</v>
      </c>
      <c r="D16" s="168"/>
      <c r="E16" s="168"/>
      <c r="F16" s="152">
        <f t="shared" ref="F16:F24" si="5">F15*E$27</f>
        <v>0.96114446903666151</v>
      </c>
      <c r="G16" s="171">
        <f t="shared" ref="G16:G24" si="6">G15*E$27</f>
        <v>280.65418495870517</v>
      </c>
      <c r="H16" s="172">
        <f t="shared" ref="H16:H24" si="7">(G16-G15)/G15</f>
        <v>-3.885553096333845E-2</v>
      </c>
      <c r="I16" s="167">
        <v>2385</v>
      </c>
      <c r="J16" s="164">
        <f t="shared" si="1"/>
        <v>2604</v>
      </c>
      <c r="K16" s="168"/>
      <c r="L16" s="168"/>
      <c r="M16" s="152">
        <f t="shared" ref="M16:M24" si="8">M15*L$27</f>
        <v>0.93945284068501178</v>
      </c>
      <c r="N16" s="171">
        <f t="shared" ref="N16:N24" si="9">N15*L$27</f>
        <v>2446.3351971437705</v>
      </c>
      <c r="O16" s="172">
        <f t="shared" ref="O16:O24" si="10">(N16-N15)/N15</f>
        <v>-6.0547159314988275E-2</v>
      </c>
      <c r="P16" s="167">
        <v>9</v>
      </c>
      <c r="Q16" s="164">
        <f t="shared" si="2"/>
        <v>15</v>
      </c>
      <c r="R16" s="168"/>
      <c r="S16" s="168"/>
      <c r="T16" s="152">
        <f t="shared" ref="T16:T24" si="11">T15*S$27</f>
        <v>0.95326268954803628</v>
      </c>
      <c r="U16" s="171">
        <f t="shared" ref="U16:U24" si="12">U15*S$27</f>
        <v>14.298940343220544</v>
      </c>
      <c r="V16" s="172">
        <f t="shared" ref="V16:V24" si="13">(U16-U15)/U15</f>
        <v>-4.6737310451963762E-2</v>
      </c>
      <c r="W16" s="167">
        <v>269</v>
      </c>
      <c r="X16" s="164">
        <f t="shared" si="3"/>
        <v>325</v>
      </c>
      <c r="Y16" s="168"/>
      <c r="Z16" s="168"/>
      <c r="AA16" s="152">
        <f t="shared" ref="AA16:AA24" si="14">AA15*Z$27</f>
        <v>0.92587471228729046</v>
      </c>
      <c r="AB16" s="171">
        <f t="shared" ref="AB16:AB24" si="15">AB15*Z$27</f>
        <v>300.90928149336941</v>
      </c>
      <c r="AC16" s="172">
        <f t="shared" ref="AC16:AC24" si="16">(AB16-AB15)/AB15</f>
        <v>-7.4125287712709514E-2</v>
      </c>
      <c r="AE16" s="144">
        <v>2007</v>
      </c>
      <c r="AF16" s="167">
        <v>30.387766981596741</v>
      </c>
      <c r="AG16" s="164">
        <f t="shared" si="4"/>
        <v>32.518586891130511</v>
      </c>
      <c r="AH16" s="168"/>
      <c r="AI16" s="168"/>
      <c r="AJ16" s="152">
        <f t="shared" ref="AJ16:AJ29" si="17">AJ15*AI$34</f>
        <v>0.99250249644074728</v>
      </c>
      <c r="AK16" s="171">
        <f t="shared" ref="AK16:AK29" si="18">AK15*AI$34</f>
        <v>32.274778670172388</v>
      </c>
      <c r="AL16" s="172">
        <f t="shared" ref="AL16:AL29" si="19">(AK16-AK15)/AK15</f>
        <v>-7.4975035592528012E-3</v>
      </c>
    </row>
    <row r="17" spans="1:41" x14ac:dyDescent="0.2">
      <c r="A17" s="144">
        <v>2008</v>
      </c>
      <c r="B17" s="166">
        <v>270</v>
      </c>
      <c r="C17" s="164">
        <f t="shared" si="0"/>
        <v>292</v>
      </c>
      <c r="D17" s="168"/>
      <c r="E17" s="168"/>
      <c r="F17" s="152">
        <f t="shared" si="5"/>
        <v>0.92379869035976603</v>
      </c>
      <c r="G17" s="171">
        <f t="shared" si="6"/>
        <v>269.74921758505167</v>
      </c>
      <c r="H17" s="172">
        <f t="shared" si="7"/>
        <v>-3.8855530963338519E-2</v>
      </c>
      <c r="I17" s="167">
        <v>2575</v>
      </c>
      <c r="J17" s="164">
        <f t="shared" si="1"/>
        <v>2604</v>
      </c>
      <c r="K17" s="168"/>
      <c r="L17" s="168"/>
      <c r="M17" s="152">
        <f t="shared" si="8"/>
        <v>0.88257163987113818</v>
      </c>
      <c r="N17" s="171">
        <f t="shared" si="9"/>
        <v>2298.2165502244434</v>
      </c>
      <c r="O17" s="172">
        <f t="shared" si="10"/>
        <v>-6.0547159314988282E-2</v>
      </c>
      <c r="P17" s="167">
        <v>20</v>
      </c>
      <c r="Q17" s="164">
        <f t="shared" si="2"/>
        <v>15</v>
      </c>
      <c r="R17" s="168"/>
      <c r="S17" s="168"/>
      <c r="T17" s="152">
        <f t="shared" si="11"/>
        <v>0.90870975528435582</v>
      </c>
      <c r="U17" s="171">
        <f t="shared" si="12"/>
        <v>13.630646329265335</v>
      </c>
      <c r="V17" s="172">
        <f t="shared" si="13"/>
        <v>-4.6737310451963776E-2</v>
      </c>
      <c r="W17" s="167">
        <v>279</v>
      </c>
      <c r="X17" s="164">
        <f t="shared" si="3"/>
        <v>325</v>
      </c>
      <c r="Y17" s="168"/>
      <c r="Z17" s="168"/>
      <c r="AA17" s="152">
        <f t="shared" si="14"/>
        <v>0.85724398285307291</v>
      </c>
      <c r="AB17" s="171">
        <f t="shared" si="15"/>
        <v>278.6042944272487</v>
      </c>
      <c r="AC17" s="172">
        <f t="shared" si="16"/>
        <v>-7.4125287712709514E-2</v>
      </c>
      <c r="AE17" s="144">
        <v>2008</v>
      </c>
      <c r="AF17" s="167">
        <v>28.664268045873623</v>
      </c>
      <c r="AG17" s="164">
        <f t="shared" si="4"/>
        <v>32.518586891130511</v>
      </c>
      <c r="AH17" s="168"/>
      <c r="AI17" s="168"/>
      <c r="AJ17" s="152">
        <f t="shared" si="17"/>
        <v>0.98506120544111553</v>
      </c>
      <c r="AK17" s="171">
        <f t="shared" si="18"/>
        <v>32.032798402218674</v>
      </c>
      <c r="AL17" s="172">
        <f t="shared" si="19"/>
        <v>-7.4975035592528107E-3</v>
      </c>
    </row>
    <row r="18" spans="1:41" x14ac:dyDescent="0.2">
      <c r="A18" s="144">
        <v>2009</v>
      </c>
      <c r="B18" s="166">
        <v>216</v>
      </c>
      <c r="C18" s="164">
        <f t="shared" si="0"/>
        <v>292</v>
      </c>
      <c r="D18" s="164"/>
      <c r="E18" s="169"/>
      <c r="F18" s="152">
        <f t="shared" si="5"/>
        <v>0.88790400174260065</v>
      </c>
      <c r="G18" s="171">
        <f t="shared" si="6"/>
        <v>259.26796850883937</v>
      </c>
      <c r="H18" s="172">
        <f t="shared" si="7"/>
        <v>-3.8855530963338443E-2</v>
      </c>
      <c r="I18" s="166">
        <v>2287</v>
      </c>
      <c r="J18" s="164">
        <f t="shared" si="1"/>
        <v>2604</v>
      </c>
      <c r="K18" s="164"/>
      <c r="L18" s="169"/>
      <c r="M18" s="152">
        <f t="shared" si="8"/>
        <v>0.82913443418497002</v>
      </c>
      <c r="N18" s="171">
        <f t="shared" si="9"/>
        <v>2159.0660666176614</v>
      </c>
      <c r="O18" s="172">
        <f t="shared" si="10"/>
        <v>-6.0547159314988226E-2</v>
      </c>
      <c r="P18" s="166">
        <v>5</v>
      </c>
      <c r="Q18" s="164">
        <f t="shared" si="2"/>
        <v>15</v>
      </c>
      <c r="R18" s="164"/>
      <c r="S18" s="169"/>
      <c r="T18" s="152">
        <f t="shared" si="11"/>
        <v>0.86623910534090287</v>
      </c>
      <c r="U18" s="171">
        <f t="shared" si="12"/>
        <v>12.993586580113542</v>
      </c>
      <c r="V18" s="172">
        <f t="shared" si="13"/>
        <v>-4.6737310451963728E-2</v>
      </c>
      <c r="W18" s="166">
        <v>253</v>
      </c>
      <c r="X18" s="164">
        <f t="shared" si="3"/>
        <v>325</v>
      </c>
      <c r="Y18" s="164"/>
      <c r="Z18" s="169"/>
      <c r="AA18" s="152">
        <f t="shared" si="14"/>
        <v>0.79370052598409979</v>
      </c>
      <c r="AB18" s="171">
        <f t="shared" si="15"/>
        <v>257.95267094483245</v>
      </c>
      <c r="AC18" s="172">
        <f t="shared" si="16"/>
        <v>-7.4125287712709556E-2</v>
      </c>
      <c r="AE18" s="144">
        <v>2009</v>
      </c>
      <c r="AF18" s="166">
        <v>28.358850267984351</v>
      </c>
      <c r="AG18" s="164">
        <f t="shared" si="4"/>
        <v>32.518586891130511</v>
      </c>
      <c r="AH18" s="164"/>
      <c r="AI18" s="169"/>
      <c r="AJ18" s="152">
        <f t="shared" si="17"/>
        <v>0.97767570554723904</v>
      </c>
      <c r="AK18" s="171">
        <f t="shared" si="18"/>
        <v>31.792632382185214</v>
      </c>
      <c r="AL18" s="172">
        <f t="shared" si="19"/>
        <v>-7.49750355925273E-3</v>
      </c>
      <c r="AO18" s="173"/>
    </row>
    <row r="19" spans="1:41" x14ac:dyDescent="0.2">
      <c r="A19" s="144">
        <v>2010</v>
      </c>
      <c r="B19" s="166">
        <v>208</v>
      </c>
      <c r="C19" s="164">
        <f t="shared" si="0"/>
        <v>292</v>
      </c>
      <c r="F19" s="152">
        <f t="shared" si="5"/>
        <v>0.85340402031041884</v>
      </c>
      <c r="G19" s="171">
        <f t="shared" si="6"/>
        <v>249.1939739306423</v>
      </c>
      <c r="H19" s="172">
        <f t="shared" si="7"/>
        <v>-3.8855530963338478E-2</v>
      </c>
      <c r="I19" s="166">
        <v>1969</v>
      </c>
      <c r="J19" s="164">
        <f t="shared" si="1"/>
        <v>2604</v>
      </c>
      <c r="M19" s="152">
        <f t="shared" si="8"/>
        <v>0.77893269950483002</v>
      </c>
      <c r="N19" s="171">
        <f t="shared" si="9"/>
        <v>2028.3407495105769</v>
      </c>
      <c r="O19" s="172">
        <f t="shared" si="10"/>
        <v>-6.0547159314988212E-2</v>
      </c>
      <c r="P19" s="166">
        <v>4</v>
      </c>
      <c r="Q19" s="164">
        <f t="shared" si="2"/>
        <v>15</v>
      </c>
      <c r="T19" s="152">
        <f t="shared" si="11"/>
        <v>0.82575341934895374</v>
      </c>
      <c r="U19" s="171">
        <f t="shared" si="12"/>
        <v>12.386301290234305</v>
      </c>
      <c r="V19" s="172">
        <f t="shared" si="13"/>
        <v>-4.6737310451963728E-2</v>
      </c>
      <c r="W19" s="166">
        <v>223</v>
      </c>
      <c r="X19" s="164">
        <f t="shared" si="3"/>
        <v>325</v>
      </c>
      <c r="AA19" s="152">
        <f t="shared" si="14"/>
        <v>0.73486724613779952</v>
      </c>
      <c r="AB19" s="171">
        <f t="shared" si="15"/>
        <v>238.83185499478486</v>
      </c>
      <c r="AC19" s="172">
        <f t="shared" si="16"/>
        <v>-7.4125287712709501E-2</v>
      </c>
      <c r="AE19" s="144">
        <v>2010</v>
      </c>
      <c r="AF19" s="166">
        <v>25.664551140544518</v>
      </c>
      <c r="AG19" s="164">
        <f t="shared" si="4"/>
        <v>32.518586891130511</v>
      </c>
      <c r="AJ19" s="152">
        <f t="shared" si="17"/>
        <v>0.97034557846510372</v>
      </c>
      <c r="AK19" s="171">
        <f t="shared" si="18"/>
        <v>31.554267007741768</v>
      </c>
      <c r="AL19" s="172">
        <f t="shared" si="19"/>
        <v>-7.4975035592527179E-3</v>
      </c>
    </row>
    <row r="20" spans="1:41" x14ac:dyDescent="0.2">
      <c r="A20" s="144">
        <v>2011</v>
      </c>
      <c r="B20" s="166">
        <v>185</v>
      </c>
      <c r="C20" s="164">
        <f t="shared" si="0"/>
        <v>292</v>
      </c>
      <c r="F20" s="152">
        <f t="shared" si="5"/>
        <v>0.82024455397500984</v>
      </c>
      <c r="G20" s="171">
        <f t="shared" si="6"/>
        <v>239.51140976070286</v>
      </c>
      <c r="H20" s="172">
        <f t="shared" si="7"/>
        <v>-3.8855530963338505E-2</v>
      </c>
      <c r="I20" s="166">
        <v>1880</v>
      </c>
      <c r="J20" s="164">
        <f t="shared" si="1"/>
        <v>2604</v>
      </c>
      <c r="M20" s="152">
        <f t="shared" si="8"/>
        <v>0.73177053725225727</v>
      </c>
      <c r="N20" s="171">
        <f t="shared" si="9"/>
        <v>1905.5304790048774</v>
      </c>
      <c r="O20" s="172">
        <f t="shared" si="10"/>
        <v>-6.0547159314988198E-2</v>
      </c>
      <c r="P20" s="166">
        <v>7</v>
      </c>
      <c r="Q20" s="164">
        <f t="shared" si="2"/>
        <v>15</v>
      </c>
      <c r="T20" s="152">
        <f t="shared" si="11"/>
        <v>0.78715992543207114</v>
      </c>
      <c r="U20" s="171">
        <f t="shared" si="12"/>
        <v>11.807398881481065</v>
      </c>
      <c r="V20" s="172">
        <f t="shared" si="13"/>
        <v>-4.673731045196379E-2</v>
      </c>
      <c r="W20" s="166">
        <v>203</v>
      </c>
      <c r="X20" s="164">
        <f t="shared" si="3"/>
        <v>325</v>
      </c>
      <c r="AA20" s="152">
        <f t="shared" si="14"/>
        <v>0.68039500008718856</v>
      </c>
      <c r="AB20" s="171">
        <f t="shared" si="15"/>
        <v>221.12837502833631</v>
      </c>
      <c r="AC20" s="172">
        <f t="shared" si="16"/>
        <v>-7.4125287712709542E-2</v>
      </c>
      <c r="AE20" s="144">
        <v>2011</v>
      </c>
      <c r="AF20" s="166">
        <v>24.694630099101175</v>
      </c>
      <c r="AG20" s="164">
        <f t="shared" si="4"/>
        <v>32.518586891130511</v>
      </c>
      <c r="AJ20" s="152">
        <f t="shared" si="17"/>
        <v>0.96307040903685648</v>
      </c>
      <c r="AK20" s="171">
        <f t="shared" si="18"/>
        <v>31.317688778541612</v>
      </c>
      <c r="AL20" s="172">
        <f t="shared" si="19"/>
        <v>-7.4975035592527483E-3</v>
      </c>
    </row>
    <row r="21" spans="1:41" x14ac:dyDescent="0.2">
      <c r="A21" s="144">
        <v>2012</v>
      </c>
      <c r="B21" s="174">
        <v>176</v>
      </c>
      <c r="C21" s="164">
        <f t="shared" si="0"/>
        <v>292</v>
      </c>
      <c r="F21" s="152">
        <f t="shared" si="5"/>
        <v>0.7883735163105241</v>
      </c>
      <c r="G21" s="171">
        <f t="shared" si="6"/>
        <v>230.20506676267303</v>
      </c>
      <c r="H21" s="172">
        <f t="shared" si="7"/>
        <v>-3.885553096333845E-2</v>
      </c>
      <c r="I21" s="174">
        <v>1981</v>
      </c>
      <c r="J21" s="164">
        <f t="shared" si="1"/>
        <v>2604</v>
      </c>
      <c r="M21" s="152">
        <f t="shared" si="8"/>
        <v>0.6874639099512303</v>
      </c>
      <c r="N21" s="171">
        <f t="shared" si="9"/>
        <v>1790.1560215130032</v>
      </c>
      <c r="O21" s="172">
        <f t="shared" si="10"/>
        <v>-6.0547159314988247E-2</v>
      </c>
      <c r="P21" s="174">
        <v>2</v>
      </c>
      <c r="Q21" s="164">
        <f t="shared" si="2"/>
        <v>15</v>
      </c>
      <c r="T21" s="152">
        <f t="shared" si="11"/>
        <v>0.75037018762180785</v>
      </c>
      <c r="U21" s="171">
        <f t="shared" si="12"/>
        <v>11.255552814327116</v>
      </c>
      <c r="V21" s="172">
        <f t="shared" si="13"/>
        <v>-4.6737310451963686E-2</v>
      </c>
      <c r="W21" s="174">
        <v>194</v>
      </c>
      <c r="X21" s="164">
        <f t="shared" si="3"/>
        <v>325</v>
      </c>
      <c r="AA21" s="152">
        <f t="shared" si="14"/>
        <v>0.62996052494743671</v>
      </c>
      <c r="AB21" s="171">
        <f t="shared" si="15"/>
        <v>204.73717060791694</v>
      </c>
      <c r="AC21" s="172">
        <f t="shared" si="16"/>
        <v>-7.412528771270957E-2</v>
      </c>
      <c r="AE21" s="144">
        <v>2012</v>
      </c>
      <c r="AF21" s="174">
        <v>23.986773519483801</v>
      </c>
      <c r="AG21" s="164">
        <f t="shared" si="4"/>
        <v>32.518586891130511</v>
      </c>
      <c r="AJ21" s="175">
        <f t="shared" si="17"/>
        <v>0.95584978521729169</v>
      </c>
      <c r="AK21" s="171">
        <f t="shared" si="18"/>
        <v>31.082884295456928</v>
      </c>
      <c r="AL21" s="172">
        <f t="shared" si="19"/>
        <v>-7.4975035592526919E-3</v>
      </c>
    </row>
    <row r="22" spans="1:41" x14ac:dyDescent="0.2">
      <c r="A22" s="144">
        <v>2013</v>
      </c>
      <c r="B22" s="174">
        <v>172</v>
      </c>
      <c r="C22" s="164">
        <f t="shared" si="0"/>
        <v>292</v>
      </c>
      <c r="F22" s="175">
        <f t="shared" si="5"/>
        <v>0.75774084473684444</v>
      </c>
      <c r="G22" s="171">
        <f t="shared" si="6"/>
        <v>221.26032666315859</v>
      </c>
      <c r="H22" s="172">
        <f t="shared" si="7"/>
        <v>-3.8855530963338436E-2</v>
      </c>
      <c r="I22" s="174">
        <v>1671</v>
      </c>
      <c r="J22" s="164">
        <f t="shared" si="1"/>
        <v>2604</v>
      </c>
      <c r="M22" s="175">
        <f t="shared" si="8"/>
        <v>0.64583992307210847</v>
      </c>
      <c r="N22" s="171">
        <f t="shared" si="9"/>
        <v>1681.76715967977</v>
      </c>
      <c r="O22" s="172">
        <f t="shared" si="10"/>
        <v>-6.0547159314988198E-2</v>
      </c>
      <c r="P22" s="174">
        <v>9</v>
      </c>
      <c r="Q22" s="164">
        <f t="shared" si="2"/>
        <v>15</v>
      </c>
      <c r="T22" s="175">
        <f t="shared" si="11"/>
        <v>0.71529990320902914</v>
      </c>
      <c r="U22" s="171">
        <f t="shared" si="12"/>
        <v>10.729498548135435</v>
      </c>
      <c r="V22" s="172">
        <f t="shared" si="13"/>
        <v>-4.6737310451963734E-2</v>
      </c>
      <c r="W22" s="174">
        <v>143</v>
      </c>
      <c r="X22" s="164">
        <f t="shared" si="3"/>
        <v>325</v>
      </c>
      <c r="AA22" s="175">
        <f t="shared" si="14"/>
        <v>0.58326451978805838</v>
      </c>
      <c r="AB22" s="171">
        <f t="shared" si="15"/>
        <v>189.56096893111899</v>
      </c>
      <c r="AC22" s="172">
        <f t="shared" si="16"/>
        <v>-7.4125287712709556E-2</v>
      </c>
      <c r="AE22" s="144">
        <v>2013</v>
      </c>
      <c r="AF22" s="174">
        <v>22.020985</v>
      </c>
      <c r="AG22" s="164">
        <f t="shared" si="4"/>
        <v>32.518586891130511</v>
      </c>
      <c r="AJ22" s="175">
        <f t="shared" si="17"/>
        <v>0.9486832980505141</v>
      </c>
      <c r="AK22" s="171">
        <f t="shared" si="18"/>
        <v>30.849840259819899</v>
      </c>
      <c r="AL22" s="172">
        <f t="shared" si="19"/>
        <v>-7.497503559252724E-3</v>
      </c>
    </row>
    <row r="23" spans="1:41" x14ac:dyDescent="0.2">
      <c r="A23" s="144">
        <v>2014</v>
      </c>
      <c r="B23" s="174">
        <v>203</v>
      </c>
      <c r="C23" s="164">
        <f t="shared" si="0"/>
        <v>292</v>
      </c>
      <c r="F23" s="152">
        <f t="shared" si="5"/>
        <v>0.72829842188198568</v>
      </c>
      <c r="G23" s="171">
        <f t="shared" si="6"/>
        <v>212.66313918953983</v>
      </c>
      <c r="H23" s="172">
        <f t="shared" si="7"/>
        <v>-3.8855530963338547E-2</v>
      </c>
      <c r="I23" s="174">
        <v>1703</v>
      </c>
      <c r="J23" s="164">
        <f t="shared" si="1"/>
        <v>2604</v>
      </c>
      <c r="M23" s="152">
        <f t="shared" si="8"/>
        <v>0.60673615035788175</v>
      </c>
      <c r="N23" s="171">
        <f t="shared" si="9"/>
        <v>1579.9409355319237</v>
      </c>
      <c r="O23" s="172">
        <f t="shared" si="10"/>
        <v>-6.0547159314988198E-2</v>
      </c>
      <c r="P23" s="174">
        <v>7</v>
      </c>
      <c r="Q23" s="164">
        <f t="shared" si="2"/>
        <v>15</v>
      </c>
      <c r="T23" s="152">
        <f t="shared" si="11"/>
        <v>0.68186870956648915</v>
      </c>
      <c r="U23" s="171">
        <f t="shared" si="12"/>
        <v>10.228030643497336</v>
      </c>
      <c r="V23" s="172">
        <f t="shared" si="13"/>
        <v>-4.6737310451963679E-2</v>
      </c>
      <c r="W23" s="174">
        <v>171</v>
      </c>
      <c r="X23" s="164">
        <f t="shared" si="3"/>
        <v>325</v>
      </c>
      <c r="AA23" s="152">
        <f t="shared" si="14"/>
        <v>0.54002986944615317</v>
      </c>
      <c r="AB23" s="171">
        <f t="shared" si="15"/>
        <v>175.50970756999979</v>
      </c>
      <c r="AC23" s="172">
        <f t="shared" si="16"/>
        <v>-7.4125287712709612E-2</v>
      </c>
      <c r="AE23" s="144">
        <v>2014</v>
      </c>
      <c r="AF23" s="174">
        <v>21.385040286685992</v>
      </c>
      <c r="AG23" s="164">
        <f t="shared" si="4"/>
        <v>32.518586891130511</v>
      </c>
      <c r="AJ23" s="152">
        <f t="shared" si="17"/>
        <v>0.94157054164677678</v>
      </c>
      <c r="AK23" s="171">
        <f t="shared" si="18"/>
        <v>30.618543472669522</v>
      </c>
      <c r="AL23" s="172">
        <f t="shared" si="19"/>
        <v>-7.497503559252711E-3</v>
      </c>
    </row>
    <row r="24" spans="1:41" x14ac:dyDescent="0.2">
      <c r="A24" s="144">
        <v>2015</v>
      </c>
      <c r="B24" s="166">
        <v>168</v>
      </c>
      <c r="C24" s="164">
        <f t="shared" si="0"/>
        <v>292</v>
      </c>
      <c r="D24" s="164">
        <f>B12*F7</f>
        <v>204.39999999999998</v>
      </c>
      <c r="E24" s="176">
        <f>F7</f>
        <v>0.7</v>
      </c>
      <c r="F24" s="152">
        <f t="shared" si="5"/>
        <v>0.69999999999999962</v>
      </c>
      <c r="G24" s="171">
        <f t="shared" si="6"/>
        <v>204.39999999999989</v>
      </c>
      <c r="H24" s="172">
        <f t="shared" si="7"/>
        <v>-3.8855530963338554E-2</v>
      </c>
      <c r="I24" s="166">
        <v>1600</v>
      </c>
      <c r="J24" s="164">
        <f t="shared" si="1"/>
        <v>2604</v>
      </c>
      <c r="K24" s="164">
        <f>I12*M7</f>
        <v>1484.2800000000002</v>
      </c>
      <c r="L24" s="176">
        <f>M7</f>
        <v>0.57000000000000006</v>
      </c>
      <c r="M24" s="152">
        <f t="shared" si="8"/>
        <v>0.5700000000000004</v>
      </c>
      <c r="N24" s="171">
        <f t="shared" si="9"/>
        <v>1484.2800000000009</v>
      </c>
      <c r="O24" s="172">
        <f t="shared" si="10"/>
        <v>-6.0547159314988185E-2</v>
      </c>
      <c r="P24" s="166">
        <v>4</v>
      </c>
      <c r="Q24" s="164">
        <f t="shared" si="2"/>
        <v>15</v>
      </c>
      <c r="R24" s="164">
        <f>P12*T7</f>
        <v>9.75</v>
      </c>
      <c r="S24" s="176">
        <f>T7</f>
        <v>0.65</v>
      </c>
      <c r="T24" s="152">
        <f t="shared" si="11"/>
        <v>0.65000000000000024</v>
      </c>
      <c r="U24" s="171">
        <f t="shared" si="12"/>
        <v>9.7500000000000018</v>
      </c>
      <c r="V24" s="172">
        <f t="shared" si="13"/>
        <v>-4.6737310451963797E-2</v>
      </c>
      <c r="W24" s="166">
        <v>139</v>
      </c>
      <c r="X24" s="164">
        <f t="shared" si="3"/>
        <v>325</v>
      </c>
      <c r="Y24" s="164">
        <f>W12*AA7</f>
        <v>162.5</v>
      </c>
      <c r="Z24" s="176">
        <f>AA7</f>
        <v>0.5</v>
      </c>
      <c r="AA24" s="152">
        <f t="shared" si="14"/>
        <v>0.50000000000000011</v>
      </c>
      <c r="AB24" s="171">
        <f t="shared" si="15"/>
        <v>162.50000000000003</v>
      </c>
      <c r="AC24" s="172">
        <f t="shared" si="16"/>
        <v>-7.4125287712709612E-2</v>
      </c>
      <c r="AE24" s="144">
        <v>2015</v>
      </c>
      <c r="AF24" s="166">
        <v>20.284744567373387</v>
      </c>
      <c r="AG24" s="164">
        <f t="shared" si="4"/>
        <v>32.518586891130511</v>
      </c>
      <c r="AJ24" s="152">
        <f t="shared" si="17"/>
        <v>0.93451111315949253</v>
      </c>
      <c r="AK24" s="171">
        <f t="shared" si="18"/>
        <v>30.388980834004048</v>
      </c>
      <c r="AL24" s="172">
        <f t="shared" si="19"/>
        <v>-7.4975035592527205E-3</v>
      </c>
    </row>
    <row r="25" spans="1:41" x14ac:dyDescent="0.2">
      <c r="D25" s="177" t="s">
        <v>174</v>
      </c>
      <c r="E25" s="146">
        <v>9</v>
      </c>
      <c r="H25" s="178"/>
      <c r="K25" s="177" t="s">
        <v>174</v>
      </c>
      <c r="L25" s="146">
        <v>9</v>
      </c>
      <c r="R25" s="177" t="s">
        <v>174</v>
      </c>
      <c r="S25" s="146">
        <v>9</v>
      </c>
      <c r="Y25" s="177" t="s">
        <v>174</v>
      </c>
      <c r="Z25" s="146">
        <v>9</v>
      </c>
      <c r="AE25" s="144">
        <v>2016</v>
      </c>
      <c r="AF25" s="179">
        <v>19.37</v>
      </c>
      <c r="AG25" s="164">
        <f t="shared" si="4"/>
        <v>32.518586891130511</v>
      </c>
      <c r="AJ25" s="152">
        <f t="shared" si="17"/>
        <v>0.92750461276241802</v>
      </c>
      <c r="AK25" s="171">
        <f t="shared" si="18"/>
        <v>30.161139342039039</v>
      </c>
      <c r="AL25" s="172">
        <f t="shared" si="19"/>
        <v>-7.4975035592527483E-3</v>
      </c>
    </row>
    <row r="26" spans="1:41" x14ac:dyDescent="0.2">
      <c r="D26" s="177" t="s">
        <v>175</v>
      </c>
      <c r="E26" s="180">
        <f>1/E25</f>
        <v>0.1111111111111111</v>
      </c>
      <c r="K26" s="177" t="s">
        <v>175</v>
      </c>
      <c r="L26" s="180">
        <f>1/L25</f>
        <v>0.1111111111111111</v>
      </c>
      <c r="R26" s="177" t="s">
        <v>175</v>
      </c>
      <c r="S26" s="180">
        <f>1/S25</f>
        <v>0.1111111111111111</v>
      </c>
      <c r="Y26" s="177" t="s">
        <v>175</v>
      </c>
      <c r="Z26" s="180">
        <f>1/Z25</f>
        <v>0.1111111111111111</v>
      </c>
      <c r="AE26" s="144">
        <v>2017</v>
      </c>
      <c r="AG26" s="164">
        <f t="shared" si="4"/>
        <v>32.518586891130511</v>
      </c>
      <c r="AJ26" s="152">
        <f t="shared" si="17"/>
        <v>0.92055064362700845</v>
      </c>
      <c r="AK26" s="171">
        <f t="shared" si="18"/>
        <v>29.935006092470985</v>
      </c>
      <c r="AL26" s="172">
        <f t="shared" si="19"/>
        <v>-7.4975035592526936E-3</v>
      </c>
    </row>
    <row r="27" spans="1:41" x14ac:dyDescent="0.2">
      <c r="D27" s="177" t="s">
        <v>176</v>
      </c>
      <c r="E27" s="180">
        <f>POWER(E24,E26)</f>
        <v>0.96114446903666151</v>
      </c>
      <c r="K27" s="177" t="s">
        <v>176</v>
      </c>
      <c r="L27" s="180">
        <f>POWER(L24,L26)</f>
        <v>0.93945284068501178</v>
      </c>
      <c r="R27" s="177" t="s">
        <v>176</v>
      </c>
      <c r="S27" s="180">
        <f>POWER(S24,S26)</f>
        <v>0.95326268954803628</v>
      </c>
      <c r="Y27" s="177" t="s">
        <v>176</v>
      </c>
      <c r="Z27" s="180">
        <f>POWER(Z24,Z26)</f>
        <v>0.92587471228729046</v>
      </c>
      <c r="AE27" s="144">
        <v>2018</v>
      </c>
      <c r="AG27" s="164">
        <f t="shared" si="4"/>
        <v>32.518586891130511</v>
      </c>
      <c r="AJ27" s="152">
        <f t="shared" si="17"/>
        <v>0.91364881189994263</v>
      </c>
      <c r="AK27" s="171">
        <f t="shared" si="18"/>
        <v>29.710568277746432</v>
      </c>
      <c r="AL27" s="172">
        <f t="shared" si="19"/>
        <v>-7.4975035592527084E-3</v>
      </c>
    </row>
    <row r="28" spans="1:41" x14ac:dyDescent="0.2">
      <c r="D28" s="177" t="s">
        <v>177</v>
      </c>
      <c r="E28" s="181">
        <f>1-E27</f>
        <v>3.8855530963338492E-2</v>
      </c>
      <c r="F28" s="182"/>
      <c r="K28" s="177" t="s">
        <v>177</v>
      </c>
      <c r="L28" s="181">
        <f>1-L27</f>
        <v>6.0547159314988219E-2</v>
      </c>
      <c r="R28" s="177" t="s">
        <v>177</v>
      </c>
      <c r="S28" s="181">
        <f>1-S27</f>
        <v>4.6737310451963721E-2</v>
      </c>
      <c r="Y28" s="177" t="s">
        <v>177</v>
      </c>
      <c r="Z28" s="181">
        <f>1-Z27</f>
        <v>7.4125287712709542E-2</v>
      </c>
      <c r="AE28" s="144">
        <v>2019</v>
      </c>
      <c r="AG28" s="164">
        <f t="shared" si="4"/>
        <v>32.518586891130511</v>
      </c>
      <c r="AJ28" s="152">
        <f t="shared" si="17"/>
        <v>0.90679872668081574</v>
      </c>
      <c r="AK28" s="171">
        <f t="shared" si="18"/>
        <v>29.487813186336609</v>
      </c>
      <c r="AL28" s="172">
        <f t="shared" si="19"/>
        <v>-7.4975035592526607E-3</v>
      </c>
    </row>
    <row r="29" spans="1:41" x14ac:dyDescent="0.2">
      <c r="D29" s="177"/>
      <c r="E29" s="181"/>
      <c r="F29" s="182"/>
      <c r="K29" s="177"/>
      <c r="L29" s="181"/>
      <c r="R29" s="177"/>
      <c r="S29" s="181"/>
      <c r="Y29" s="177"/>
      <c r="Z29" s="181"/>
      <c r="AE29" s="144">
        <v>2020</v>
      </c>
      <c r="AG29" s="164">
        <f t="shared" si="4"/>
        <v>32.518586891130511</v>
      </c>
      <c r="AH29" s="164">
        <f>AF12*AJ7</f>
        <v>29.266728202017461</v>
      </c>
      <c r="AI29" s="176">
        <f>AJ7</f>
        <v>0.9</v>
      </c>
      <c r="AJ29" s="152">
        <f t="shared" si="17"/>
        <v>0.90000000000000047</v>
      </c>
      <c r="AK29" s="171">
        <f t="shared" si="18"/>
        <v>29.266728202017472</v>
      </c>
      <c r="AL29" s="172">
        <f t="shared" si="19"/>
        <v>-7.4975035592527058E-3</v>
      </c>
    </row>
    <row r="30" spans="1:41" x14ac:dyDescent="0.2">
      <c r="D30" s="177"/>
      <c r="E30" s="181"/>
      <c r="F30" s="182"/>
      <c r="K30" s="177"/>
      <c r="L30" s="181"/>
      <c r="R30" s="177"/>
      <c r="S30" s="181"/>
      <c r="Y30" s="177"/>
      <c r="Z30" s="181"/>
    </row>
    <row r="31" spans="1:41" x14ac:dyDescent="0.2">
      <c r="D31" s="177"/>
      <c r="E31" s="181"/>
      <c r="F31" s="182"/>
      <c r="K31" s="177"/>
      <c r="L31" s="181"/>
      <c r="R31" s="177"/>
      <c r="S31" s="181"/>
      <c r="Y31" s="177"/>
      <c r="Z31" s="181"/>
    </row>
    <row r="32" spans="1:41" x14ac:dyDescent="0.2">
      <c r="B32" s="144" t="s">
        <v>178</v>
      </c>
      <c r="I32" s="145" t="s">
        <v>179</v>
      </c>
      <c r="P32" s="145" t="s">
        <v>148</v>
      </c>
      <c r="W32" s="145" t="s">
        <v>149</v>
      </c>
      <c r="AH32" s="177" t="s">
        <v>174</v>
      </c>
      <c r="AI32" s="146">
        <v>14</v>
      </c>
      <c r="AJ32" s="183"/>
      <c r="AK32" s="183"/>
      <c r="AL32" s="183"/>
    </row>
    <row r="33" spans="1:38" x14ac:dyDescent="0.2">
      <c r="I33" s="145"/>
      <c r="P33" s="145"/>
      <c r="W33" s="145"/>
      <c r="AH33" s="177" t="s">
        <v>175</v>
      </c>
      <c r="AI33" s="180">
        <f>1/AI32</f>
        <v>7.1428571428571425E-2</v>
      </c>
      <c r="AJ33" s="183"/>
      <c r="AK33" s="183"/>
      <c r="AL33" s="183"/>
    </row>
    <row r="34" spans="1:38" x14ac:dyDescent="0.2">
      <c r="B34" s="144" t="s">
        <v>152</v>
      </c>
      <c r="D34" s="148">
        <v>0.14215686</v>
      </c>
      <c r="I34" s="145" t="s">
        <v>152</v>
      </c>
      <c r="K34" s="148">
        <v>0.21024200000000001</v>
      </c>
      <c r="P34" s="145" t="s">
        <v>152</v>
      </c>
      <c r="R34" s="148">
        <v>0.2</v>
      </c>
      <c r="W34" s="145" t="s">
        <v>152</v>
      </c>
      <c r="Y34" s="148">
        <v>0.30061300000000002</v>
      </c>
      <c r="AH34" s="177" t="s">
        <v>176</v>
      </c>
      <c r="AI34" s="180">
        <f>POWER(AI29,AI33)</f>
        <v>0.99250249644074728</v>
      </c>
      <c r="AJ34" s="183"/>
      <c r="AK34" s="183"/>
      <c r="AL34" s="183"/>
    </row>
    <row r="35" spans="1:38" x14ac:dyDescent="0.2">
      <c r="D35" s="150"/>
      <c r="I35" s="145"/>
      <c r="P35" s="145"/>
      <c r="W35" s="145"/>
      <c r="AH35" s="177" t="s">
        <v>177</v>
      </c>
      <c r="AI35" s="181">
        <f>1-AI34</f>
        <v>7.4975035592527162E-3</v>
      </c>
      <c r="AJ35" s="183"/>
      <c r="AK35" s="183"/>
      <c r="AL35" s="183"/>
    </row>
    <row r="36" spans="1:38" x14ac:dyDescent="0.2">
      <c r="B36" s="144" t="s">
        <v>180</v>
      </c>
      <c r="D36" s="150"/>
      <c r="F36" s="151">
        <f>1-D34</f>
        <v>0.85784313999999995</v>
      </c>
      <c r="I36" s="145" t="s">
        <v>180</v>
      </c>
      <c r="M36" s="152">
        <f>1-K34</f>
        <v>0.78975799999999996</v>
      </c>
      <c r="P36" s="145" t="s">
        <v>180</v>
      </c>
      <c r="T36" s="152">
        <f>1-R34</f>
        <v>0.8</v>
      </c>
      <c r="W36" s="145" t="s">
        <v>180</v>
      </c>
      <c r="AA36" s="152">
        <f>1-Y34</f>
        <v>0.69938699999999998</v>
      </c>
    </row>
    <row r="37" spans="1:38" x14ac:dyDescent="0.2">
      <c r="I37" s="145"/>
      <c r="P37" s="145"/>
      <c r="W37" s="145"/>
    </row>
    <row r="38" spans="1:38" x14ac:dyDescent="0.2">
      <c r="B38" s="153"/>
      <c r="C38" s="153"/>
      <c r="D38" s="154" t="s">
        <v>154</v>
      </c>
      <c r="E38" s="154" t="s">
        <v>155</v>
      </c>
      <c r="F38" s="154" t="s">
        <v>156</v>
      </c>
      <c r="G38" s="154" t="s">
        <v>157</v>
      </c>
      <c r="H38" s="154" t="s">
        <v>158</v>
      </c>
      <c r="I38" s="184"/>
      <c r="J38" s="154"/>
      <c r="K38" s="154" t="s">
        <v>154</v>
      </c>
      <c r="L38" s="154" t="s">
        <v>155</v>
      </c>
      <c r="M38" s="154" t="s">
        <v>156</v>
      </c>
      <c r="N38" s="154" t="s">
        <v>157</v>
      </c>
      <c r="O38" s="154" t="s">
        <v>158</v>
      </c>
      <c r="P38" s="155" t="s">
        <v>159</v>
      </c>
      <c r="Q38" s="154"/>
      <c r="R38" s="154" t="s">
        <v>154</v>
      </c>
      <c r="S38" s="154" t="s">
        <v>155</v>
      </c>
      <c r="T38" s="154" t="s">
        <v>156</v>
      </c>
      <c r="U38" s="154" t="s">
        <v>157</v>
      </c>
      <c r="V38" s="154" t="s">
        <v>158</v>
      </c>
      <c r="W38" s="155" t="s">
        <v>159</v>
      </c>
      <c r="X38" s="154"/>
      <c r="Y38" s="154" t="s">
        <v>154</v>
      </c>
      <c r="Z38" s="154" t="s">
        <v>155</v>
      </c>
      <c r="AA38" s="154" t="s">
        <v>156</v>
      </c>
      <c r="AB38" s="154" t="s">
        <v>157</v>
      </c>
      <c r="AC38" s="154" t="s">
        <v>158</v>
      </c>
    </row>
    <row r="39" spans="1:38" x14ac:dyDescent="0.2">
      <c r="B39" s="185" t="s">
        <v>32</v>
      </c>
      <c r="C39" s="154"/>
      <c r="D39" s="144" t="s">
        <v>160</v>
      </c>
      <c r="E39" s="144" t="s">
        <v>161</v>
      </c>
      <c r="F39" s="144" t="s">
        <v>162</v>
      </c>
      <c r="G39" s="144" t="s">
        <v>39</v>
      </c>
      <c r="H39" s="144" t="s">
        <v>163</v>
      </c>
      <c r="I39" s="155" t="s">
        <v>22</v>
      </c>
      <c r="J39" s="158"/>
      <c r="K39" s="144" t="s">
        <v>160</v>
      </c>
      <c r="L39" s="144" t="s">
        <v>161</v>
      </c>
      <c r="M39" s="144" t="s">
        <v>162</v>
      </c>
      <c r="N39" s="144" t="s">
        <v>39</v>
      </c>
      <c r="O39" s="144" t="s">
        <v>163</v>
      </c>
      <c r="P39" s="155" t="s">
        <v>164</v>
      </c>
      <c r="Q39" s="158"/>
      <c r="R39" s="144" t="s">
        <v>160</v>
      </c>
      <c r="S39" s="144" t="s">
        <v>161</v>
      </c>
      <c r="T39" s="144" t="s">
        <v>162</v>
      </c>
      <c r="U39" s="144" t="s">
        <v>39</v>
      </c>
      <c r="V39" s="144" t="s">
        <v>163</v>
      </c>
      <c r="W39" s="155" t="s">
        <v>165</v>
      </c>
      <c r="X39" s="158"/>
      <c r="Y39" s="144" t="s">
        <v>160</v>
      </c>
      <c r="Z39" s="144" t="s">
        <v>161</v>
      </c>
      <c r="AA39" s="144" t="s">
        <v>162</v>
      </c>
      <c r="AB39" s="144" t="s">
        <v>39</v>
      </c>
      <c r="AC39" s="144" t="s">
        <v>163</v>
      </c>
    </row>
    <row r="40" spans="1:38" ht="13.5" thickBot="1" x14ac:dyDescent="0.25">
      <c r="A40" s="159" t="s">
        <v>29</v>
      </c>
      <c r="B40" s="159"/>
      <c r="C40" s="160" t="s">
        <v>166</v>
      </c>
      <c r="D40" s="160" t="s">
        <v>167</v>
      </c>
      <c r="E40" s="160" t="s">
        <v>168</v>
      </c>
      <c r="F40" s="160" t="s">
        <v>169</v>
      </c>
      <c r="G40" s="160" t="s">
        <v>170</v>
      </c>
      <c r="H40" s="160" t="s">
        <v>171</v>
      </c>
      <c r="I40" s="161"/>
      <c r="J40" s="159" t="s">
        <v>166</v>
      </c>
      <c r="K40" s="160" t="s">
        <v>167</v>
      </c>
      <c r="L40" s="160" t="s">
        <v>168</v>
      </c>
      <c r="M40" s="160" t="s">
        <v>169</v>
      </c>
      <c r="N40" s="160" t="s">
        <v>170</v>
      </c>
      <c r="O40" s="160" t="s">
        <v>171</v>
      </c>
      <c r="P40" s="161"/>
      <c r="Q40" s="159" t="s">
        <v>166</v>
      </c>
      <c r="R40" s="160" t="s">
        <v>167</v>
      </c>
      <c r="S40" s="160" t="s">
        <v>168</v>
      </c>
      <c r="T40" s="160" t="s">
        <v>169</v>
      </c>
      <c r="U40" s="160" t="s">
        <v>170</v>
      </c>
      <c r="V40" s="160" t="s">
        <v>171</v>
      </c>
      <c r="W40" s="161"/>
      <c r="X40" s="159" t="s">
        <v>166</v>
      </c>
      <c r="Y40" s="160" t="s">
        <v>167</v>
      </c>
      <c r="Z40" s="160" t="s">
        <v>168</v>
      </c>
      <c r="AA40" s="160" t="s">
        <v>169</v>
      </c>
      <c r="AB40" s="160" t="s">
        <v>170</v>
      </c>
      <c r="AC40" s="160" t="s">
        <v>171</v>
      </c>
    </row>
    <row r="41" spans="1:38" x14ac:dyDescent="0.2">
      <c r="A41" s="144">
        <v>2015</v>
      </c>
      <c r="B41" s="186">
        <f>B24</f>
        <v>168</v>
      </c>
      <c r="C41" s="164">
        <f>D24</f>
        <v>204.39999999999998</v>
      </c>
      <c r="D41" s="164">
        <f>C45</f>
        <v>204.39999999999998</v>
      </c>
      <c r="E41" s="169">
        <v>1</v>
      </c>
      <c r="F41" s="170">
        <f>1</f>
        <v>1</v>
      </c>
      <c r="G41" s="171">
        <f>D41</f>
        <v>204.39999999999998</v>
      </c>
      <c r="H41" s="168"/>
      <c r="I41" s="187">
        <f>I24</f>
        <v>1600</v>
      </c>
      <c r="J41" s="164">
        <f>K24</f>
        <v>1484.2800000000002</v>
      </c>
      <c r="K41" s="164">
        <f>J45</f>
        <v>1484.2800000000002</v>
      </c>
      <c r="L41" s="169">
        <v>1</v>
      </c>
      <c r="M41" s="170">
        <f>1</f>
        <v>1</v>
      </c>
      <c r="N41" s="171">
        <f>K41</f>
        <v>1484.2800000000002</v>
      </c>
      <c r="O41" s="168"/>
      <c r="P41" s="187">
        <f>P24</f>
        <v>4</v>
      </c>
      <c r="Q41" s="164">
        <f>R24</f>
        <v>9.75</v>
      </c>
      <c r="R41" s="164">
        <f>Q45</f>
        <v>9.75</v>
      </c>
      <c r="S41" s="169">
        <v>1</v>
      </c>
      <c r="T41" s="170">
        <f>1</f>
        <v>1</v>
      </c>
      <c r="U41" s="171">
        <f>R41</f>
        <v>9.75</v>
      </c>
      <c r="V41" s="168"/>
      <c r="W41" s="187">
        <f>W24</f>
        <v>139</v>
      </c>
      <c r="X41" s="164">
        <f>Y24</f>
        <v>162.5</v>
      </c>
      <c r="Y41" s="164">
        <f>X45</f>
        <v>162.5</v>
      </c>
      <c r="Z41" s="169">
        <v>1</v>
      </c>
      <c r="AA41" s="170">
        <f>1</f>
        <v>1</v>
      </c>
      <c r="AB41" s="171">
        <f>Y41</f>
        <v>162.5</v>
      </c>
      <c r="AC41" s="168"/>
    </row>
    <row r="42" spans="1:38" x14ac:dyDescent="0.2">
      <c r="A42" s="144">
        <v>2016</v>
      </c>
      <c r="B42" s="166">
        <v>191</v>
      </c>
      <c r="C42" s="164">
        <f>C41</f>
        <v>204.39999999999998</v>
      </c>
      <c r="D42" s="164"/>
      <c r="E42" s="169"/>
      <c r="F42" s="152">
        <f>F41*E$49</f>
        <v>0.96979865291648459</v>
      </c>
      <c r="G42" s="171">
        <f>G41*E$49</f>
        <v>198.22684465612943</v>
      </c>
      <c r="H42" s="172">
        <f>(G42-G41)/G41</f>
        <v>-3.0201347083515403E-2</v>
      </c>
      <c r="I42" s="167">
        <v>1693</v>
      </c>
      <c r="J42" s="164">
        <f>J41</f>
        <v>1484.2800000000002</v>
      </c>
      <c r="K42" s="164"/>
      <c r="L42" s="169"/>
      <c r="M42" s="152">
        <f>M41*L$49</f>
        <v>0.95389112201608672</v>
      </c>
      <c r="N42" s="171">
        <f>N41*L$49</f>
        <v>1415.8415145860374</v>
      </c>
      <c r="O42" s="172">
        <f>(N42-N41)/N41</f>
        <v>-4.6108877983913256E-2</v>
      </c>
      <c r="P42" s="167">
        <v>12</v>
      </c>
      <c r="Q42" s="164">
        <f>Q41</f>
        <v>9.75</v>
      </c>
      <c r="R42" s="164"/>
      <c r="S42" s="169"/>
      <c r="T42" s="152">
        <f>T41*S$49</f>
        <v>0.956352499790037</v>
      </c>
      <c r="U42" s="171">
        <f>U41*S$49</f>
        <v>9.3244368729528606</v>
      </c>
      <c r="V42" s="172">
        <f>(U42-U41)/U41</f>
        <v>-4.3647500209963011E-2</v>
      </c>
      <c r="W42" s="167">
        <v>167</v>
      </c>
      <c r="X42" s="164">
        <f>X41</f>
        <v>162.5</v>
      </c>
      <c r="Y42" s="164"/>
      <c r="Z42" s="169"/>
      <c r="AA42" s="152">
        <f>AA41*Z$49</f>
        <v>0.93098677368216021</v>
      </c>
      <c r="AB42" s="171">
        <f>AB41*Z$49</f>
        <v>151.28535072335103</v>
      </c>
      <c r="AC42" s="172">
        <f>(AB42-AB41)/AB41</f>
        <v>-6.9013226317839821E-2</v>
      </c>
    </row>
    <row r="43" spans="1:38" x14ac:dyDescent="0.2">
      <c r="A43" s="144">
        <v>2017</v>
      </c>
      <c r="B43" s="166"/>
      <c r="C43" s="164">
        <f>C42</f>
        <v>204.39999999999998</v>
      </c>
      <c r="D43" s="168"/>
      <c r="E43" s="168"/>
      <c r="F43" s="152">
        <f>F42*E$49</f>
        <v>0.94050942719862818</v>
      </c>
      <c r="G43" s="171">
        <f>G42*E$49</f>
        <v>192.24012691939959</v>
      </c>
      <c r="H43" s="172">
        <f>(G43-G42)/G42</f>
        <v>-3.0201347083515344E-2</v>
      </c>
      <c r="I43" s="167"/>
      <c r="J43" s="164">
        <f>J42</f>
        <v>1484.2800000000002</v>
      </c>
      <c r="K43" s="168"/>
      <c r="L43" s="168"/>
      <c r="M43" s="152">
        <f>M42*L$49</f>
        <v>0.90990827266110885</v>
      </c>
      <c r="N43" s="171">
        <f>N42*L$49</f>
        <v>1350.5586509454308</v>
      </c>
      <c r="O43" s="172">
        <f>(N43-N42)/N42</f>
        <v>-4.6108877983913291E-2</v>
      </c>
      <c r="P43" s="167"/>
      <c r="Q43" s="164">
        <f>Q42</f>
        <v>9.75</v>
      </c>
      <c r="R43" s="168"/>
      <c r="S43" s="168"/>
      <c r="T43" s="152">
        <f>T42*S$49</f>
        <v>0.91461010385465269</v>
      </c>
      <c r="U43" s="171">
        <f>U42*S$49</f>
        <v>8.9174485125828635</v>
      </c>
      <c r="V43" s="172">
        <f>(U43-U42)/U42</f>
        <v>-4.3647500209963039E-2</v>
      </c>
      <c r="W43" s="167"/>
      <c r="X43" s="164">
        <f>X42</f>
        <v>162.5</v>
      </c>
      <c r="Y43" s="168"/>
      <c r="Z43" s="168"/>
      <c r="AA43" s="152">
        <f>AA42*Z$49</f>
        <v>0.86673637277111781</v>
      </c>
      <c r="AB43" s="171">
        <f>AB42*Z$49</f>
        <v>140.84466057530665</v>
      </c>
      <c r="AC43" s="172">
        <f>(AB43-AB42)/AB42</f>
        <v>-6.9013226317839724E-2</v>
      </c>
    </row>
    <row r="44" spans="1:38" x14ac:dyDescent="0.2">
      <c r="A44" s="144">
        <v>2018</v>
      </c>
      <c r="B44" s="166"/>
      <c r="C44" s="164">
        <f>C43</f>
        <v>204.39999999999998</v>
      </c>
      <c r="D44" s="168"/>
      <c r="E44" s="168"/>
      <c r="F44" s="152">
        <f>F43*E$49</f>
        <v>0.91210477555248415</v>
      </c>
      <c r="G44" s="171">
        <f>G43*E$49</f>
        <v>186.43421612292775</v>
      </c>
      <c r="H44" s="172">
        <f>(G44-G43)/G43</f>
        <v>-3.0201347083515379E-2</v>
      </c>
      <c r="I44" s="167"/>
      <c r="J44" s="164">
        <f>J43</f>
        <v>1484.2800000000002</v>
      </c>
      <c r="K44" s="168"/>
      <c r="L44" s="168"/>
      <c r="M44" s="152">
        <f>M43*L$49</f>
        <v>0.86795342314042445</v>
      </c>
      <c r="N44" s="171">
        <f>N43*L$49</f>
        <v>1288.2859068988694</v>
      </c>
      <c r="O44" s="172">
        <f>(N44-N43)/N43</f>
        <v>-4.6108877983913325E-2</v>
      </c>
      <c r="P44" s="167"/>
      <c r="Q44" s="164">
        <f>Q43</f>
        <v>9.75</v>
      </c>
      <c r="R44" s="168"/>
      <c r="S44" s="168"/>
      <c r="T44" s="152">
        <f>T43*S$49</f>
        <v>0.87468965915462249</v>
      </c>
      <c r="U44" s="171">
        <f>U43*S$49</f>
        <v>8.5282241767575684</v>
      </c>
      <c r="V44" s="172">
        <f>(U44-U43)/U43</f>
        <v>-4.3647500209963039E-2</v>
      </c>
      <c r="W44" s="167"/>
      <c r="X44" s="164">
        <f>X43</f>
        <v>162.5</v>
      </c>
      <c r="Y44" s="168"/>
      <c r="Z44" s="168"/>
      <c r="AA44" s="152">
        <f>AA43*Z$49</f>
        <v>0.80692009931916109</v>
      </c>
      <c r="AB44" s="171">
        <f>AB43*Z$49</f>
        <v>131.12451613936369</v>
      </c>
      <c r="AC44" s="172">
        <f>(AB44-AB43)/AB43</f>
        <v>-6.9013226317839724E-2</v>
      </c>
    </row>
    <row r="45" spans="1:38" x14ac:dyDescent="0.2">
      <c r="A45" s="144">
        <v>2019</v>
      </c>
      <c r="B45" s="166"/>
      <c r="C45" s="164">
        <f>C44</f>
        <v>204.39999999999998</v>
      </c>
      <c r="F45" s="152">
        <f>F44*E$49</f>
        <v>0.8845579826494917</v>
      </c>
      <c r="G45" s="171">
        <f>G44*E$49</f>
        <v>180.80365165355607</v>
      </c>
      <c r="H45" s="172">
        <f>(G45-G44)/G44</f>
        <v>-3.0201347083515472E-2</v>
      </c>
      <c r="I45" s="166"/>
      <c r="J45" s="164">
        <f>J44</f>
        <v>1484.2800000000002</v>
      </c>
      <c r="M45" s="152">
        <f>M44*L$49</f>
        <v>0.8279330646571228</v>
      </c>
      <c r="N45" s="171">
        <f>N44*L$49</f>
        <v>1228.8844892092743</v>
      </c>
      <c r="O45" s="172">
        <f>(N45-N44)/N44</f>
        <v>-4.6108877983913304E-2</v>
      </c>
      <c r="P45" s="166"/>
      <c r="Q45" s="164">
        <f>Q44</f>
        <v>9.75</v>
      </c>
      <c r="T45" s="152">
        <f>T44*S$49</f>
        <v>0.83651164207301865</v>
      </c>
      <c r="U45" s="171">
        <f>U44*S$49</f>
        <v>8.1559885102119303</v>
      </c>
      <c r="V45" s="172">
        <f>(U45-U44)/U44</f>
        <v>-4.3647500209963074E-2</v>
      </c>
      <c r="W45" s="166"/>
      <c r="X45" s="164">
        <f>X44</f>
        <v>162.5</v>
      </c>
      <c r="AA45" s="152">
        <f>AA44*Z$49</f>
        <v>0.75123193988443404</v>
      </c>
      <c r="AB45" s="171">
        <f>AB44*Z$49</f>
        <v>122.07519023122055</v>
      </c>
      <c r="AC45" s="172">
        <f>(AB45-AB44)/AB44</f>
        <v>-6.9013226317839821E-2</v>
      </c>
    </row>
    <row r="46" spans="1:38" x14ac:dyDescent="0.2">
      <c r="A46" s="144">
        <v>2020</v>
      </c>
      <c r="B46" s="166"/>
      <c r="C46" s="164">
        <f>C45</f>
        <v>204.39999999999998</v>
      </c>
      <c r="D46" s="164">
        <f>B41*F36</f>
        <v>144.11764751999999</v>
      </c>
      <c r="E46" s="176">
        <f>F36</f>
        <v>0.85784313999999995</v>
      </c>
      <c r="F46" s="152">
        <f>F45*E$49</f>
        <v>0.85784314000000017</v>
      </c>
      <c r="G46" s="171">
        <f>G45*E$49</f>
        <v>175.34313781600002</v>
      </c>
      <c r="H46" s="172">
        <f>(G46-G45)/G45</f>
        <v>-3.0201347083515344E-2</v>
      </c>
      <c r="I46" s="166"/>
      <c r="J46" s="164">
        <f>J45</f>
        <v>1484.2800000000002</v>
      </c>
      <c r="K46" s="164">
        <f>I41*M36</f>
        <v>1263.6127999999999</v>
      </c>
      <c r="L46" s="176">
        <f>M36</f>
        <v>0.78975799999999996</v>
      </c>
      <c r="M46" s="152">
        <f>M45*L$49</f>
        <v>0.78975800000000018</v>
      </c>
      <c r="N46" s="171">
        <f>N45*L$49</f>
        <v>1172.2220042400004</v>
      </c>
      <c r="O46" s="172">
        <f>(N46-N45)/N45</f>
        <v>-4.6108877983913193E-2</v>
      </c>
      <c r="P46" s="166"/>
      <c r="Q46" s="164">
        <f>Q45</f>
        <v>9.75</v>
      </c>
      <c r="R46" s="164">
        <f>P41*T36</f>
        <v>3.2</v>
      </c>
      <c r="S46" s="176">
        <f>T36</f>
        <v>0.8</v>
      </c>
      <c r="T46" s="152">
        <f>T45*S$49</f>
        <v>0.8</v>
      </c>
      <c r="U46" s="171">
        <f>U45*S$49</f>
        <v>7.7999999999999989</v>
      </c>
      <c r="V46" s="172">
        <f>(U46-U45)/U45</f>
        <v>-4.3647500209963039E-2</v>
      </c>
      <c r="W46" s="166"/>
      <c r="X46" s="164">
        <f>X45</f>
        <v>162.5</v>
      </c>
      <c r="Y46" s="164">
        <f>W41*AA36</f>
        <v>97.214793</v>
      </c>
      <c r="Z46" s="176">
        <f>AA36</f>
        <v>0.69938699999999998</v>
      </c>
      <c r="AA46" s="152">
        <f>AA45*Z$49</f>
        <v>0.69938699999999976</v>
      </c>
      <c r="AB46" s="171">
        <f>AB45*Z$49</f>
        <v>113.65038749999998</v>
      </c>
      <c r="AC46" s="172">
        <f>(AB46-AB45)/AB45</f>
        <v>-6.9013226317839765E-2</v>
      </c>
    </row>
    <row r="47" spans="1:38" x14ac:dyDescent="0.2">
      <c r="D47" s="177" t="s">
        <v>174</v>
      </c>
      <c r="E47" s="146">
        <v>5</v>
      </c>
      <c r="H47" s="178"/>
      <c r="K47" s="177" t="s">
        <v>174</v>
      </c>
      <c r="L47" s="146">
        <v>5</v>
      </c>
      <c r="R47" s="177" t="s">
        <v>174</v>
      </c>
      <c r="S47" s="146">
        <v>5</v>
      </c>
      <c r="Y47" s="177" t="s">
        <v>174</v>
      </c>
      <c r="Z47" s="146">
        <v>5</v>
      </c>
    </row>
    <row r="48" spans="1:38" x14ac:dyDescent="0.2">
      <c r="D48" s="177" t="s">
        <v>175</v>
      </c>
      <c r="E48" s="180">
        <f>1/E47</f>
        <v>0.2</v>
      </c>
      <c r="K48" s="177" t="s">
        <v>175</v>
      </c>
      <c r="L48" s="180">
        <f>1/L47</f>
        <v>0.2</v>
      </c>
      <c r="R48" s="177" t="s">
        <v>175</v>
      </c>
      <c r="S48" s="180">
        <f>1/S47</f>
        <v>0.2</v>
      </c>
      <c r="Y48" s="177" t="s">
        <v>175</v>
      </c>
      <c r="Z48" s="180">
        <f>1/Z47</f>
        <v>0.2</v>
      </c>
    </row>
    <row r="49" spans="2:26" x14ac:dyDescent="0.2">
      <c r="D49" s="177" t="s">
        <v>176</v>
      </c>
      <c r="E49" s="180">
        <f>POWER(E46,E48)</f>
        <v>0.96979865291648459</v>
      </c>
      <c r="K49" s="177" t="s">
        <v>176</v>
      </c>
      <c r="L49" s="180">
        <f>POWER(L46,L48)</f>
        <v>0.95389112201608672</v>
      </c>
      <c r="R49" s="177" t="s">
        <v>176</v>
      </c>
      <c r="S49" s="180">
        <f>POWER(S46,S48)</f>
        <v>0.956352499790037</v>
      </c>
      <c r="Y49" s="177" t="s">
        <v>176</v>
      </c>
      <c r="Z49" s="180">
        <f>POWER(Z46,Z48)</f>
        <v>0.93098677368216021</v>
      </c>
    </row>
    <row r="50" spans="2:26" x14ac:dyDescent="0.2">
      <c r="D50" s="177" t="s">
        <v>177</v>
      </c>
      <c r="E50" s="181">
        <f>1-E49</f>
        <v>3.0201347083515406E-2</v>
      </c>
      <c r="F50" s="182"/>
      <c r="K50" s="177" t="s">
        <v>177</v>
      </c>
      <c r="L50" s="181">
        <f>1-L49</f>
        <v>4.6108877983913277E-2</v>
      </c>
      <c r="R50" s="177" t="s">
        <v>177</v>
      </c>
      <c r="S50" s="181">
        <f>1-S49</f>
        <v>4.3647500209962997E-2</v>
      </c>
      <c r="Y50" s="177" t="s">
        <v>177</v>
      </c>
      <c r="Z50" s="181">
        <f>1-Z49</f>
        <v>6.9013226317839793E-2</v>
      </c>
    </row>
    <row r="51" spans="2:26" x14ac:dyDescent="0.2">
      <c r="D51" s="177"/>
      <c r="E51" s="181"/>
      <c r="F51" s="182"/>
      <c r="K51" s="177"/>
      <c r="L51" s="181"/>
      <c r="R51" s="177"/>
      <c r="S51" s="181"/>
      <c r="Y51" s="177"/>
      <c r="Z51" s="181"/>
    </row>
    <row r="52" spans="2:26" x14ac:dyDescent="0.2">
      <c r="B52" s="174"/>
      <c r="C52" s="164"/>
      <c r="F52" s="152"/>
      <c r="G52" s="171"/>
      <c r="H52" s="188"/>
      <c r="I52" s="183"/>
      <c r="J52" s="189"/>
      <c r="K52" s="183"/>
      <c r="L52" s="183"/>
      <c r="M52" s="190"/>
      <c r="N52" s="191"/>
      <c r="O52" s="192"/>
      <c r="P52" s="193"/>
      <c r="Q52" s="194"/>
      <c r="R52" s="170"/>
      <c r="T52" s="152"/>
      <c r="U52" s="195"/>
      <c r="V52" s="196"/>
    </row>
    <row r="55" spans="2:26" ht="26.25" x14ac:dyDescent="0.4">
      <c r="B55" s="197" t="s">
        <v>181</v>
      </c>
      <c r="D55" s="177"/>
      <c r="E55" s="182"/>
      <c r="F55" s="182"/>
      <c r="K55" s="177"/>
      <c r="L55" s="198"/>
    </row>
    <row r="58" spans="2:26" x14ac:dyDescent="0.2">
      <c r="R58" s="180">
        <f t="shared" ref="R58:R67" si="20">A15</f>
        <v>2006</v>
      </c>
      <c r="S58" s="171">
        <f t="shared" ref="S58:S67" si="21">G15</f>
        <v>292</v>
      </c>
      <c r="T58" s="180"/>
      <c r="U58" s="164">
        <f t="shared" ref="U58:U69" si="22">C13</f>
        <v>292</v>
      </c>
    </row>
    <row r="59" spans="2:26" x14ac:dyDescent="0.2">
      <c r="R59" s="180">
        <f t="shared" si="20"/>
        <v>2007</v>
      </c>
      <c r="S59" s="171">
        <f t="shared" si="21"/>
        <v>280.65418495870517</v>
      </c>
      <c r="T59" s="180"/>
      <c r="U59" s="164">
        <f t="shared" si="22"/>
        <v>292</v>
      </c>
    </row>
    <row r="60" spans="2:26" x14ac:dyDescent="0.2">
      <c r="R60" s="180">
        <f t="shared" si="20"/>
        <v>2008</v>
      </c>
      <c r="S60" s="171">
        <f t="shared" si="21"/>
        <v>269.74921758505167</v>
      </c>
      <c r="T60" s="180"/>
      <c r="U60" s="164">
        <f t="shared" si="22"/>
        <v>292</v>
      </c>
    </row>
    <row r="61" spans="2:26" x14ac:dyDescent="0.2">
      <c r="R61" s="180">
        <f t="shared" si="20"/>
        <v>2009</v>
      </c>
      <c r="S61" s="171">
        <f t="shared" si="21"/>
        <v>259.26796850883937</v>
      </c>
      <c r="T61" s="180"/>
      <c r="U61" s="164">
        <f t="shared" si="22"/>
        <v>292</v>
      </c>
    </row>
    <row r="62" spans="2:26" x14ac:dyDescent="0.2">
      <c r="R62" s="180">
        <f t="shared" si="20"/>
        <v>2010</v>
      </c>
      <c r="S62" s="171">
        <f t="shared" si="21"/>
        <v>249.1939739306423</v>
      </c>
      <c r="T62" s="180"/>
      <c r="U62" s="164">
        <f t="shared" si="22"/>
        <v>292</v>
      </c>
    </row>
    <row r="63" spans="2:26" x14ac:dyDescent="0.2">
      <c r="R63" s="180">
        <f t="shared" si="20"/>
        <v>2011</v>
      </c>
      <c r="S63" s="171">
        <f t="shared" si="21"/>
        <v>239.51140976070286</v>
      </c>
      <c r="T63" s="180"/>
      <c r="U63" s="164">
        <f t="shared" si="22"/>
        <v>292</v>
      </c>
    </row>
    <row r="64" spans="2:26" x14ac:dyDescent="0.2">
      <c r="R64" s="180">
        <f t="shared" si="20"/>
        <v>2012</v>
      </c>
      <c r="S64" s="171">
        <f t="shared" si="21"/>
        <v>230.20506676267303</v>
      </c>
      <c r="T64" s="180"/>
      <c r="U64" s="164">
        <f t="shared" si="22"/>
        <v>292</v>
      </c>
    </row>
    <row r="65" spans="18:23" x14ac:dyDescent="0.2">
      <c r="R65" s="180">
        <f t="shared" si="20"/>
        <v>2013</v>
      </c>
      <c r="S65" s="171">
        <f t="shared" si="21"/>
        <v>221.26032666315859</v>
      </c>
      <c r="T65" s="180"/>
      <c r="U65" s="164">
        <f t="shared" si="22"/>
        <v>292</v>
      </c>
    </row>
    <row r="66" spans="18:23" x14ac:dyDescent="0.2">
      <c r="R66" s="180">
        <f t="shared" si="20"/>
        <v>2014</v>
      </c>
      <c r="S66" s="171">
        <f t="shared" si="21"/>
        <v>212.66313918953983</v>
      </c>
      <c r="T66" s="180"/>
      <c r="U66" s="164">
        <f t="shared" si="22"/>
        <v>292</v>
      </c>
    </row>
    <row r="67" spans="18:23" x14ac:dyDescent="0.2">
      <c r="R67" s="199">
        <f t="shared" si="20"/>
        <v>2015</v>
      </c>
      <c r="S67" s="200">
        <f t="shared" si="21"/>
        <v>204.39999999999989</v>
      </c>
      <c r="T67" s="180">
        <v>204</v>
      </c>
      <c r="U67" s="164">
        <f t="shared" si="22"/>
        <v>292</v>
      </c>
      <c r="V67" s="186">
        <f>B41</f>
        <v>168</v>
      </c>
    </row>
    <row r="68" spans="18:23" x14ac:dyDescent="0.2">
      <c r="R68" s="201">
        <f>A42</f>
        <v>2016</v>
      </c>
      <c r="S68" s="180"/>
      <c r="T68" s="171">
        <f>G42</f>
        <v>198.22684465612943</v>
      </c>
      <c r="U68" s="164">
        <f t="shared" si="22"/>
        <v>292</v>
      </c>
      <c r="V68" s="186">
        <f t="shared" ref="V68:V72" si="23">B42</f>
        <v>191</v>
      </c>
      <c r="W68" s="186"/>
    </row>
    <row r="69" spans="18:23" x14ac:dyDescent="0.2">
      <c r="R69" s="201">
        <f>A43</f>
        <v>2017</v>
      </c>
      <c r="S69" s="180"/>
      <c r="T69" s="171">
        <f>G43</f>
        <v>192.24012691939959</v>
      </c>
      <c r="U69" s="164">
        <f t="shared" si="22"/>
        <v>292</v>
      </c>
      <c r="V69" s="186">
        <f t="shared" si="23"/>
        <v>0</v>
      </c>
    </row>
    <row r="70" spans="18:23" x14ac:dyDescent="0.2">
      <c r="R70" s="201">
        <f>A44</f>
        <v>2018</v>
      </c>
      <c r="S70" s="180"/>
      <c r="T70" s="171">
        <f>G44</f>
        <v>186.43421612292775</v>
      </c>
      <c r="U70" s="164">
        <f>U69</f>
        <v>292</v>
      </c>
      <c r="V70" s="186">
        <f t="shared" si="23"/>
        <v>0</v>
      </c>
    </row>
    <row r="71" spans="18:23" x14ac:dyDescent="0.2">
      <c r="R71" s="201">
        <f>A45</f>
        <v>2019</v>
      </c>
      <c r="S71" s="180"/>
      <c r="T71" s="171">
        <f>G45</f>
        <v>180.80365165355607</v>
      </c>
      <c r="U71" s="164">
        <f>U70</f>
        <v>292</v>
      </c>
      <c r="V71" s="186">
        <f t="shared" si="23"/>
        <v>0</v>
      </c>
    </row>
    <row r="72" spans="18:23" x14ac:dyDescent="0.2">
      <c r="R72" s="201">
        <f>A46</f>
        <v>2020</v>
      </c>
      <c r="S72" s="180"/>
      <c r="T72" s="171">
        <f>G46</f>
        <v>175.34313781600002</v>
      </c>
      <c r="U72" s="164">
        <f>U71</f>
        <v>292</v>
      </c>
      <c r="V72" s="186">
        <f t="shared" si="23"/>
        <v>0</v>
      </c>
    </row>
    <row r="95" spans="18:21" x14ac:dyDescent="0.2">
      <c r="R95" s="180">
        <f t="shared" ref="R95:R109" si="24">R58</f>
        <v>2006</v>
      </c>
      <c r="S95" s="171">
        <f t="shared" ref="S95:S104" si="25">N15</f>
        <v>2604</v>
      </c>
      <c r="T95" s="180"/>
      <c r="U95" s="164">
        <f t="shared" ref="U95:U104" si="26">J13</f>
        <v>2604</v>
      </c>
    </row>
    <row r="96" spans="18:21" x14ac:dyDescent="0.2">
      <c r="R96" s="180">
        <f t="shared" si="24"/>
        <v>2007</v>
      </c>
      <c r="S96" s="171">
        <f t="shared" si="25"/>
        <v>2446.3351971437705</v>
      </c>
      <c r="T96" s="180"/>
      <c r="U96" s="164">
        <f t="shared" si="26"/>
        <v>2604</v>
      </c>
    </row>
    <row r="97" spans="18:22" x14ac:dyDescent="0.2">
      <c r="R97" s="180">
        <f t="shared" si="24"/>
        <v>2008</v>
      </c>
      <c r="S97" s="171">
        <f t="shared" si="25"/>
        <v>2298.2165502244434</v>
      </c>
      <c r="T97" s="180"/>
      <c r="U97" s="164">
        <f t="shared" si="26"/>
        <v>2604</v>
      </c>
    </row>
    <row r="98" spans="18:22" x14ac:dyDescent="0.2">
      <c r="R98" s="180">
        <f t="shared" si="24"/>
        <v>2009</v>
      </c>
      <c r="S98" s="171">
        <f t="shared" si="25"/>
        <v>2159.0660666176614</v>
      </c>
      <c r="T98" s="180"/>
      <c r="U98" s="164">
        <f t="shared" si="26"/>
        <v>2604</v>
      </c>
    </row>
    <row r="99" spans="18:22" x14ac:dyDescent="0.2">
      <c r="R99" s="180">
        <f t="shared" si="24"/>
        <v>2010</v>
      </c>
      <c r="S99" s="171">
        <f t="shared" si="25"/>
        <v>2028.3407495105769</v>
      </c>
      <c r="T99" s="180"/>
      <c r="U99" s="164">
        <f t="shared" si="26"/>
        <v>2604</v>
      </c>
    </row>
    <row r="100" spans="18:22" x14ac:dyDescent="0.2">
      <c r="R100" s="180">
        <f t="shared" si="24"/>
        <v>2011</v>
      </c>
      <c r="S100" s="171">
        <f t="shared" si="25"/>
        <v>1905.5304790048774</v>
      </c>
      <c r="T100" s="180"/>
      <c r="U100" s="164">
        <f t="shared" si="26"/>
        <v>2604</v>
      </c>
    </row>
    <row r="101" spans="18:22" x14ac:dyDescent="0.2">
      <c r="R101" s="180">
        <f t="shared" si="24"/>
        <v>2012</v>
      </c>
      <c r="S101" s="171">
        <f t="shared" si="25"/>
        <v>1790.1560215130032</v>
      </c>
      <c r="T101" s="180"/>
      <c r="U101" s="164">
        <f t="shared" si="26"/>
        <v>2604</v>
      </c>
    </row>
    <row r="102" spans="18:22" x14ac:dyDescent="0.2">
      <c r="R102" s="180">
        <f t="shared" si="24"/>
        <v>2013</v>
      </c>
      <c r="S102" s="171">
        <f t="shared" si="25"/>
        <v>1681.76715967977</v>
      </c>
      <c r="T102" s="180"/>
      <c r="U102" s="164">
        <f t="shared" si="26"/>
        <v>2604</v>
      </c>
    </row>
    <row r="103" spans="18:22" x14ac:dyDescent="0.2">
      <c r="R103" s="180">
        <f t="shared" si="24"/>
        <v>2014</v>
      </c>
      <c r="S103" s="171">
        <f t="shared" si="25"/>
        <v>1579.9409355319237</v>
      </c>
      <c r="T103" s="180"/>
      <c r="U103" s="164">
        <f t="shared" si="26"/>
        <v>2604</v>
      </c>
    </row>
    <row r="104" spans="18:22" x14ac:dyDescent="0.2">
      <c r="R104" s="180">
        <f t="shared" si="24"/>
        <v>2015</v>
      </c>
      <c r="S104" s="171">
        <f t="shared" si="25"/>
        <v>1484.2800000000009</v>
      </c>
      <c r="T104" s="171">
        <f>S104</f>
        <v>1484.2800000000009</v>
      </c>
      <c r="U104" s="164">
        <f t="shared" si="26"/>
        <v>2604</v>
      </c>
      <c r="V104" s="186">
        <f>I41</f>
        <v>1600</v>
      </c>
    </row>
    <row r="105" spans="18:22" x14ac:dyDescent="0.2">
      <c r="R105" s="180">
        <f t="shared" si="24"/>
        <v>2016</v>
      </c>
      <c r="S105" s="180"/>
      <c r="T105" s="171">
        <f>N42</f>
        <v>1415.8415145860374</v>
      </c>
      <c r="U105" s="164">
        <f>U100</f>
        <v>2604</v>
      </c>
      <c r="V105" s="186">
        <f t="shared" ref="V105:V109" si="27">I42</f>
        <v>1693</v>
      </c>
    </row>
    <row r="106" spans="18:22" x14ac:dyDescent="0.2">
      <c r="R106" s="180">
        <f t="shared" si="24"/>
        <v>2017</v>
      </c>
      <c r="S106" s="180"/>
      <c r="T106" s="171">
        <f>N43</f>
        <v>1350.5586509454308</v>
      </c>
      <c r="U106" s="164">
        <f>U101</f>
        <v>2604</v>
      </c>
      <c r="V106" s="186">
        <f t="shared" si="27"/>
        <v>0</v>
      </c>
    </row>
    <row r="107" spans="18:22" x14ac:dyDescent="0.2">
      <c r="R107" s="180">
        <f t="shared" si="24"/>
        <v>2018</v>
      </c>
      <c r="S107" s="180"/>
      <c r="T107" s="171">
        <f>N44</f>
        <v>1288.2859068988694</v>
      </c>
      <c r="U107" s="164">
        <f>U102</f>
        <v>2604</v>
      </c>
      <c r="V107" s="186">
        <f t="shared" si="27"/>
        <v>0</v>
      </c>
    </row>
    <row r="108" spans="18:22" x14ac:dyDescent="0.2">
      <c r="R108" s="180">
        <f t="shared" si="24"/>
        <v>2019</v>
      </c>
      <c r="S108" s="180"/>
      <c r="T108" s="171">
        <f>N45</f>
        <v>1228.8844892092743</v>
      </c>
      <c r="U108" s="164">
        <f>U103</f>
        <v>2604</v>
      </c>
      <c r="V108" s="186">
        <f t="shared" si="27"/>
        <v>0</v>
      </c>
    </row>
    <row r="109" spans="18:22" x14ac:dyDescent="0.2">
      <c r="R109" s="180">
        <f t="shared" si="24"/>
        <v>2020</v>
      </c>
      <c r="S109" s="180"/>
      <c r="T109" s="171">
        <f>N46</f>
        <v>1172.2220042400004</v>
      </c>
      <c r="U109" s="164">
        <f>U104</f>
        <v>2604</v>
      </c>
      <c r="V109" s="186">
        <f t="shared" si="27"/>
        <v>0</v>
      </c>
    </row>
    <row r="125" spans="18:23" x14ac:dyDescent="0.2">
      <c r="W125" s="202" t="s">
        <v>182</v>
      </c>
    </row>
    <row r="126" spans="18:23" x14ac:dyDescent="0.2">
      <c r="V126" s="144" t="s">
        <v>183</v>
      </c>
    </row>
    <row r="127" spans="18:23" x14ac:dyDescent="0.2">
      <c r="V127" s="144" t="s">
        <v>184</v>
      </c>
    </row>
    <row r="128" spans="18:23" x14ac:dyDescent="0.2">
      <c r="R128" s="180">
        <f t="shared" ref="R128:R142" si="28">R95</f>
        <v>2006</v>
      </c>
      <c r="S128" s="171">
        <f t="shared" ref="S128:S137" si="29">U15</f>
        <v>15</v>
      </c>
      <c r="T128" s="180"/>
      <c r="U128" s="164">
        <f t="shared" ref="U128:U137" si="30">Q12</f>
        <v>15</v>
      </c>
      <c r="V128" s="203">
        <f t="shared" ref="V128:V136" si="31">SUM(P14:P16)/3</f>
        <v>15</v>
      </c>
    </row>
    <row r="129" spans="18:23" x14ac:dyDescent="0.2">
      <c r="R129" s="180">
        <f t="shared" si="28"/>
        <v>2007</v>
      </c>
      <c r="S129" s="171">
        <f t="shared" si="29"/>
        <v>14.298940343220544</v>
      </c>
      <c r="T129" s="180"/>
      <c r="U129" s="164">
        <f t="shared" si="30"/>
        <v>15</v>
      </c>
      <c r="V129" s="203">
        <f t="shared" si="31"/>
        <v>18</v>
      </c>
    </row>
    <row r="130" spans="18:23" x14ac:dyDescent="0.2">
      <c r="R130" s="180">
        <f t="shared" si="28"/>
        <v>2008</v>
      </c>
      <c r="S130" s="171">
        <f t="shared" si="29"/>
        <v>13.630646329265335</v>
      </c>
      <c r="T130" s="180"/>
      <c r="U130" s="164">
        <f t="shared" si="30"/>
        <v>15</v>
      </c>
      <c r="V130" s="203">
        <f t="shared" si="31"/>
        <v>11.333333333333334</v>
      </c>
    </row>
    <row r="131" spans="18:23" x14ac:dyDescent="0.2">
      <c r="R131" s="180">
        <f t="shared" si="28"/>
        <v>2009</v>
      </c>
      <c r="S131" s="171">
        <f t="shared" si="29"/>
        <v>12.993586580113542</v>
      </c>
      <c r="T131" s="180"/>
      <c r="U131" s="164">
        <f t="shared" si="30"/>
        <v>15</v>
      </c>
      <c r="V131" s="203">
        <f t="shared" si="31"/>
        <v>9.6666666666666661</v>
      </c>
    </row>
    <row r="132" spans="18:23" x14ac:dyDescent="0.2">
      <c r="R132" s="180">
        <f t="shared" si="28"/>
        <v>2010</v>
      </c>
      <c r="S132" s="171">
        <f t="shared" si="29"/>
        <v>12.386301290234305</v>
      </c>
      <c r="T132" s="180"/>
      <c r="U132" s="164">
        <f t="shared" si="30"/>
        <v>15</v>
      </c>
      <c r="V132" s="203">
        <f t="shared" si="31"/>
        <v>5.333333333333333</v>
      </c>
    </row>
    <row r="133" spans="18:23" x14ac:dyDescent="0.2">
      <c r="R133" s="180">
        <f t="shared" si="28"/>
        <v>2011</v>
      </c>
      <c r="S133" s="171">
        <f t="shared" si="29"/>
        <v>11.807398881481065</v>
      </c>
      <c r="T133" s="180"/>
      <c r="U133" s="164">
        <f t="shared" si="30"/>
        <v>15</v>
      </c>
      <c r="V133" s="203">
        <f t="shared" si="31"/>
        <v>4.333333333333333</v>
      </c>
    </row>
    <row r="134" spans="18:23" x14ac:dyDescent="0.2">
      <c r="R134" s="180">
        <f t="shared" si="28"/>
        <v>2012</v>
      </c>
      <c r="S134" s="171">
        <f t="shared" si="29"/>
        <v>11.255552814327116</v>
      </c>
      <c r="T134" s="180"/>
      <c r="U134" s="164">
        <f t="shared" si="30"/>
        <v>15</v>
      </c>
      <c r="V134" s="203">
        <f t="shared" si="31"/>
        <v>6</v>
      </c>
    </row>
    <row r="135" spans="18:23" x14ac:dyDescent="0.2">
      <c r="R135" s="180">
        <f t="shared" si="28"/>
        <v>2013</v>
      </c>
      <c r="S135" s="171">
        <f t="shared" si="29"/>
        <v>10.729498548135435</v>
      </c>
      <c r="T135" s="180"/>
      <c r="U135" s="164">
        <f t="shared" si="30"/>
        <v>15</v>
      </c>
      <c r="V135" s="203">
        <f t="shared" si="31"/>
        <v>6</v>
      </c>
    </row>
    <row r="136" spans="18:23" x14ac:dyDescent="0.2">
      <c r="R136" s="180">
        <f t="shared" si="28"/>
        <v>2014</v>
      </c>
      <c r="S136" s="171">
        <f t="shared" si="29"/>
        <v>10.228030643497336</v>
      </c>
      <c r="T136" s="180"/>
      <c r="U136" s="164">
        <f t="shared" si="30"/>
        <v>15</v>
      </c>
      <c r="V136" s="203">
        <f t="shared" si="31"/>
        <v>6.666666666666667</v>
      </c>
    </row>
    <row r="137" spans="18:23" x14ac:dyDescent="0.2">
      <c r="R137" s="180">
        <f t="shared" si="28"/>
        <v>2015</v>
      </c>
      <c r="S137" s="171">
        <f t="shared" si="29"/>
        <v>9.7500000000000018</v>
      </c>
      <c r="T137" s="171">
        <f>S137</f>
        <v>9.7500000000000018</v>
      </c>
      <c r="U137" s="164">
        <f t="shared" si="30"/>
        <v>15</v>
      </c>
      <c r="V137" s="203">
        <f>(P23+P24+P42)/3</f>
        <v>7.666666666666667</v>
      </c>
      <c r="W137" s="186"/>
    </row>
    <row r="138" spans="18:23" x14ac:dyDescent="0.2">
      <c r="R138" s="180">
        <f t="shared" si="28"/>
        <v>2016</v>
      </c>
      <c r="S138" s="180"/>
      <c r="T138" s="171">
        <f>U42</f>
        <v>9.3244368729528606</v>
      </c>
      <c r="U138" s="164">
        <f>Q12</f>
        <v>15</v>
      </c>
      <c r="W138" s="186">
        <f>P42</f>
        <v>12</v>
      </c>
    </row>
    <row r="139" spans="18:23" x14ac:dyDescent="0.2">
      <c r="R139" s="180">
        <f t="shared" si="28"/>
        <v>2017</v>
      </c>
      <c r="S139" s="180"/>
      <c r="T139" s="171">
        <f>U43</f>
        <v>8.9174485125828635</v>
      </c>
      <c r="U139" s="164">
        <f>Q13</f>
        <v>15</v>
      </c>
    </row>
    <row r="140" spans="18:23" x14ac:dyDescent="0.2">
      <c r="R140" s="180">
        <f t="shared" si="28"/>
        <v>2018</v>
      </c>
      <c r="S140" s="180"/>
      <c r="T140" s="171">
        <f>U44</f>
        <v>8.5282241767575684</v>
      </c>
      <c r="U140" s="164">
        <f>Q14</f>
        <v>15</v>
      </c>
    </row>
    <row r="141" spans="18:23" x14ac:dyDescent="0.2">
      <c r="R141" s="180">
        <f t="shared" si="28"/>
        <v>2019</v>
      </c>
      <c r="S141" s="180"/>
      <c r="T141" s="171">
        <f>U45</f>
        <v>8.1559885102119303</v>
      </c>
      <c r="U141" s="164">
        <f>Q15</f>
        <v>15</v>
      </c>
    </row>
    <row r="142" spans="18:23" x14ac:dyDescent="0.2">
      <c r="R142" s="180">
        <f t="shared" si="28"/>
        <v>2020</v>
      </c>
      <c r="S142" s="180"/>
      <c r="T142" s="171">
        <f>U46</f>
        <v>7.7999999999999989</v>
      </c>
      <c r="U142" s="164">
        <f>Q16</f>
        <v>15</v>
      </c>
    </row>
    <row r="166" spans="18:22" x14ac:dyDescent="0.2">
      <c r="R166" s="180">
        <f t="shared" ref="R166:R180" si="32">R128</f>
        <v>2006</v>
      </c>
      <c r="S166" s="171">
        <f t="shared" ref="S166:S175" si="33">AB15</f>
        <v>325</v>
      </c>
      <c r="T166" s="180"/>
      <c r="U166" s="164">
        <f t="shared" ref="U166:U175" si="34">X12</f>
        <v>325</v>
      </c>
    </row>
    <row r="167" spans="18:22" x14ac:dyDescent="0.2">
      <c r="R167" s="180">
        <f t="shared" si="32"/>
        <v>2007</v>
      </c>
      <c r="S167" s="171">
        <f t="shared" si="33"/>
        <v>300.90928149336941</v>
      </c>
      <c r="T167" s="180"/>
      <c r="U167" s="164">
        <f t="shared" si="34"/>
        <v>325</v>
      </c>
    </row>
    <row r="168" spans="18:22" x14ac:dyDescent="0.2">
      <c r="R168" s="180">
        <f t="shared" si="32"/>
        <v>2008</v>
      </c>
      <c r="S168" s="171">
        <f t="shared" si="33"/>
        <v>278.6042944272487</v>
      </c>
      <c r="T168" s="180"/>
      <c r="U168" s="164">
        <f t="shared" si="34"/>
        <v>325</v>
      </c>
    </row>
    <row r="169" spans="18:22" x14ac:dyDescent="0.2">
      <c r="R169" s="180">
        <f t="shared" si="32"/>
        <v>2009</v>
      </c>
      <c r="S169" s="171">
        <f t="shared" si="33"/>
        <v>257.95267094483245</v>
      </c>
      <c r="T169" s="180"/>
      <c r="U169" s="164">
        <f t="shared" si="34"/>
        <v>325</v>
      </c>
    </row>
    <row r="170" spans="18:22" x14ac:dyDescent="0.2">
      <c r="R170" s="180">
        <f t="shared" si="32"/>
        <v>2010</v>
      </c>
      <c r="S170" s="171">
        <f t="shared" si="33"/>
        <v>238.83185499478486</v>
      </c>
      <c r="T170" s="180"/>
      <c r="U170" s="164">
        <f t="shared" si="34"/>
        <v>325</v>
      </c>
    </row>
    <row r="171" spans="18:22" x14ac:dyDescent="0.2">
      <c r="R171" s="180">
        <f t="shared" si="32"/>
        <v>2011</v>
      </c>
      <c r="S171" s="171">
        <f t="shared" si="33"/>
        <v>221.12837502833631</v>
      </c>
      <c r="T171" s="180"/>
      <c r="U171" s="164">
        <f t="shared" si="34"/>
        <v>325</v>
      </c>
    </row>
    <row r="172" spans="18:22" x14ac:dyDescent="0.2">
      <c r="R172" s="180">
        <f t="shared" si="32"/>
        <v>2012</v>
      </c>
      <c r="S172" s="171">
        <f t="shared" si="33"/>
        <v>204.73717060791694</v>
      </c>
      <c r="T172" s="180"/>
      <c r="U172" s="164">
        <f t="shared" si="34"/>
        <v>325</v>
      </c>
    </row>
    <row r="173" spans="18:22" x14ac:dyDescent="0.2">
      <c r="R173" s="180">
        <f t="shared" si="32"/>
        <v>2013</v>
      </c>
      <c r="S173" s="171">
        <f t="shared" si="33"/>
        <v>189.56096893111899</v>
      </c>
      <c r="T173" s="180"/>
      <c r="U173" s="164">
        <f t="shared" si="34"/>
        <v>325</v>
      </c>
    </row>
    <row r="174" spans="18:22" x14ac:dyDescent="0.2">
      <c r="R174" s="180">
        <f t="shared" si="32"/>
        <v>2014</v>
      </c>
      <c r="S174" s="171">
        <f t="shared" si="33"/>
        <v>175.50970756999979</v>
      </c>
      <c r="T174" s="180"/>
      <c r="U174" s="164">
        <f t="shared" si="34"/>
        <v>325</v>
      </c>
    </row>
    <row r="175" spans="18:22" x14ac:dyDescent="0.2">
      <c r="R175" s="180">
        <f t="shared" si="32"/>
        <v>2015</v>
      </c>
      <c r="S175" s="171">
        <f t="shared" si="33"/>
        <v>162.50000000000003</v>
      </c>
      <c r="T175" s="171">
        <f>S175</f>
        <v>162.50000000000003</v>
      </c>
      <c r="U175" s="164">
        <f t="shared" si="34"/>
        <v>325</v>
      </c>
      <c r="V175" s="186">
        <f>W41</f>
        <v>139</v>
      </c>
    </row>
    <row r="176" spans="18:22" x14ac:dyDescent="0.2">
      <c r="R176" s="180">
        <f t="shared" si="32"/>
        <v>2016</v>
      </c>
      <c r="S176" s="180"/>
      <c r="T176" s="171">
        <f>AB42</f>
        <v>151.28535072335103</v>
      </c>
      <c r="U176" s="164">
        <f>X13</f>
        <v>325</v>
      </c>
      <c r="V176" s="186">
        <f t="shared" ref="V176:V180" si="35">W42</f>
        <v>167</v>
      </c>
    </row>
    <row r="177" spans="18:22" x14ac:dyDescent="0.2">
      <c r="R177" s="180">
        <f t="shared" si="32"/>
        <v>2017</v>
      </c>
      <c r="S177" s="180"/>
      <c r="T177" s="171">
        <f>AB43</f>
        <v>140.84466057530665</v>
      </c>
      <c r="U177" s="164">
        <f>X14</f>
        <v>325</v>
      </c>
      <c r="V177" s="186">
        <f t="shared" si="35"/>
        <v>0</v>
      </c>
    </row>
    <row r="178" spans="18:22" x14ac:dyDescent="0.2">
      <c r="R178" s="180">
        <f t="shared" si="32"/>
        <v>2018</v>
      </c>
      <c r="S178" s="180"/>
      <c r="T178" s="171">
        <f>AB44</f>
        <v>131.12451613936369</v>
      </c>
      <c r="U178" s="164">
        <f>X15</f>
        <v>325</v>
      </c>
      <c r="V178" s="186">
        <f t="shared" si="35"/>
        <v>0</v>
      </c>
    </row>
    <row r="179" spans="18:22" x14ac:dyDescent="0.2">
      <c r="R179" s="180">
        <f t="shared" si="32"/>
        <v>2019</v>
      </c>
      <c r="S179" s="180"/>
      <c r="T179" s="171">
        <f>AB45</f>
        <v>122.07519023122055</v>
      </c>
      <c r="U179" s="164">
        <f>X16</f>
        <v>325</v>
      </c>
      <c r="V179" s="186">
        <f t="shared" si="35"/>
        <v>0</v>
      </c>
    </row>
    <row r="180" spans="18:22" x14ac:dyDescent="0.2">
      <c r="R180" s="180">
        <f t="shared" si="32"/>
        <v>2020</v>
      </c>
      <c r="S180" s="180"/>
      <c r="T180" s="171">
        <f>AB46</f>
        <v>113.65038749999998</v>
      </c>
      <c r="U180" s="164">
        <f>X17</f>
        <v>325</v>
      </c>
      <c r="V180" s="186">
        <f t="shared" si="35"/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/>
  </sheetViews>
  <sheetFormatPr defaultRowHeight="12.75" x14ac:dyDescent="0.2"/>
  <cols>
    <col min="1" max="1" width="9.140625" style="18"/>
    <col min="2" max="2" width="11.5703125" style="18" customWidth="1"/>
    <col min="3" max="3" width="17.140625" style="18" customWidth="1"/>
    <col min="4" max="4" width="12.5703125" style="18" customWidth="1"/>
    <col min="5" max="5" width="12.140625" style="18" customWidth="1"/>
    <col min="6" max="16384" width="9.140625" style="18"/>
  </cols>
  <sheetData>
    <row r="2" spans="2:2" x14ac:dyDescent="0.2">
      <c r="B2" s="54" t="s">
        <v>185</v>
      </c>
    </row>
    <row r="49" spans="3:5" ht="54" customHeight="1" x14ac:dyDescent="0.2">
      <c r="C49" s="28" t="s">
        <v>29</v>
      </c>
      <c r="D49" s="204" t="s">
        <v>186</v>
      </c>
      <c r="E49" s="204" t="s">
        <v>187</v>
      </c>
    </row>
    <row r="50" spans="3:5" ht="15.75" x14ac:dyDescent="0.25">
      <c r="C50" s="28">
        <v>1980</v>
      </c>
      <c r="D50" s="205">
        <f>'[1]Table J'!G8</f>
        <v>700</v>
      </c>
      <c r="E50" s="206">
        <f>'[1]Table J'!C8</f>
        <v>753</v>
      </c>
    </row>
    <row r="51" spans="3:5" ht="15.75" x14ac:dyDescent="0.25">
      <c r="C51" s="28">
        <v>1981</v>
      </c>
      <c r="D51" s="205">
        <f>'[1]Table J'!G9</f>
        <v>677</v>
      </c>
      <c r="E51" s="206">
        <f>'[1]Table J'!C9</f>
        <v>732</v>
      </c>
    </row>
    <row r="52" spans="3:5" ht="15.75" x14ac:dyDescent="0.25">
      <c r="C52" s="28">
        <v>1982</v>
      </c>
      <c r="D52" s="205">
        <f>'[1]Table J'!G10</f>
        <v>701</v>
      </c>
      <c r="E52" s="206">
        <f>'[1]Table J'!C10</f>
        <v>749</v>
      </c>
    </row>
    <row r="53" spans="3:5" ht="15.75" x14ac:dyDescent="0.25">
      <c r="C53" s="28">
        <v>1983</v>
      </c>
      <c r="D53" s="205">
        <f>'[1]Table J'!G11</f>
        <v>624</v>
      </c>
      <c r="E53" s="206">
        <f>'[1]Table J'!C11</f>
        <v>656</v>
      </c>
    </row>
    <row r="54" spans="3:5" ht="15.75" x14ac:dyDescent="0.25">
      <c r="C54" s="28">
        <v>1984</v>
      </c>
      <c r="D54" s="205">
        <f>'[1]Table J'!G12</f>
        <v>599</v>
      </c>
      <c r="E54" s="206">
        <f>'[1]Table J'!C12</f>
        <v>621</v>
      </c>
    </row>
    <row r="55" spans="3:5" ht="15.75" x14ac:dyDescent="0.25">
      <c r="C55" s="28">
        <v>1985</v>
      </c>
      <c r="D55" s="205">
        <f>'[1]Table J'!G13</f>
        <v>602</v>
      </c>
      <c r="E55" s="206">
        <f>'[1]Table J'!C13</f>
        <v>614</v>
      </c>
    </row>
    <row r="56" spans="3:5" ht="15.75" x14ac:dyDescent="0.25">
      <c r="C56" s="28">
        <v>1986</v>
      </c>
      <c r="D56" s="205">
        <f>'[1]Table J'!G14</f>
        <v>601</v>
      </c>
      <c r="E56" s="206">
        <f>'[1]Table J'!C14</f>
        <v>615</v>
      </c>
    </row>
    <row r="57" spans="3:5" ht="15.75" x14ac:dyDescent="0.25">
      <c r="C57" s="28">
        <v>1987</v>
      </c>
      <c r="D57" s="205">
        <f>'[1]Table J'!G15</f>
        <v>556</v>
      </c>
      <c r="E57" s="206">
        <f>'[1]Table J'!C15</f>
        <v>586</v>
      </c>
    </row>
    <row r="58" spans="3:5" ht="15.75" x14ac:dyDescent="0.25">
      <c r="C58" s="28">
        <v>1988</v>
      </c>
      <c r="D58" s="205">
        <f>'[1]Table J'!G16</f>
        <v>554</v>
      </c>
      <c r="E58" s="206">
        <f>'[1]Table J'!C16</f>
        <v>564</v>
      </c>
    </row>
    <row r="59" spans="3:5" ht="15.75" x14ac:dyDescent="0.25">
      <c r="C59" s="28">
        <v>1989</v>
      </c>
      <c r="D59" s="205">
        <f>'[1]Table J'!G17</f>
        <v>553</v>
      </c>
      <c r="E59" s="206">
        <f>'[1]Table J'!C17</f>
        <v>564</v>
      </c>
    </row>
    <row r="60" spans="3:5" ht="15.75" x14ac:dyDescent="0.25">
      <c r="C60" s="28">
        <v>1990</v>
      </c>
      <c r="D60" s="205">
        <f>'[1]Table J'!G18</f>
        <v>546</v>
      </c>
      <c r="E60" s="206">
        <f>'[1]Table J'!C18</f>
        <v>555</v>
      </c>
    </row>
    <row r="61" spans="3:5" ht="15.75" x14ac:dyDescent="0.25">
      <c r="C61" s="28">
        <v>1991</v>
      </c>
      <c r="D61" s="205">
        <f>'[1]Table J'!G19</f>
        <v>491</v>
      </c>
      <c r="E61" s="206">
        <f>'[1]Table J'!C19</f>
        <v>521</v>
      </c>
    </row>
    <row r="62" spans="3:5" ht="15.75" x14ac:dyDescent="0.25">
      <c r="C62" s="28">
        <v>1992</v>
      </c>
      <c r="D62" s="205">
        <f>'[1]Table J'!G20</f>
        <v>463</v>
      </c>
      <c r="E62" s="206">
        <f>'[1]Table J'!C20</f>
        <v>472</v>
      </c>
    </row>
    <row r="63" spans="3:5" ht="15.75" x14ac:dyDescent="0.25">
      <c r="C63" s="28">
        <v>1993</v>
      </c>
      <c r="D63" s="205">
        <f>'[1]Table J'!G21</f>
        <v>399</v>
      </c>
      <c r="E63" s="206">
        <f>'[1]Table J'!C21</f>
        <v>410</v>
      </c>
    </row>
    <row r="64" spans="3:5" ht="15.75" x14ac:dyDescent="0.25">
      <c r="C64" s="28">
        <v>1994</v>
      </c>
      <c r="D64" s="205">
        <f>'[1]Table J'!G22</f>
        <v>363</v>
      </c>
      <c r="E64" s="206">
        <f>'[1]Table J'!C22</f>
        <v>359</v>
      </c>
    </row>
    <row r="65" spans="2:7" ht="15.75" x14ac:dyDescent="0.25">
      <c r="C65" s="28">
        <v>1995</v>
      </c>
      <c r="D65" s="205">
        <f>'[1]Table J'!G23</f>
        <v>409</v>
      </c>
      <c r="E65" s="206">
        <f>'[1]Table J'!C23</f>
        <v>427</v>
      </c>
    </row>
    <row r="66" spans="2:7" ht="15.75" x14ac:dyDescent="0.25">
      <c r="C66" s="28">
        <v>1996</v>
      </c>
      <c r="D66" s="205">
        <f>'[1]Table J'!G24</f>
        <v>357</v>
      </c>
      <c r="E66" s="206">
        <f>'[1]Table J'!C24</f>
        <v>367</v>
      </c>
    </row>
    <row r="67" spans="2:7" ht="15.75" x14ac:dyDescent="0.25">
      <c r="C67" s="28">
        <v>1997</v>
      </c>
      <c r="D67" s="205">
        <f>'[1]Table J'!G25</f>
        <v>377</v>
      </c>
      <c r="E67" s="206">
        <f>'[1]Table J'!C25</f>
        <v>389</v>
      </c>
    </row>
    <row r="68" spans="2:7" ht="15.75" x14ac:dyDescent="0.25">
      <c r="C68" s="28">
        <v>1998</v>
      </c>
      <c r="D68" s="205">
        <f>'[1]Table J'!G26</f>
        <v>385</v>
      </c>
      <c r="E68" s="206">
        <f>'[1]Table J'!C26</f>
        <v>390</v>
      </c>
    </row>
    <row r="69" spans="2:7" ht="15.75" x14ac:dyDescent="0.25">
      <c r="C69" s="28">
        <v>1999</v>
      </c>
      <c r="D69" s="205">
        <f>'[1]Table J'!G27</f>
        <v>310</v>
      </c>
      <c r="E69" s="206">
        <f>'[1]Table J'!C27</f>
        <v>324</v>
      </c>
    </row>
    <row r="70" spans="2:7" ht="15.75" x14ac:dyDescent="0.25">
      <c r="C70" s="28">
        <v>2000</v>
      </c>
      <c r="D70" s="205">
        <f>'[1]Table J'!G28</f>
        <v>326</v>
      </c>
      <c r="E70" s="206">
        <f>'[1]Table J'!C28</f>
        <v>343</v>
      </c>
    </row>
    <row r="71" spans="2:7" ht="15.75" x14ac:dyDescent="0.25">
      <c r="C71" s="28">
        <v>2001</v>
      </c>
      <c r="D71" s="205">
        <f>'[1]Table J'!G29</f>
        <v>348</v>
      </c>
      <c r="E71" s="206">
        <f>'[1]Table J'!C29</f>
        <v>369</v>
      </c>
    </row>
    <row r="72" spans="2:7" ht="15.75" x14ac:dyDescent="0.25">
      <c r="C72" s="28">
        <v>2002</v>
      </c>
      <c r="D72" s="205">
        <f>'[1]Table J'!G30</f>
        <v>304</v>
      </c>
      <c r="E72" s="206">
        <f>'[1]Table J'!C30</f>
        <v>321</v>
      </c>
      <c r="G72" s="150"/>
    </row>
    <row r="73" spans="2:7" ht="15.75" x14ac:dyDescent="0.25">
      <c r="C73" s="28">
        <v>2003</v>
      </c>
      <c r="D73" s="205">
        <f>'[1]Table J'!G31</f>
        <v>336</v>
      </c>
      <c r="E73" s="206">
        <f>'[1]Table J'!C31</f>
        <v>351</v>
      </c>
      <c r="G73" s="150"/>
    </row>
    <row r="74" spans="2:7" ht="15.75" x14ac:dyDescent="0.25">
      <c r="C74" s="28">
        <v>2004</v>
      </c>
      <c r="D74" s="205">
        <f>'[1]Table J'!G32</f>
        <v>308</v>
      </c>
      <c r="E74" s="206">
        <f>'[1]Table J'!C32</f>
        <v>326</v>
      </c>
      <c r="G74" s="150"/>
    </row>
    <row r="75" spans="2:7" ht="15.75" x14ac:dyDescent="0.25">
      <c r="C75" s="28">
        <v>2005</v>
      </c>
      <c r="D75" s="205">
        <f>'[1]Table J'!G33</f>
        <v>286</v>
      </c>
      <c r="E75" s="206">
        <f>'[1]Table J'!C33</f>
        <v>294</v>
      </c>
      <c r="G75" s="150"/>
    </row>
    <row r="76" spans="2:7" ht="15.75" x14ac:dyDescent="0.25">
      <c r="C76" s="28">
        <v>2006</v>
      </c>
      <c r="D76" s="205">
        <f>'[1]Table J'!G34</f>
        <v>314</v>
      </c>
      <c r="E76" s="206">
        <f>'[1]Table J'!C34</f>
        <v>327</v>
      </c>
    </row>
    <row r="77" spans="2:7" ht="15.75" x14ac:dyDescent="0.25">
      <c r="B77" s="207"/>
      <c r="C77" s="28">
        <v>2007</v>
      </c>
      <c r="D77" s="205">
        <f>'[1]Table J'!G35</f>
        <v>281</v>
      </c>
      <c r="E77" s="206">
        <f>'[1]Table J'!C35</f>
        <v>295</v>
      </c>
    </row>
    <row r="78" spans="2:7" ht="15.75" x14ac:dyDescent="0.25">
      <c r="B78" s="207"/>
      <c r="C78" s="28">
        <v>2008</v>
      </c>
      <c r="D78" s="205">
        <f>'[1]Table J'!G36</f>
        <v>270</v>
      </c>
      <c r="E78" s="206">
        <f>'[1]Table J'!C36</f>
        <v>274</v>
      </c>
    </row>
    <row r="79" spans="2:7" ht="15.75" x14ac:dyDescent="0.25">
      <c r="B79" s="207"/>
      <c r="C79" s="28">
        <v>2009</v>
      </c>
      <c r="D79" s="205">
        <f>'[1]Table J'!G37</f>
        <v>216</v>
      </c>
      <c r="E79" s="206">
        <f>'[1]Table J'!C37</f>
        <v>241</v>
      </c>
    </row>
    <row r="80" spans="2:7" ht="15.75" x14ac:dyDescent="0.25">
      <c r="C80" s="28">
        <v>2010</v>
      </c>
      <c r="D80" s="205">
        <f>'[1]Table J'!G38</f>
        <v>208</v>
      </c>
      <c r="E80" s="206">
        <f>'[1]Table J'!C38</f>
        <v>219</v>
      </c>
    </row>
    <row r="81" spans="3:5" ht="15.75" x14ac:dyDescent="0.25">
      <c r="C81" s="28">
        <v>2011</v>
      </c>
      <c r="D81" s="205">
        <f>'[1]Table J'!G39</f>
        <v>185</v>
      </c>
      <c r="E81" s="206">
        <f>'[1]Table J'!C39</f>
        <v>204</v>
      </c>
    </row>
    <row r="82" spans="3:5" ht="15.75" x14ac:dyDescent="0.25">
      <c r="C82" s="28">
        <v>2012</v>
      </c>
      <c r="D82" s="205">
        <f>'[1]Table J'!G40</f>
        <v>178</v>
      </c>
      <c r="E82" s="206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/>
  </sheetViews>
  <sheetFormatPr defaultRowHeight="12.75" x14ac:dyDescent="0.2"/>
  <cols>
    <col min="1" max="1" width="3.85546875" style="18" customWidth="1"/>
    <col min="2" max="2" width="9.140625" style="18"/>
    <col min="3" max="3" width="11" style="18" customWidth="1"/>
    <col min="4" max="4" width="11.5703125" style="18" customWidth="1"/>
    <col min="5" max="5" width="13.7109375" style="18" customWidth="1"/>
    <col min="6" max="6" width="13.140625" style="18" customWidth="1"/>
    <col min="7" max="7" width="14" style="18" customWidth="1"/>
    <col min="8" max="16384" width="9.140625" style="18"/>
  </cols>
  <sheetData>
    <row r="2" spans="2:2" x14ac:dyDescent="0.2">
      <c r="B2" s="54" t="s">
        <v>185</v>
      </c>
    </row>
    <row r="53" spans="4:7" ht="0.75" customHeight="1" x14ac:dyDescent="0.2"/>
    <row r="54" spans="4:7" ht="60" customHeight="1" x14ac:dyDescent="0.2">
      <c r="D54" s="28" t="s">
        <v>29</v>
      </c>
      <c r="E54" s="204" t="s">
        <v>22</v>
      </c>
      <c r="F54" s="204" t="s">
        <v>188</v>
      </c>
      <c r="G54" s="204" t="s">
        <v>189</v>
      </c>
    </row>
    <row r="55" spans="4:7" ht="15.75" x14ac:dyDescent="0.25">
      <c r="D55" s="28">
        <v>1980</v>
      </c>
      <c r="E55" s="208">
        <f>'[1]Table J'!H8</f>
        <v>8839</v>
      </c>
      <c r="F55" s="205">
        <f>'[1]Table J'!I8</f>
        <v>9539</v>
      </c>
      <c r="G55" s="205">
        <f>'[1]Table J'!E8</f>
        <v>8744</v>
      </c>
    </row>
    <row r="56" spans="4:7" ht="15.75" x14ac:dyDescent="0.25">
      <c r="D56" s="28">
        <v>1981</v>
      </c>
      <c r="E56" s="208">
        <f>'[1]Table J'!H9</f>
        <v>8840</v>
      </c>
      <c r="F56" s="205">
        <f>'[1]Table J'!I9</f>
        <v>9517</v>
      </c>
      <c r="G56" s="205">
        <f>'[1]Table J'!E9</f>
        <v>9080</v>
      </c>
    </row>
    <row r="57" spans="4:7" ht="15.75" x14ac:dyDescent="0.25">
      <c r="D57" s="28">
        <v>1982</v>
      </c>
      <c r="E57" s="208">
        <f>'[1]Table J'!H10</f>
        <v>9260</v>
      </c>
      <c r="F57" s="205">
        <f>'[1]Table J'!I10</f>
        <v>9961</v>
      </c>
      <c r="G57" s="205">
        <f>'[1]Table J'!E10</f>
        <v>8664</v>
      </c>
    </row>
    <row r="58" spans="4:7" ht="15.75" x14ac:dyDescent="0.25">
      <c r="D58" s="28">
        <v>1983</v>
      </c>
      <c r="E58" s="208">
        <f>'[1]Table J'!H11</f>
        <v>7633</v>
      </c>
      <c r="F58" s="205">
        <f>'[1]Table J'!I11</f>
        <v>8257</v>
      </c>
      <c r="G58" s="205">
        <f>'[1]Table J'!E11</f>
        <v>7512</v>
      </c>
    </row>
    <row r="59" spans="4:7" ht="15.75" x14ac:dyDescent="0.25">
      <c r="D59" s="28">
        <v>1984</v>
      </c>
      <c r="E59" s="208">
        <f>'[1]Table J'!H12</f>
        <v>7727</v>
      </c>
      <c r="F59" s="205">
        <f>'[1]Table J'!I12</f>
        <v>8326</v>
      </c>
      <c r="G59" s="205">
        <f>'[1]Table J'!E12</f>
        <v>7650</v>
      </c>
    </row>
    <row r="60" spans="4:7" ht="15.75" x14ac:dyDescent="0.25">
      <c r="D60" s="28">
        <v>1985</v>
      </c>
      <c r="E60" s="208">
        <f>'[1]Table J'!H13</f>
        <v>7786</v>
      </c>
      <c r="F60" s="205">
        <f>'[1]Table J'!I13</f>
        <v>8388</v>
      </c>
      <c r="G60" s="205">
        <f>'[1]Table J'!E13</f>
        <v>7521</v>
      </c>
    </row>
    <row r="61" spans="4:7" ht="15.75" x14ac:dyDescent="0.25">
      <c r="D61" s="28">
        <v>1986</v>
      </c>
      <c r="E61" s="208">
        <f>'[1]Table J'!H14</f>
        <v>7422</v>
      </c>
      <c r="F61" s="205">
        <f>'[1]Table J'!I14</f>
        <v>8023</v>
      </c>
      <c r="G61" s="205">
        <f>'[1]Table J'!E14</f>
        <v>7065</v>
      </c>
    </row>
    <row r="62" spans="4:7" ht="15.75" x14ac:dyDescent="0.25">
      <c r="D62" s="28">
        <v>1987</v>
      </c>
      <c r="E62" s="208">
        <f>'[1]Table J'!H15</f>
        <v>6707</v>
      </c>
      <c r="F62" s="205">
        <f>'[1]Table J'!I15</f>
        <v>7263</v>
      </c>
      <c r="G62" s="205">
        <f>'[1]Table J'!E15</f>
        <v>6349</v>
      </c>
    </row>
    <row r="63" spans="4:7" ht="15.75" x14ac:dyDescent="0.25">
      <c r="D63" s="28">
        <v>1988</v>
      </c>
      <c r="E63" s="208">
        <f>'[1]Table J'!H16</f>
        <v>6732</v>
      </c>
      <c r="F63" s="205">
        <f>'[1]Table J'!I16</f>
        <v>7286</v>
      </c>
      <c r="G63" s="205">
        <f>'[1]Table J'!E16</f>
        <v>6546</v>
      </c>
    </row>
    <row r="64" spans="4:7" ht="15.75" x14ac:dyDescent="0.25">
      <c r="D64" s="28">
        <v>1989</v>
      </c>
      <c r="E64" s="208">
        <f>'[1]Table J'!H17</f>
        <v>6998</v>
      </c>
      <c r="F64" s="205">
        <f>'[1]Table J'!I17</f>
        <v>7551</v>
      </c>
      <c r="G64" s="205">
        <f>'[1]Table J'!E17</f>
        <v>6665</v>
      </c>
    </row>
    <row r="65" spans="4:8" ht="15.75" x14ac:dyDescent="0.25">
      <c r="D65" s="28">
        <v>1990</v>
      </c>
      <c r="E65" s="208">
        <f>'[1]Table J'!H18</f>
        <v>6252</v>
      </c>
      <c r="F65" s="205">
        <f>'[1]Table J'!I18</f>
        <v>6798</v>
      </c>
      <c r="G65" s="205">
        <f>'[1]Table J'!E18</f>
        <v>6461</v>
      </c>
    </row>
    <row r="66" spans="4:8" ht="15.75" x14ac:dyDescent="0.25">
      <c r="D66" s="28">
        <v>1991</v>
      </c>
      <c r="E66" s="208">
        <f>'[1]Table J'!H19</f>
        <v>5638</v>
      </c>
      <c r="F66" s="205">
        <f>'[1]Table J'!I19</f>
        <v>6129</v>
      </c>
      <c r="G66" s="205">
        <f>'[1]Table J'!E19</f>
        <v>6148</v>
      </c>
    </row>
    <row r="67" spans="4:8" ht="15.75" x14ac:dyDescent="0.25">
      <c r="D67" s="28">
        <v>1992</v>
      </c>
      <c r="E67" s="208">
        <f>'[1]Table J'!H20</f>
        <v>5176</v>
      </c>
      <c r="F67" s="205">
        <f>'[1]Table J'!I20</f>
        <v>5639</v>
      </c>
      <c r="G67" s="205">
        <f>'[1]Table J'!E20</f>
        <v>5890</v>
      </c>
    </row>
    <row r="68" spans="4:8" ht="15.75" x14ac:dyDescent="0.25">
      <c r="D68" s="28">
        <v>1993</v>
      </c>
      <c r="E68" s="208">
        <f>'[1]Table J'!H21</f>
        <v>4454</v>
      </c>
      <c r="F68" s="205">
        <f>'[1]Table J'!I21</f>
        <v>4853</v>
      </c>
      <c r="G68" s="205">
        <f>'[1]Table J'!E21</f>
        <v>5399</v>
      </c>
    </row>
    <row r="69" spans="4:8" ht="15.75" x14ac:dyDescent="0.25">
      <c r="D69" s="28">
        <v>1994</v>
      </c>
      <c r="E69" s="208">
        <f>'[1]Table J'!H22</f>
        <v>5208</v>
      </c>
      <c r="F69" s="205">
        <f>'[1]Table J'!I22</f>
        <v>5571</v>
      </c>
      <c r="G69" s="205">
        <f>'[1]Table J'!E22</f>
        <v>5411</v>
      </c>
    </row>
    <row r="70" spans="4:8" ht="15.75" x14ac:dyDescent="0.25">
      <c r="D70" s="28">
        <v>1995</v>
      </c>
      <c r="E70" s="208">
        <f>'[1]Table J'!H23</f>
        <v>4930</v>
      </c>
      <c r="F70" s="205">
        <f>'[1]Table J'!I23</f>
        <v>5339</v>
      </c>
      <c r="G70" s="205">
        <f>'[1]Table J'!E23</f>
        <v>5321</v>
      </c>
    </row>
    <row r="71" spans="4:8" ht="15.75" x14ac:dyDescent="0.25">
      <c r="D71" s="28">
        <v>1996</v>
      </c>
      <c r="E71" s="208">
        <f>'[1]Table J'!H24</f>
        <v>4041</v>
      </c>
      <c r="F71" s="205">
        <f>'[1]Table J'!I24</f>
        <v>4398</v>
      </c>
      <c r="G71" s="20"/>
      <c r="H71" s="205">
        <f>'[1]Table J'!E24</f>
        <v>5106</v>
      </c>
    </row>
    <row r="72" spans="4:8" ht="15.75" x14ac:dyDescent="0.25">
      <c r="D72" s="28">
        <v>1997</v>
      </c>
      <c r="E72" s="208">
        <f>'[1]Table J'!H25</f>
        <v>4047</v>
      </c>
      <c r="F72" s="205">
        <f>'[1]Table J'!I25</f>
        <v>4424</v>
      </c>
      <c r="G72" s="20"/>
      <c r="H72" s="205">
        <f>'[1]Table J'!E25</f>
        <v>5316</v>
      </c>
    </row>
    <row r="73" spans="4:8" ht="15.75" x14ac:dyDescent="0.25">
      <c r="D73" s="28">
        <v>1998</v>
      </c>
      <c r="E73" s="208">
        <f>'[1]Table J'!H26</f>
        <v>4072</v>
      </c>
      <c r="F73" s="205">
        <f>'[1]Table J'!I26</f>
        <v>4457</v>
      </c>
      <c r="G73" s="20"/>
      <c r="H73" s="205">
        <f>'[1]Table J'!E26</f>
        <v>5289</v>
      </c>
    </row>
    <row r="74" spans="4:8" ht="15.75" x14ac:dyDescent="0.25">
      <c r="D74" s="28">
        <v>1999</v>
      </c>
      <c r="E74" s="208">
        <f>'[1]Table J'!H27</f>
        <v>3765</v>
      </c>
      <c r="F74" s="205">
        <f>'[1]Table J'!I27</f>
        <v>4075</v>
      </c>
      <c r="G74" s="20"/>
      <c r="H74" s="205">
        <f>'[1]Table J'!E27</f>
        <v>4941</v>
      </c>
    </row>
    <row r="75" spans="4:8" ht="15.75" x14ac:dyDescent="0.25">
      <c r="D75" s="28">
        <v>2000</v>
      </c>
      <c r="E75" s="208">
        <f>'[1]Table J'!H28</f>
        <v>3568</v>
      </c>
      <c r="F75" s="205">
        <f>'[1]Table J'!I28</f>
        <v>3894</v>
      </c>
      <c r="G75" s="20"/>
      <c r="H75" s="205">
        <f>'[1]Table J'!E28</f>
        <v>4904</v>
      </c>
    </row>
    <row r="76" spans="4:8" ht="15.75" x14ac:dyDescent="0.25">
      <c r="D76" s="28">
        <v>2001</v>
      </c>
      <c r="E76" s="208">
        <f>'[1]Table J'!H29</f>
        <v>3410</v>
      </c>
      <c r="F76" s="205">
        <f>'[1]Table J'!I29</f>
        <v>3758</v>
      </c>
      <c r="G76" s="20"/>
      <c r="H76" s="205">
        <f>'[1]Table J'!E29</f>
        <v>4881</v>
      </c>
    </row>
    <row r="77" spans="4:8" ht="15.75" x14ac:dyDescent="0.25">
      <c r="D77" s="28">
        <v>2002</v>
      </c>
      <c r="E77" s="208">
        <f>'[1]Table J'!H30</f>
        <v>3229</v>
      </c>
      <c r="F77" s="205">
        <f>'[1]Table J'!I30</f>
        <v>3533</v>
      </c>
      <c r="G77" s="20"/>
      <c r="H77" s="205">
        <f>'[1]Table J'!E30</f>
        <v>4700</v>
      </c>
    </row>
    <row r="78" spans="4:8" ht="15.75" x14ac:dyDescent="0.25">
      <c r="D78" s="28">
        <v>2003</v>
      </c>
      <c r="E78" s="208">
        <f>'[1]Table J'!H31</f>
        <v>2957</v>
      </c>
      <c r="F78" s="205">
        <f>'[1]Table J'!I31</f>
        <v>3293</v>
      </c>
      <c r="H78" s="205">
        <f>'[1]Table J'!E31</f>
        <v>4426</v>
      </c>
    </row>
    <row r="79" spans="4:8" ht="15.75" x14ac:dyDescent="0.25">
      <c r="D79" s="28">
        <v>2004</v>
      </c>
      <c r="E79" s="208">
        <f>'[1]Table J'!H32</f>
        <v>2766</v>
      </c>
      <c r="F79" s="205">
        <f>'[1]Table J'!I32</f>
        <v>3074</v>
      </c>
      <c r="H79" s="205">
        <f>'[1]Table J'!E32</f>
        <v>4373</v>
      </c>
    </row>
    <row r="80" spans="4:8" ht="15.75" x14ac:dyDescent="0.25">
      <c r="D80" s="28">
        <v>2005</v>
      </c>
      <c r="E80" s="208">
        <f>'[1]Table J'!H33</f>
        <v>2666</v>
      </c>
      <c r="F80" s="205">
        <f>'[1]Table J'!I33</f>
        <v>2952</v>
      </c>
      <c r="H80" s="205">
        <f>'[1]Table J'!E33</f>
        <v>4389</v>
      </c>
    </row>
    <row r="81" spans="3:8" ht="15.75" x14ac:dyDescent="0.25">
      <c r="D81" s="28">
        <v>2006</v>
      </c>
      <c r="E81" s="208">
        <f>'[1]Table J'!H34</f>
        <v>2635</v>
      </c>
      <c r="F81" s="205">
        <f>'[1]Table J'!I34</f>
        <v>2949</v>
      </c>
      <c r="H81" s="205">
        <f>'[1]Table J'!E34</f>
        <v>4304</v>
      </c>
    </row>
    <row r="82" spans="3:8" ht="15.75" x14ac:dyDescent="0.25">
      <c r="C82" s="208"/>
      <c r="D82" s="28">
        <v>2007</v>
      </c>
      <c r="E82" s="208">
        <f>'[1]Table J'!H35</f>
        <v>2385</v>
      </c>
      <c r="F82" s="205">
        <f>'[1]Table J'!I35</f>
        <v>2666</v>
      </c>
      <c r="H82" s="205">
        <f>'[1]Table J'!E35</f>
        <v>3902</v>
      </c>
    </row>
    <row r="83" spans="3:8" ht="15.75" x14ac:dyDescent="0.25">
      <c r="C83" s="208"/>
      <c r="D83" s="28">
        <v>2008</v>
      </c>
      <c r="E83" s="208">
        <f>'[1]Table J'!H36</f>
        <v>2575</v>
      </c>
      <c r="F83" s="205">
        <f>'[1]Table J'!I36</f>
        <v>2845</v>
      </c>
      <c r="H83" s="205">
        <f>'[1]Table J'!E36</f>
        <v>3656</v>
      </c>
    </row>
    <row r="84" spans="3:8" ht="15.75" x14ac:dyDescent="0.25">
      <c r="D84" s="28">
        <v>2009</v>
      </c>
      <c r="E84" s="208">
        <f>'[1]Table J'!H37</f>
        <v>2287</v>
      </c>
      <c r="F84" s="205">
        <f>'[1]Table J'!I37</f>
        <v>2503</v>
      </c>
      <c r="H84" s="205"/>
    </row>
    <row r="85" spans="3:8" ht="15.75" x14ac:dyDescent="0.25">
      <c r="D85" s="28">
        <v>2010</v>
      </c>
      <c r="E85" s="208">
        <f>'[1]Table J'!H38</f>
        <v>1969</v>
      </c>
      <c r="F85" s="205">
        <f>'[1]Table J'!I38</f>
        <v>2177</v>
      </c>
    </row>
    <row r="86" spans="3:8" ht="15.75" x14ac:dyDescent="0.25">
      <c r="D86" s="28">
        <v>2011</v>
      </c>
      <c r="E86" s="208">
        <f>'[1]Table J'!H39</f>
        <v>1880</v>
      </c>
      <c r="F86" s="205">
        <f>'[1]Table J'!I39</f>
        <v>2065</v>
      </c>
    </row>
    <row r="87" spans="3:8" ht="15.75" x14ac:dyDescent="0.25">
      <c r="D87" s="28">
        <v>2012</v>
      </c>
      <c r="E87" s="208">
        <f>'[1]Table J'!H40</f>
        <v>1980</v>
      </c>
      <c r="F87" s="205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zoomScale="75" zoomScaleNormal="75" workbookViewId="0"/>
  </sheetViews>
  <sheetFormatPr defaultRowHeight="12.75" x14ac:dyDescent="0.2"/>
  <cols>
    <col min="1" max="1" width="9.140625" style="18"/>
    <col min="2" max="2" width="13.140625" style="18" customWidth="1"/>
    <col min="3" max="16384" width="9.140625" style="18"/>
  </cols>
  <sheetData>
    <row r="1" spans="1:10" ht="23.25" x14ac:dyDescent="0.35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ht="18.75" x14ac:dyDescent="0.3">
      <c r="A4" s="17"/>
      <c r="B4" s="19" t="s">
        <v>8</v>
      </c>
      <c r="C4" s="19" t="s">
        <v>1</v>
      </c>
      <c r="D4" s="17"/>
      <c r="E4" s="17"/>
      <c r="F4" s="17"/>
      <c r="G4" s="17"/>
      <c r="H4" s="17"/>
      <c r="I4" s="17"/>
      <c r="J4" s="17"/>
    </row>
    <row r="5" spans="1:10" ht="18.75" x14ac:dyDescent="0.3">
      <c r="A5" s="17"/>
      <c r="B5" s="19" t="s">
        <v>9</v>
      </c>
      <c r="C5" s="19" t="s">
        <v>10</v>
      </c>
      <c r="D5" s="17"/>
      <c r="E5" s="17"/>
      <c r="F5" s="17"/>
      <c r="G5" s="17"/>
      <c r="H5" s="17"/>
      <c r="I5" s="17"/>
      <c r="J5" s="17"/>
    </row>
    <row r="6" spans="1:10" ht="18.75" x14ac:dyDescent="0.3">
      <c r="A6" s="17"/>
      <c r="B6" s="19"/>
      <c r="C6" s="19" t="s">
        <v>11</v>
      </c>
      <c r="D6" s="17"/>
      <c r="E6" s="17"/>
      <c r="F6" s="17"/>
      <c r="G6" s="17"/>
      <c r="H6" s="17"/>
      <c r="I6" s="17"/>
      <c r="J6" s="17"/>
    </row>
    <row r="7" spans="1:10" ht="18.75" x14ac:dyDescent="0.3">
      <c r="A7" s="17"/>
      <c r="B7" s="19"/>
      <c r="C7" s="19" t="s">
        <v>12</v>
      </c>
      <c r="D7" s="17"/>
      <c r="E7" s="17"/>
      <c r="F7" s="17"/>
      <c r="G7" s="17"/>
      <c r="H7" s="17"/>
      <c r="I7" s="17"/>
      <c r="J7" s="17"/>
    </row>
    <row r="36" spans="15:15" x14ac:dyDescent="0.2">
      <c r="O36" s="20"/>
    </row>
    <row r="76" spans="1:1" ht="18.75" x14ac:dyDescent="0.3">
      <c r="A76" s="21"/>
    </row>
    <row r="77" spans="1:1" ht="18.75" x14ac:dyDescent="0.3">
      <c r="A77" s="21"/>
    </row>
    <row r="78" spans="1:1" ht="18.75" customHeight="1" x14ac:dyDescent="0.3">
      <c r="A78" s="21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"/>
  <sheetViews>
    <sheetView zoomScale="75"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6.85546875" style="17" customWidth="1"/>
    <col min="2" max="2" width="1.85546875" style="17" customWidth="1"/>
    <col min="3" max="3" width="7.28515625" style="17" customWidth="1"/>
    <col min="4" max="4" width="9.140625" style="17" hidden="1" customWidth="1"/>
    <col min="5" max="5" width="10" style="17" hidden="1" customWidth="1"/>
    <col min="6" max="6" width="9.140625" style="17" hidden="1" customWidth="1"/>
    <col min="7" max="7" width="10" style="17" hidden="1" customWidth="1"/>
    <col min="8" max="8" width="6.7109375" style="17" hidden="1" customWidth="1"/>
    <col min="9" max="9" width="7.5703125" style="17" customWidth="1"/>
    <col min="10" max="10" width="9.5703125" style="17" customWidth="1"/>
    <col min="11" max="11" width="10.42578125" style="17" customWidth="1"/>
    <col min="12" max="12" width="10.140625" style="17" customWidth="1"/>
    <col min="13" max="13" width="11.28515625" style="17" customWidth="1"/>
    <col min="14" max="14" width="2.140625" style="17" customWidth="1"/>
    <col min="15" max="15" width="7.85546875" style="17" customWidth="1"/>
    <col min="16" max="16" width="7.140625" style="17" customWidth="1"/>
    <col min="17" max="17" width="5.42578125" style="17" customWidth="1"/>
    <col min="18" max="18" width="5.7109375" style="17" customWidth="1"/>
    <col min="19" max="19" width="5.85546875" style="17" customWidth="1"/>
    <col min="20" max="20" width="6.28515625" style="17" customWidth="1"/>
    <col min="21" max="21" width="4.85546875" style="17" customWidth="1"/>
    <col min="22" max="22" width="5" style="17" customWidth="1"/>
    <col min="23" max="23" width="1.42578125" style="17" customWidth="1"/>
    <col min="24" max="24" width="7.85546875" style="17" customWidth="1"/>
    <col min="25" max="25" width="7.140625" style="17" customWidth="1"/>
    <col min="26" max="26" width="6.7109375" style="17" customWidth="1"/>
    <col min="27" max="27" width="6" style="17" customWidth="1"/>
    <col min="28" max="28" width="5.7109375" style="17" customWidth="1"/>
    <col min="29" max="31" width="5.5703125" style="17" customWidth="1"/>
    <col min="32" max="32" width="1.28515625" style="17" customWidth="1"/>
    <col min="33" max="33" width="55.5703125" style="17" customWidth="1"/>
    <col min="34" max="16384" width="9.140625" style="17"/>
  </cols>
  <sheetData>
    <row r="1" spans="1:31" ht="18" x14ac:dyDescent="0.25">
      <c r="A1" s="22" t="s">
        <v>13</v>
      </c>
      <c r="B1" s="22"/>
      <c r="M1" s="23" t="s">
        <v>0</v>
      </c>
    </row>
    <row r="2" spans="1:31" ht="18" x14ac:dyDescent="0.25">
      <c r="A2" s="24"/>
      <c r="B2" s="24"/>
      <c r="G2" s="25"/>
      <c r="M2" s="23" t="s">
        <v>2</v>
      </c>
      <c r="O2" s="17" t="s">
        <v>14</v>
      </c>
    </row>
    <row r="3" spans="1:31" ht="18" x14ac:dyDescent="0.25">
      <c r="A3" s="22" t="s">
        <v>15</v>
      </c>
      <c r="B3" s="22"/>
      <c r="M3" s="23"/>
    </row>
    <row r="4" spans="1:31" ht="18.75" thickBot="1" x14ac:dyDescent="0.3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O4" s="25" t="s">
        <v>16</v>
      </c>
      <c r="P4" s="25"/>
      <c r="X4" s="25" t="s">
        <v>17</v>
      </c>
    </row>
    <row r="5" spans="1:31" ht="15.75" x14ac:dyDescent="0.25">
      <c r="A5" s="28"/>
      <c r="B5" s="28"/>
      <c r="C5" s="29"/>
      <c r="D5" s="29"/>
      <c r="E5" s="30" t="s">
        <v>0</v>
      </c>
      <c r="F5" s="29"/>
      <c r="G5" s="29"/>
      <c r="H5" s="31"/>
      <c r="I5" s="29"/>
      <c r="J5" s="29"/>
      <c r="K5" s="30" t="s">
        <v>2</v>
      </c>
      <c r="L5" s="29"/>
      <c r="M5" s="29"/>
      <c r="O5" s="17" t="s">
        <v>18</v>
      </c>
      <c r="P5" s="17" t="s">
        <v>19</v>
      </c>
      <c r="X5" s="17" t="s">
        <v>20</v>
      </c>
    </row>
    <row r="6" spans="1:31" ht="15.75" x14ac:dyDescent="0.25">
      <c r="A6" s="28"/>
      <c r="B6" s="28"/>
      <c r="C6" s="24"/>
      <c r="D6" s="28"/>
      <c r="E6" s="28"/>
      <c r="F6" s="32" t="s">
        <v>21</v>
      </c>
      <c r="G6" s="32" t="s">
        <v>4</v>
      </c>
      <c r="H6" s="28"/>
      <c r="I6" s="28"/>
      <c r="J6" s="33" t="s">
        <v>22</v>
      </c>
      <c r="K6" s="33" t="s">
        <v>23</v>
      </c>
      <c r="L6" s="32" t="s">
        <v>24</v>
      </c>
      <c r="M6" s="32" t="s">
        <v>4</v>
      </c>
      <c r="O6" s="17" t="s">
        <v>20</v>
      </c>
      <c r="P6" s="17" t="s">
        <v>25</v>
      </c>
      <c r="R6" s="17" t="s">
        <v>26</v>
      </c>
      <c r="T6" s="17" t="s">
        <v>27</v>
      </c>
      <c r="X6" s="17" t="s">
        <v>28</v>
      </c>
      <c r="Y6" s="17" t="s">
        <v>19</v>
      </c>
      <c r="AA6" s="17" t="s">
        <v>26</v>
      </c>
      <c r="AC6" s="17" t="s">
        <v>27</v>
      </c>
    </row>
    <row r="7" spans="1:31" ht="16.5" thickBot="1" x14ac:dyDescent="0.3">
      <c r="A7" s="34" t="s">
        <v>29</v>
      </c>
      <c r="B7" s="35"/>
      <c r="C7" s="35" t="s">
        <v>30</v>
      </c>
      <c r="D7" s="35" t="s">
        <v>22</v>
      </c>
      <c r="E7" s="35" t="s">
        <v>23</v>
      </c>
      <c r="F7" s="36" t="s">
        <v>22</v>
      </c>
      <c r="G7" s="34" t="s">
        <v>31</v>
      </c>
      <c r="H7" s="36"/>
      <c r="I7" s="35" t="s">
        <v>32</v>
      </c>
      <c r="J7" s="35" t="s">
        <v>33</v>
      </c>
      <c r="K7" s="35" t="s">
        <v>33</v>
      </c>
      <c r="L7" s="36" t="s">
        <v>22</v>
      </c>
      <c r="M7" s="36" t="s">
        <v>31</v>
      </c>
      <c r="O7" s="17" t="s">
        <v>28</v>
      </c>
      <c r="P7" s="17" t="s">
        <v>34</v>
      </c>
      <c r="R7" s="17" t="s">
        <v>35</v>
      </c>
      <c r="T7" s="17" t="s">
        <v>36</v>
      </c>
      <c r="X7" s="17" t="s">
        <v>37</v>
      </c>
      <c r="Y7" s="17" t="s">
        <v>25</v>
      </c>
      <c r="AA7" s="17" t="s">
        <v>35</v>
      </c>
      <c r="AC7" s="17" t="s">
        <v>38</v>
      </c>
    </row>
    <row r="8" spans="1:31" ht="13.5" customHeight="1" x14ac:dyDescent="0.25">
      <c r="A8" s="37"/>
      <c r="B8" s="33"/>
      <c r="C8" s="33"/>
      <c r="D8" s="33"/>
      <c r="E8" s="33"/>
      <c r="F8" s="38"/>
      <c r="G8" s="38"/>
      <c r="H8" s="38"/>
      <c r="I8" s="33"/>
      <c r="J8" s="33"/>
      <c r="K8" s="33"/>
      <c r="L8" s="38"/>
      <c r="M8" s="39" t="s">
        <v>39</v>
      </c>
    </row>
    <row r="9" spans="1:31" ht="15" x14ac:dyDescent="0.2">
      <c r="A9" s="40">
        <v>1938</v>
      </c>
      <c r="B9" s="28"/>
      <c r="C9" s="41" t="s">
        <v>40</v>
      </c>
      <c r="D9" s="41" t="s">
        <v>40</v>
      </c>
      <c r="E9" s="41" t="s">
        <v>40</v>
      </c>
      <c r="F9" s="41" t="s">
        <v>40</v>
      </c>
      <c r="G9" s="41" t="s">
        <v>40</v>
      </c>
      <c r="H9" s="41"/>
      <c r="I9" s="42">
        <v>655</v>
      </c>
      <c r="J9" s="42">
        <v>5309</v>
      </c>
      <c r="K9" s="42">
        <v>14451</v>
      </c>
      <c r="L9" s="43">
        <f>SUM(I9:J9)</f>
        <v>5964</v>
      </c>
      <c r="M9" s="43">
        <f>SUM(I9:K9)</f>
        <v>20415</v>
      </c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1" ht="15" x14ac:dyDescent="0.2">
      <c r="A10" s="40">
        <v>1947</v>
      </c>
      <c r="B10" s="28"/>
      <c r="C10" s="41" t="s">
        <v>40</v>
      </c>
      <c r="D10" s="41" t="s">
        <v>40</v>
      </c>
      <c r="E10" s="41" t="s">
        <v>40</v>
      </c>
      <c r="F10" s="41" t="s">
        <v>40</v>
      </c>
      <c r="G10" s="41" t="s">
        <v>40</v>
      </c>
      <c r="H10" s="41"/>
      <c r="I10" s="42">
        <v>554</v>
      </c>
      <c r="J10" s="41" t="s">
        <v>40</v>
      </c>
      <c r="K10" s="41" t="s">
        <v>40</v>
      </c>
      <c r="L10" s="45" t="s">
        <v>40</v>
      </c>
      <c r="M10" s="42">
        <v>14655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31" ht="15" x14ac:dyDescent="0.2">
      <c r="A11" s="40">
        <v>1948</v>
      </c>
      <c r="B11" s="28"/>
      <c r="C11" s="41" t="s">
        <v>40</v>
      </c>
      <c r="D11" s="41" t="s">
        <v>40</v>
      </c>
      <c r="E11" s="41" t="s">
        <v>40</v>
      </c>
      <c r="F11" s="41" t="s">
        <v>40</v>
      </c>
      <c r="G11" s="41" t="s">
        <v>40</v>
      </c>
      <c r="H11" s="41"/>
      <c r="I11" s="42">
        <v>534</v>
      </c>
      <c r="J11" s="41" t="s">
        <v>40</v>
      </c>
      <c r="K11" s="41" t="s">
        <v>40</v>
      </c>
      <c r="L11" s="45" t="s">
        <v>40</v>
      </c>
      <c r="M11" s="42">
        <v>13635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AA11" s="17" t="s">
        <v>41</v>
      </c>
      <c r="AB11" s="17" t="s">
        <v>42</v>
      </c>
      <c r="AC11" s="17" t="s">
        <v>43</v>
      </c>
      <c r="AD11" s="17" t="s">
        <v>44</v>
      </c>
      <c r="AE11" s="17" t="s">
        <v>45</v>
      </c>
    </row>
    <row r="12" spans="1:31" ht="15" x14ac:dyDescent="0.2">
      <c r="A12" s="40">
        <v>1949</v>
      </c>
      <c r="B12" s="28"/>
      <c r="C12" s="41" t="s">
        <v>40</v>
      </c>
      <c r="D12" s="41" t="s">
        <v>40</v>
      </c>
      <c r="E12" s="41" t="s">
        <v>40</v>
      </c>
      <c r="F12" s="41" t="s">
        <v>40</v>
      </c>
      <c r="G12" s="41" t="s">
        <v>40</v>
      </c>
      <c r="H12" s="41"/>
      <c r="I12" s="42">
        <v>535</v>
      </c>
      <c r="J12" s="41" t="s">
        <v>40</v>
      </c>
      <c r="K12" s="41" t="s">
        <v>40</v>
      </c>
      <c r="L12" s="45" t="s">
        <v>40</v>
      </c>
      <c r="M12" s="42">
        <v>14706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6">
        <f t="shared" ref="X12:X75" si="0">AVERAGE(I10:I14)</f>
        <v>539.20000000000005</v>
      </c>
      <c r="Y12" s="47">
        <f>SQRT(X12)</f>
        <v>23.220680437919988</v>
      </c>
      <c r="Z12" s="46">
        <f>A12</f>
        <v>1949</v>
      </c>
      <c r="AA12" s="46">
        <f>X12-2*Y12</f>
        <v>492.75863912416008</v>
      </c>
      <c r="AB12" s="46">
        <f>X12+2*Y12</f>
        <v>585.64136087584006</v>
      </c>
      <c r="AC12" s="46">
        <f>I12</f>
        <v>535</v>
      </c>
      <c r="AD12" s="48" t="str">
        <f>IF(AC12&lt;AA12,"LOW","-")</f>
        <v>-</v>
      </c>
      <c r="AE12" s="48" t="str">
        <f>IF(AC12&gt;AB12,"HIGH","-")</f>
        <v>-</v>
      </c>
    </row>
    <row r="13" spans="1:31" s="54" customFormat="1" ht="15.75" x14ac:dyDescent="0.25">
      <c r="A13" s="49">
        <v>1950</v>
      </c>
      <c r="B13" s="24"/>
      <c r="C13" s="50" t="s">
        <v>40</v>
      </c>
      <c r="D13" s="50" t="s">
        <v>40</v>
      </c>
      <c r="E13" s="50" t="s">
        <v>40</v>
      </c>
      <c r="F13" s="50" t="s">
        <v>40</v>
      </c>
      <c r="G13" s="50" t="s">
        <v>40</v>
      </c>
      <c r="H13" s="50"/>
      <c r="I13" s="51">
        <v>529</v>
      </c>
      <c r="J13" s="51">
        <v>4553</v>
      </c>
      <c r="K13" s="51">
        <v>10774</v>
      </c>
      <c r="L13" s="52">
        <f t="shared" ref="L13:L60" si="1">SUM(I13:J13)</f>
        <v>5082</v>
      </c>
      <c r="M13" s="52">
        <f t="shared" ref="M13:M42" si="2">SUM(I13:K13)</f>
        <v>15856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46">
        <f t="shared" si="0"/>
        <v>525.4</v>
      </c>
      <c r="Y13" s="47">
        <f t="shared" ref="Y13:Y72" si="3">SQRT(X13)</f>
        <v>22.921605528409216</v>
      </c>
      <c r="Z13" s="46">
        <f t="shared" ref="Z13:Z79" si="4">A13</f>
        <v>1950</v>
      </c>
      <c r="AA13" s="46">
        <f t="shared" ref="AA13:AA76" si="5">X13-2*Y13</f>
        <v>479.55678894318157</v>
      </c>
      <c r="AB13" s="46">
        <f t="shared" ref="AB13:AB76" si="6">X13+2*Y13</f>
        <v>571.24321105681838</v>
      </c>
      <c r="AC13" s="46">
        <f t="shared" ref="AC13:AC75" si="7">I13</f>
        <v>529</v>
      </c>
      <c r="AD13" s="48" t="str">
        <f t="shared" ref="AD13:AD70" si="8">IF(AC13&lt;AA13,"LOW","-")</f>
        <v>-</v>
      </c>
      <c r="AE13" s="48" t="str">
        <f t="shared" ref="AE13:AE70" si="9">IF(AC13&gt;AB13,"HIGH","-")</f>
        <v>-</v>
      </c>
    </row>
    <row r="14" spans="1:31" ht="15" x14ac:dyDescent="0.2">
      <c r="A14" s="40">
        <v>1951</v>
      </c>
      <c r="B14" s="28"/>
      <c r="C14" s="41" t="s">
        <v>40</v>
      </c>
      <c r="D14" s="41" t="s">
        <v>40</v>
      </c>
      <c r="E14" s="41" t="s">
        <v>40</v>
      </c>
      <c r="F14" s="41" t="s">
        <v>40</v>
      </c>
      <c r="G14" s="41" t="s">
        <v>40</v>
      </c>
      <c r="H14" s="41"/>
      <c r="I14" s="42">
        <v>544</v>
      </c>
      <c r="J14" s="42">
        <v>4545</v>
      </c>
      <c r="K14" s="42">
        <v>11806</v>
      </c>
      <c r="L14" s="43">
        <f t="shared" si="1"/>
        <v>5089</v>
      </c>
      <c r="M14" s="43">
        <f t="shared" si="2"/>
        <v>16895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6">
        <f t="shared" si="0"/>
        <v>534.4</v>
      </c>
      <c r="Y14" s="47">
        <f t="shared" si="3"/>
        <v>23.117093242879822</v>
      </c>
      <c r="Z14" s="46">
        <f t="shared" si="4"/>
        <v>1951</v>
      </c>
      <c r="AA14" s="46">
        <f t="shared" si="5"/>
        <v>488.16581351424031</v>
      </c>
      <c r="AB14" s="46">
        <f t="shared" si="6"/>
        <v>580.63418648575964</v>
      </c>
      <c r="AC14" s="46">
        <f t="shared" si="7"/>
        <v>544</v>
      </c>
      <c r="AD14" s="48" t="str">
        <f t="shared" si="8"/>
        <v>-</v>
      </c>
      <c r="AE14" s="48" t="str">
        <f t="shared" si="9"/>
        <v>-</v>
      </c>
    </row>
    <row r="15" spans="1:31" ht="15" x14ac:dyDescent="0.2">
      <c r="A15" s="40">
        <v>1952</v>
      </c>
      <c r="B15" s="28"/>
      <c r="C15" s="41" t="s">
        <v>40</v>
      </c>
      <c r="D15" s="41" t="s">
        <v>40</v>
      </c>
      <c r="E15" s="41" t="s">
        <v>40</v>
      </c>
      <c r="F15" s="41" t="s">
        <v>40</v>
      </c>
      <c r="G15" s="41" t="s">
        <v>40</v>
      </c>
      <c r="H15" s="41"/>
      <c r="I15" s="42">
        <v>485</v>
      </c>
      <c r="J15" s="42">
        <v>4424</v>
      </c>
      <c r="K15" s="42">
        <v>11638</v>
      </c>
      <c r="L15" s="43">
        <f t="shared" si="1"/>
        <v>4909</v>
      </c>
      <c r="M15" s="43">
        <f t="shared" si="2"/>
        <v>16547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6">
        <f t="shared" si="0"/>
        <v>536.4</v>
      </c>
      <c r="Y15" s="47">
        <f t="shared" si="3"/>
        <v>23.160310878742539</v>
      </c>
      <c r="Z15" s="46">
        <f t="shared" si="4"/>
        <v>1952</v>
      </c>
      <c r="AA15" s="46">
        <f t="shared" si="5"/>
        <v>490.07937824251491</v>
      </c>
      <c r="AB15" s="46">
        <f t="shared" si="6"/>
        <v>582.72062175748511</v>
      </c>
      <c r="AC15" s="46">
        <f t="shared" si="7"/>
        <v>485</v>
      </c>
      <c r="AD15" s="48" t="str">
        <f t="shared" si="8"/>
        <v>LOW</v>
      </c>
      <c r="AE15" s="48" t="str">
        <f t="shared" si="9"/>
        <v>-</v>
      </c>
    </row>
    <row r="16" spans="1:31" ht="15" x14ac:dyDescent="0.2">
      <c r="A16" s="40">
        <v>1953</v>
      </c>
      <c r="B16" s="28"/>
      <c r="C16" s="41" t="s">
        <v>40</v>
      </c>
      <c r="D16" s="41" t="s">
        <v>40</v>
      </c>
      <c r="E16" s="41" t="s">
        <v>40</v>
      </c>
      <c r="F16" s="41" t="s">
        <v>40</v>
      </c>
      <c r="G16" s="41" t="s">
        <v>40</v>
      </c>
      <c r="H16" s="41"/>
      <c r="I16" s="42">
        <v>579</v>
      </c>
      <c r="J16" s="42">
        <v>5170</v>
      </c>
      <c r="K16" s="42">
        <v>12594</v>
      </c>
      <c r="L16" s="43">
        <f t="shared" si="1"/>
        <v>5749</v>
      </c>
      <c r="M16" s="43">
        <f t="shared" si="2"/>
        <v>18343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6">
        <f t="shared" si="0"/>
        <v>552.6</v>
      </c>
      <c r="Y16" s="47">
        <f t="shared" si="3"/>
        <v>23.507445628991679</v>
      </c>
      <c r="Z16" s="46">
        <f t="shared" si="4"/>
        <v>1953</v>
      </c>
      <c r="AA16" s="46">
        <f t="shared" si="5"/>
        <v>505.58510874201664</v>
      </c>
      <c r="AB16" s="46">
        <f t="shared" si="6"/>
        <v>599.61489125798334</v>
      </c>
      <c r="AC16" s="46">
        <f t="shared" si="7"/>
        <v>579</v>
      </c>
      <c r="AD16" s="48" t="str">
        <f t="shared" si="8"/>
        <v>-</v>
      </c>
      <c r="AE16" s="48" t="str">
        <f t="shared" si="9"/>
        <v>-</v>
      </c>
    </row>
    <row r="17" spans="1:31" ht="15" x14ac:dyDescent="0.2">
      <c r="A17" s="40">
        <v>1954</v>
      </c>
      <c r="B17" s="28"/>
      <c r="C17" s="41" t="s">
        <v>40</v>
      </c>
      <c r="D17" s="41" t="s">
        <v>40</v>
      </c>
      <c r="E17" s="41" t="s">
        <v>40</v>
      </c>
      <c r="F17" s="41" t="s">
        <v>40</v>
      </c>
      <c r="G17" s="41" t="s">
        <v>40</v>
      </c>
      <c r="H17" s="41"/>
      <c r="I17" s="42">
        <v>545</v>
      </c>
      <c r="J17" s="42">
        <v>4875</v>
      </c>
      <c r="K17" s="42">
        <v>13481</v>
      </c>
      <c r="L17" s="43">
        <f t="shared" si="1"/>
        <v>5420</v>
      </c>
      <c r="M17" s="43">
        <f t="shared" si="2"/>
        <v>18901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6">
        <f t="shared" si="0"/>
        <v>551.79999999999995</v>
      </c>
      <c r="Y17" s="47">
        <f t="shared" si="3"/>
        <v>23.490423580684958</v>
      </c>
      <c r="Z17" s="46">
        <f t="shared" si="4"/>
        <v>1954</v>
      </c>
      <c r="AA17" s="46">
        <f t="shared" si="5"/>
        <v>504.81915283863003</v>
      </c>
      <c r="AB17" s="46">
        <f t="shared" si="6"/>
        <v>598.78084716136982</v>
      </c>
      <c r="AC17" s="46">
        <f t="shared" si="7"/>
        <v>545</v>
      </c>
      <c r="AD17" s="48" t="str">
        <f t="shared" si="8"/>
        <v>-</v>
      </c>
      <c r="AE17" s="48" t="str">
        <f t="shared" si="9"/>
        <v>-</v>
      </c>
    </row>
    <row r="18" spans="1:31" s="54" customFormat="1" ht="15.75" x14ac:dyDescent="0.25">
      <c r="A18" s="49">
        <v>1955</v>
      </c>
      <c r="B18" s="24"/>
      <c r="C18" s="50" t="s">
        <v>40</v>
      </c>
      <c r="D18" s="50" t="s">
        <v>40</v>
      </c>
      <c r="E18" s="50" t="s">
        <v>40</v>
      </c>
      <c r="F18" s="50" t="s">
        <v>40</v>
      </c>
      <c r="G18" s="50" t="s">
        <v>40</v>
      </c>
      <c r="H18" s="50"/>
      <c r="I18" s="51">
        <v>610</v>
      </c>
      <c r="J18" s="51">
        <v>5096</v>
      </c>
      <c r="K18" s="51">
        <v>15193</v>
      </c>
      <c r="L18" s="52">
        <f t="shared" si="1"/>
        <v>5706</v>
      </c>
      <c r="M18" s="52">
        <f t="shared" si="2"/>
        <v>20899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6">
        <f t="shared" si="0"/>
        <v>564.79999999999995</v>
      </c>
      <c r="Y18" s="47">
        <f t="shared" si="3"/>
        <v>23.765521244020714</v>
      </c>
      <c r="Z18" s="46">
        <f t="shared" si="4"/>
        <v>1955</v>
      </c>
      <c r="AA18" s="46">
        <f t="shared" si="5"/>
        <v>517.26895751195855</v>
      </c>
      <c r="AB18" s="46">
        <f t="shared" si="6"/>
        <v>612.33104248804136</v>
      </c>
      <c r="AC18" s="46">
        <f t="shared" si="7"/>
        <v>610</v>
      </c>
      <c r="AD18" s="48" t="str">
        <f t="shared" si="8"/>
        <v>-</v>
      </c>
      <c r="AE18" s="48" t="str">
        <f t="shared" si="9"/>
        <v>-</v>
      </c>
    </row>
    <row r="19" spans="1:31" ht="15" x14ac:dyDescent="0.2">
      <c r="A19" s="40">
        <v>1956</v>
      </c>
      <c r="B19" s="28"/>
      <c r="C19" s="41" t="s">
        <v>40</v>
      </c>
      <c r="D19" s="41" t="s">
        <v>40</v>
      </c>
      <c r="E19" s="41" t="s">
        <v>40</v>
      </c>
      <c r="F19" s="41" t="s">
        <v>40</v>
      </c>
      <c r="G19" s="41" t="s">
        <v>40</v>
      </c>
      <c r="H19" s="41"/>
      <c r="I19" s="42">
        <v>540</v>
      </c>
      <c r="J19" s="42">
        <v>5049</v>
      </c>
      <c r="K19" s="42">
        <v>15870</v>
      </c>
      <c r="L19" s="43">
        <f t="shared" si="1"/>
        <v>5589</v>
      </c>
      <c r="M19" s="43">
        <f t="shared" si="2"/>
        <v>21459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6">
        <f t="shared" si="0"/>
        <v>570</v>
      </c>
      <c r="Y19" s="47">
        <f t="shared" si="3"/>
        <v>23.874672772626646</v>
      </c>
      <c r="Z19" s="46">
        <f t="shared" si="4"/>
        <v>1956</v>
      </c>
      <c r="AA19" s="46">
        <f t="shared" si="5"/>
        <v>522.25065445474672</v>
      </c>
      <c r="AB19" s="46">
        <f t="shared" si="6"/>
        <v>617.74934554525328</v>
      </c>
      <c r="AC19" s="46">
        <f t="shared" si="7"/>
        <v>540</v>
      </c>
      <c r="AD19" s="48" t="str">
        <f t="shared" si="8"/>
        <v>-</v>
      </c>
      <c r="AE19" s="48" t="str">
        <f t="shared" si="9"/>
        <v>-</v>
      </c>
    </row>
    <row r="20" spans="1:31" ht="15" x14ac:dyDescent="0.2">
      <c r="A20" s="40">
        <v>1957</v>
      </c>
      <c r="B20" s="28"/>
      <c r="C20" s="41" t="s">
        <v>40</v>
      </c>
      <c r="D20" s="41" t="s">
        <v>40</v>
      </c>
      <c r="E20" s="41" t="s">
        <v>40</v>
      </c>
      <c r="F20" s="41" t="s">
        <v>40</v>
      </c>
      <c r="G20" s="41" t="s">
        <v>40</v>
      </c>
      <c r="H20" s="41"/>
      <c r="I20" s="42">
        <v>550</v>
      </c>
      <c r="J20" s="42">
        <v>5006</v>
      </c>
      <c r="K20" s="42">
        <v>15861</v>
      </c>
      <c r="L20" s="43">
        <f t="shared" si="1"/>
        <v>5556</v>
      </c>
      <c r="M20" s="43">
        <f t="shared" si="2"/>
        <v>21417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6">
        <f t="shared" si="0"/>
        <v>581.79999999999995</v>
      </c>
      <c r="Y20" s="47">
        <f t="shared" si="3"/>
        <v>24.120530674095875</v>
      </c>
      <c r="Z20" s="46">
        <f t="shared" si="4"/>
        <v>1957</v>
      </c>
      <c r="AA20" s="46">
        <f t="shared" si="5"/>
        <v>533.55893865180815</v>
      </c>
      <c r="AB20" s="46">
        <f t="shared" si="6"/>
        <v>630.04106134819176</v>
      </c>
      <c r="AC20" s="46">
        <f t="shared" si="7"/>
        <v>550</v>
      </c>
      <c r="AD20" s="48" t="str">
        <f t="shared" si="8"/>
        <v>-</v>
      </c>
      <c r="AE20" s="48" t="str">
        <f t="shared" si="9"/>
        <v>-</v>
      </c>
    </row>
    <row r="21" spans="1:31" ht="15" x14ac:dyDescent="0.2">
      <c r="A21" s="40">
        <v>1958</v>
      </c>
      <c r="B21" s="28"/>
      <c r="C21" s="41" t="s">
        <v>40</v>
      </c>
      <c r="D21" s="41" t="s">
        <v>40</v>
      </c>
      <c r="E21" s="41" t="s">
        <v>40</v>
      </c>
      <c r="F21" s="41" t="s">
        <v>40</v>
      </c>
      <c r="G21" s="41" t="s">
        <v>40</v>
      </c>
      <c r="H21" s="41"/>
      <c r="I21" s="42">
        <v>605</v>
      </c>
      <c r="J21" s="42">
        <v>5302</v>
      </c>
      <c r="K21" s="42">
        <v>16923</v>
      </c>
      <c r="L21" s="43">
        <f t="shared" si="1"/>
        <v>5907</v>
      </c>
      <c r="M21" s="43">
        <f t="shared" si="2"/>
        <v>22830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6">
        <f t="shared" si="0"/>
        <v>589.4</v>
      </c>
      <c r="Y21" s="47">
        <f t="shared" si="3"/>
        <v>24.277561656805652</v>
      </c>
      <c r="Z21" s="46">
        <f t="shared" si="4"/>
        <v>1958</v>
      </c>
      <c r="AA21" s="46">
        <f t="shared" si="5"/>
        <v>540.84487668638872</v>
      </c>
      <c r="AB21" s="46">
        <f t="shared" si="6"/>
        <v>637.95512331361124</v>
      </c>
      <c r="AC21" s="46">
        <f t="shared" si="7"/>
        <v>605</v>
      </c>
      <c r="AD21" s="48" t="str">
        <f t="shared" si="8"/>
        <v>-</v>
      </c>
      <c r="AE21" s="48" t="str">
        <f t="shared" si="9"/>
        <v>-</v>
      </c>
    </row>
    <row r="22" spans="1:31" ht="15" x14ac:dyDescent="0.2">
      <c r="A22" s="40">
        <v>1959</v>
      </c>
      <c r="B22" s="28"/>
      <c r="C22" s="41" t="s">
        <v>40</v>
      </c>
      <c r="D22" s="41" t="s">
        <v>40</v>
      </c>
      <c r="E22" s="41" t="s">
        <v>40</v>
      </c>
      <c r="F22" s="41" t="s">
        <v>40</v>
      </c>
      <c r="G22" s="41" t="s">
        <v>40</v>
      </c>
      <c r="H22" s="41"/>
      <c r="I22" s="42">
        <v>604</v>
      </c>
      <c r="J22" s="42">
        <v>6336</v>
      </c>
      <c r="K22" s="42">
        <v>18071</v>
      </c>
      <c r="L22" s="43">
        <f t="shared" si="1"/>
        <v>6940</v>
      </c>
      <c r="M22" s="43">
        <f t="shared" si="2"/>
        <v>25011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6">
        <f t="shared" si="0"/>
        <v>615.6</v>
      </c>
      <c r="Y22" s="47">
        <f t="shared" si="3"/>
        <v>24.8112877537624</v>
      </c>
      <c r="Z22" s="46">
        <f t="shared" si="4"/>
        <v>1959</v>
      </c>
      <c r="AA22" s="46">
        <f t="shared" si="5"/>
        <v>565.97742449247517</v>
      </c>
      <c r="AB22" s="46">
        <f t="shared" si="6"/>
        <v>665.22257550752488</v>
      </c>
      <c r="AC22" s="46">
        <f t="shared" si="7"/>
        <v>604</v>
      </c>
      <c r="AD22" s="48" t="str">
        <f t="shared" si="8"/>
        <v>-</v>
      </c>
      <c r="AE22" s="48" t="str">
        <f t="shared" si="9"/>
        <v>-</v>
      </c>
    </row>
    <row r="23" spans="1:31" s="54" customFormat="1" ht="15.75" x14ac:dyDescent="0.25">
      <c r="A23" s="49">
        <v>1960</v>
      </c>
      <c r="B23" s="24"/>
      <c r="C23" s="50" t="s">
        <v>40</v>
      </c>
      <c r="D23" s="50" t="s">
        <v>40</v>
      </c>
      <c r="E23" s="50" t="s">
        <v>40</v>
      </c>
      <c r="F23" s="50" t="s">
        <v>40</v>
      </c>
      <c r="G23" s="50" t="s">
        <v>40</v>
      </c>
      <c r="H23" s="50"/>
      <c r="I23" s="51">
        <v>648</v>
      </c>
      <c r="J23" s="51">
        <v>6632</v>
      </c>
      <c r="K23" s="51">
        <v>19035</v>
      </c>
      <c r="L23" s="52">
        <f t="shared" si="1"/>
        <v>7280</v>
      </c>
      <c r="M23" s="52">
        <f t="shared" si="2"/>
        <v>26315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46">
        <f t="shared" si="0"/>
        <v>638.4</v>
      </c>
      <c r="Y23" s="47">
        <f t="shared" si="3"/>
        <v>25.266578715766009</v>
      </c>
      <c r="Z23" s="46">
        <f t="shared" si="4"/>
        <v>1960</v>
      </c>
      <c r="AA23" s="46">
        <f t="shared" si="5"/>
        <v>587.86684256846797</v>
      </c>
      <c r="AB23" s="46">
        <f t="shared" si="6"/>
        <v>688.93315743153198</v>
      </c>
      <c r="AC23" s="46">
        <f t="shared" si="7"/>
        <v>648</v>
      </c>
      <c r="AD23" s="48" t="str">
        <f t="shared" si="8"/>
        <v>-</v>
      </c>
      <c r="AE23" s="48" t="str">
        <f t="shared" si="9"/>
        <v>-</v>
      </c>
    </row>
    <row r="24" spans="1:31" ht="15" x14ac:dyDescent="0.2">
      <c r="A24" s="40">
        <v>1961</v>
      </c>
      <c r="B24" s="28"/>
      <c r="C24" s="41" t="s">
        <v>40</v>
      </c>
      <c r="D24" s="41" t="s">
        <v>40</v>
      </c>
      <c r="E24" s="41" t="s">
        <v>40</v>
      </c>
      <c r="F24" s="41" t="s">
        <v>40</v>
      </c>
      <c r="G24" s="41" t="s">
        <v>40</v>
      </c>
      <c r="H24" s="41"/>
      <c r="I24" s="42">
        <v>671</v>
      </c>
      <c r="J24" s="42">
        <v>7228</v>
      </c>
      <c r="K24" s="42">
        <v>19463</v>
      </c>
      <c r="L24" s="43">
        <f t="shared" si="1"/>
        <v>7899</v>
      </c>
      <c r="M24" s="43">
        <f t="shared" si="2"/>
        <v>27362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6">
        <f t="shared" si="0"/>
        <v>659.8</v>
      </c>
      <c r="Y24" s="47">
        <f t="shared" si="3"/>
        <v>25.686572367678799</v>
      </c>
      <c r="Z24" s="46">
        <f t="shared" si="4"/>
        <v>1961</v>
      </c>
      <c r="AA24" s="46">
        <f t="shared" si="5"/>
        <v>608.42685526464231</v>
      </c>
      <c r="AB24" s="46">
        <f t="shared" si="6"/>
        <v>711.1731447353576</v>
      </c>
      <c r="AC24" s="46">
        <f t="shared" si="7"/>
        <v>671</v>
      </c>
      <c r="AD24" s="48" t="str">
        <f t="shared" si="8"/>
        <v>-</v>
      </c>
      <c r="AE24" s="48" t="str">
        <f t="shared" si="9"/>
        <v>-</v>
      </c>
    </row>
    <row r="25" spans="1:31" ht="15" x14ac:dyDescent="0.2">
      <c r="A25" s="40">
        <v>1962</v>
      </c>
      <c r="B25" s="28"/>
      <c r="C25" s="41" t="s">
        <v>40</v>
      </c>
      <c r="D25" s="41" t="s">
        <v>40</v>
      </c>
      <c r="E25" s="41" t="s">
        <v>40</v>
      </c>
      <c r="F25" s="41" t="s">
        <v>40</v>
      </c>
      <c r="G25" s="41" t="s">
        <v>40</v>
      </c>
      <c r="H25" s="41"/>
      <c r="I25" s="42">
        <v>664</v>
      </c>
      <c r="J25" s="42">
        <v>7052</v>
      </c>
      <c r="K25" s="42">
        <v>18987</v>
      </c>
      <c r="L25" s="43">
        <f t="shared" si="1"/>
        <v>7716</v>
      </c>
      <c r="M25" s="43">
        <f t="shared" si="2"/>
        <v>26703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>
        <f t="shared" si="0"/>
        <v>689.8</v>
      </c>
      <c r="Y25" s="47">
        <f t="shared" si="3"/>
        <v>26.264043862284421</v>
      </c>
      <c r="Z25" s="46">
        <f t="shared" si="4"/>
        <v>1962</v>
      </c>
      <c r="AA25" s="46">
        <f t="shared" si="5"/>
        <v>637.27191227543108</v>
      </c>
      <c r="AB25" s="46">
        <f t="shared" si="6"/>
        <v>742.32808772456883</v>
      </c>
      <c r="AC25" s="46">
        <f t="shared" si="7"/>
        <v>664</v>
      </c>
      <c r="AD25" s="48" t="str">
        <f t="shared" si="8"/>
        <v>-</v>
      </c>
      <c r="AE25" s="48" t="str">
        <f t="shared" si="9"/>
        <v>-</v>
      </c>
    </row>
    <row r="26" spans="1:31" ht="15" x14ac:dyDescent="0.2">
      <c r="A26" s="40">
        <v>1963</v>
      </c>
      <c r="B26" s="28"/>
      <c r="C26" s="41" t="s">
        <v>40</v>
      </c>
      <c r="D26" s="41" t="s">
        <v>40</v>
      </c>
      <c r="E26" s="41" t="s">
        <v>40</v>
      </c>
      <c r="F26" s="41" t="s">
        <v>40</v>
      </c>
      <c r="G26" s="41" t="s">
        <v>40</v>
      </c>
      <c r="H26" s="41"/>
      <c r="I26" s="42">
        <v>712</v>
      </c>
      <c r="J26" s="42">
        <v>7227</v>
      </c>
      <c r="K26" s="42">
        <v>19789</v>
      </c>
      <c r="L26" s="43">
        <f t="shared" si="1"/>
        <v>7939</v>
      </c>
      <c r="M26" s="43">
        <f t="shared" si="2"/>
        <v>27728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6">
        <f t="shared" si="0"/>
        <v>708.8</v>
      </c>
      <c r="Y26" s="47">
        <f t="shared" si="3"/>
        <v>26.623298067669978</v>
      </c>
      <c r="Z26" s="46">
        <f t="shared" si="4"/>
        <v>1963</v>
      </c>
      <c r="AA26" s="46">
        <f t="shared" si="5"/>
        <v>655.55340386466003</v>
      </c>
      <c r="AB26" s="46">
        <f t="shared" si="6"/>
        <v>762.04659613533988</v>
      </c>
      <c r="AC26" s="46">
        <f t="shared" si="7"/>
        <v>712</v>
      </c>
      <c r="AD26" s="48" t="str">
        <f t="shared" si="8"/>
        <v>-</v>
      </c>
      <c r="AE26" s="48" t="str">
        <f t="shared" si="9"/>
        <v>-</v>
      </c>
    </row>
    <row r="27" spans="1:31" ht="15" x14ac:dyDescent="0.2">
      <c r="A27" s="40">
        <v>1964</v>
      </c>
      <c r="B27" s="28"/>
      <c r="C27" s="41" t="s">
        <v>40</v>
      </c>
      <c r="D27" s="41" t="s">
        <v>40</v>
      </c>
      <c r="E27" s="41" t="s">
        <v>40</v>
      </c>
      <c r="F27" s="41" t="s">
        <v>40</v>
      </c>
      <c r="G27" s="41" t="s">
        <v>40</v>
      </c>
      <c r="H27" s="41"/>
      <c r="I27" s="42">
        <v>754</v>
      </c>
      <c r="J27" s="42">
        <v>8136</v>
      </c>
      <c r="K27" s="42">
        <v>21637</v>
      </c>
      <c r="L27" s="43">
        <f t="shared" si="1"/>
        <v>8890</v>
      </c>
      <c r="M27" s="43">
        <f t="shared" si="2"/>
        <v>30527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6">
        <f t="shared" si="0"/>
        <v>732.6</v>
      </c>
      <c r="Y27" s="47">
        <f t="shared" si="3"/>
        <v>27.066584564735905</v>
      </c>
      <c r="Z27" s="46">
        <f t="shared" si="4"/>
        <v>1964</v>
      </c>
      <c r="AA27" s="46">
        <f t="shared" si="5"/>
        <v>678.46683087052816</v>
      </c>
      <c r="AB27" s="46">
        <f t="shared" si="6"/>
        <v>786.73316912947189</v>
      </c>
      <c r="AC27" s="46">
        <f t="shared" si="7"/>
        <v>754</v>
      </c>
      <c r="AD27" s="48" t="str">
        <f t="shared" si="8"/>
        <v>-</v>
      </c>
      <c r="AE27" s="48" t="str">
        <f t="shared" si="9"/>
        <v>-</v>
      </c>
    </row>
    <row r="28" spans="1:31" s="54" customFormat="1" ht="15.75" x14ac:dyDescent="0.25">
      <c r="A28" s="49">
        <v>1965</v>
      </c>
      <c r="B28" s="24"/>
      <c r="C28" s="50" t="s">
        <v>40</v>
      </c>
      <c r="D28" s="50" t="s">
        <v>40</v>
      </c>
      <c r="E28" s="50" t="s">
        <v>40</v>
      </c>
      <c r="F28" s="50" t="s">
        <v>40</v>
      </c>
      <c r="G28" s="50" t="s">
        <v>40</v>
      </c>
      <c r="H28" s="50"/>
      <c r="I28" s="51">
        <v>743</v>
      </c>
      <c r="J28" s="51">
        <v>8744</v>
      </c>
      <c r="K28" s="51">
        <v>22340</v>
      </c>
      <c r="L28" s="52">
        <f t="shared" si="1"/>
        <v>9487</v>
      </c>
      <c r="M28" s="52">
        <f t="shared" si="2"/>
        <v>31827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46">
        <f t="shared" si="0"/>
        <v>755.4</v>
      </c>
      <c r="Y28" s="47">
        <f t="shared" si="3"/>
        <v>27.48454110950372</v>
      </c>
      <c r="Z28" s="46">
        <f t="shared" si="4"/>
        <v>1965</v>
      </c>
      <c r="AA28" s="46">
        <f t="shared" si="5"/>
        <v>700.43091778099256</v>
      </c>
      <c r="AB28" s="46">
        <f t="shared" si="6"/>
        <v>810.3690822190074</v>
      </c>
      <c r="AC28" s="46">
        <f t="shared" si="7"/>
        <v>743</v>
      </c>
      <c r="AD28" s="48" t="str">
        <f t="shared" si="8"/>
        <v>-</v>
      </c>
      <c r="AE28" s="48" t="str">
        <f t="shared" si="9"/>
        <v>-</v>
      </c>
    </row>
    <row r="29" spans="1:31" ht="15" x14ac:dyDescent="0.2">
      <c r="A29" s="40">
        <v>1966</v>
      </c>
      <c r="B29" s="28"/>
      <c r="C29" s="41" t="s">
        <v>40</v>
      </c>
      <c r="D29" s="41" t="s">
        <v>40</v>
      </c>
      <c r="E29" s="41" t="s">
        <v>40</v>
      </c>
      <c r="F29" s="41" t="s">
        <v>40</v>
      </c>
      <c r="G29" s="42">
        <v>23225</v>
      </c>
      <c r="H29" s="42"/>
      <c r="I29" s="42">
        <v>790</v>
      </c>
      <c r="J29" s="42">
        <v>9253</v>
      </c>
      <c r="K29" s="42">
        <v>22237</v>
      </c>
      <c r="L29" s="43">
        <f t="shared" si="1"/>
        <v>10043</v>
      </c>
      <c r="M29" s="43">
        <f t="shared" si="2"/>
        <v>32280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6">
        <f t="shared" si="0"/>
        <v>766.8</v>
      </c>
      <c r="Y29" s="47">
        <f t="shared" si="3"/>
        <v>27.691153822114384</v>
      </c>
      <c r="Z29" s="46">
        <f t="shared" si="4"/>
        <v>1966</v>
      </c>
      <c r="AA29" s="46">
        <f t="shared" si="5"/>
        <v>711.41769235577124</v>
      </c>
      <c r="AB29" s="46">
        <f t="shared" si="6"/>
        <v>822.18230764422867</v>
      </c>
      <c r="AC29" s="46">
        <f t="shared" si="7"/>
        <v>790</v>
      </c>
      <c r="AD29" s="48" t="str">
        <f t="shared" si="8"/>
        <v>-</v>
      </c>
      <c r="AE29" s="48" t="str">
        <f t="shared" si="9"/>
        <v>-</v>
      </c>
    </row>
    <row r="30" spans="1:31" ht="15" x14ac:dyDescent="0.2">
      <c r="A30" s="40">
        <v>1967</v>
      </c>
      <c r="B30" s="28"/>
      <c r="C30" s="41" t="s">
        <v>40</v>
      </c>
      <c r="D30" s="41" t="s">
        <v>40</v>
      </c>
      <c r="E30" s="41" t="s">
        <v>40</v>
      </c>
      <c r="F30" s="41" t="s">
        <v>40</v>
      </c>
      <c r="G30" s="42">
        <v>22838</v>
      </c>
      <c r="H30" s="42"/>
      <c r="I30" s="42">
        <v>778</v>
      </c>
      <c r="J30" s="42">
        <v>9258</v>
      </c>
      <c r="K30" s="42">
        <v>21724</v>
      </c>
      <c r="L30" s="43">
        <f t="shared" si="1"/>
        <v>10036</v>
      </c>
      <c r="M30" s="43">
        <f t="shared" si="2"/>
        <v>31760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6">
        <f t="shared" si="0"/>
        <v>794.4</v>
      </c>
      <c r="Y30" s="47">
        <f t="shared" si="3"/>
        <v>28.185102447924507</v>
      </c>
      <c r="Z30" s="46">
        <f t="shared" si="4"/>
        <v>1967</v>
      </c>
      <c r="AA30" s="46">
        <f t="shared" si="5"/>
        <v>738.02979510415094</v>
      </c>
      <c r="AB30" s="46">
        <f t="shared" si="6"/>
        <v>850.77020489584902</v>
      </c>
      <c r="AC30" s="46">
        <f t="shared" si="7"/>
        <v>778</v>
      </c>
      <c r="AD30" s="48" t="str">
        <f t="shared" si="8"/>
        <v>-</v>
      </c>
      <c r="AE30" s="48" t="str">
        <f t="shared" si="9"/>
        <v>-</v>
      </c>
    </row>
    <row r="31" spans="1:31" ht="15" x14ac:dyDescent="0.2">
      <c r="A31" s="40">
        <v>1968</v>
      </c>
      <c r="B31" s="28"/>
      <c r="C31" s="41" t="s">
        <v>40</v>
      </c>
      <c r="D31" s="41" t="s">
        <v>40</v>
      </c>
      <c r="E31" s="41" t="s">
        <v>40</v>
      </c>
      <c r="F31" s="41" t="s">
        <v>40</v>
      </c>
      <c r="G31" s="42">
        <v>22120</v>
      </c>
      <c r="H31" s="42"/>
      <c r="I31" s="42">
        <v>769</v>
      </c>
      <c r="J31" s="42">
        <v>9493</v>
      </c>
      <c r="K31" s="42">
        <v>20387</v>
      </c>
      <c r="L31" s="43">
        <f t="shared" si="1"/>
        <v>10262</v>
      </c>
      <c r="M31" s="43">
        <f t="shared" si="2"/>
        <v>30649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6">
        <f t="shared" si="0"/>
        <v>808.8</v>
      </c>
      <c r="Y31" s="47">
        <f t="shared" si="3"/>
        <v>28.439409276565502</v>
      </c>
      <c r="Z31" s="46">
        <f t="shared" si="4"/>
        <v>1968</v>
      </c>
      <c r="AA31" s="46">
        <f t="shared" si="5"/>
        <v>751.9211814468689</v>
      </c>
      <c r="AB31" s="46">
        <f t="shared" si="6"/>
        <v>865.67881855313101</v>
      </c>
      <c r="AC31" s="46">
        <f t="shared" si="7"/>
        <v>769</v>
      </c>
      <c r="AD31" s="48" t="str">
        <f t="shared" si="8"/>
        <v>-</v>
      </c>
      <c r="AE31" s="48" t="str">
        <f t="shared" si="9"/>
        <v>-</v>
      </c>
    </row>
    <row r="32" spans="1:31" ht="15" x14ac:dyDescent="0.2">
      <c r="A32" s="40">
        <v>1969</v>
      </c>
      <c r="B32" s="28"/>
      <c r="C32" s="41" t="s">
        <v>40</v>
      </c>
      <c r="D32" s="41" t="s">
        <v>40</v>
      </c>
      <c r="E32" s="41" t="s">
        <v>40</v>
      </c>
      <c r="F32" s="41" t="s">
        <v>40</v>
      </c>
      <c r="G32" s="42">
        <v>21863</v>
      </c>
      <c r="H32" s="42"/>
      <c r="I32" s="42">
        <v>892</v>
      </c>
      <c r="J32" s="42">
        <v>9831</v>
      </c>
      <c r="K32" s="42">
        <v>20333</v>
      </c>
      <c r="L32" s="43">
        <f t="shared" si="1"/>
        <v>10723</v>
      </c>
      <c r="M32" s="43">
        <f t="shared" si="2"/>
        <v>31056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6">
        <f t="shared" si="0"/>
        <v>824</v>
      </c>
      <c r="Y32" s="47">
        <f t="shared" si="3"/>
        <v>28.705400188814647</v>
      </c>
      <c r="Z32" s="46">
        <f t="shared" si="4"/>
        <v>1969</v>
      </c>
      <c r="AA32" s="46">
        <f t="shared" si="5"/>
        <v>766.58919962237076</v>
      </c>
      <c r="AB32" s="46">
        <f t="shared" si="6"/>
        <v>881.41080037762924</v>
      </c>
      <c r="AC32" s="46">
        <f t="shared" si="7"/>
        <v>892</v>
      </c>
      <c r="AD32" s="48" t="str">
        <f t="shared" si="8"/>
        <v>-</v>
      </c>
      <c r="AE32" s="48" t="str">
        <f t="shared" si="9"/>
        <v>HIGH</v>
      </c>
    </row>
    <row r="33" spans="1:31" s="54" customFormat="1" ht="15.75" x14ac:dyDescent="0.25">
      <c r="A33" s="49">
        <v>1970</v>
      </c>
      <c r="B33" s="24"/>
      <c r="C33" s="51">
        <v>758</v>
      </c>
      <c r="D33" s="51">
        <v>7860</v>
      </c>
      <c r="E33" s="51">
        <v>13515</v>
      </c>
      <c r="F33" s="52">
        <f t="shared" ref="F33:F54" si="10">SUM(C33:D33)</f>
        <v>8618</v>
      </c>
      <c r="G33" s="51">
        <f t="shared" ref="G33:G41" si="11">SUM(C33:E33)</f>
        <v>22133</v>
      </c>
      <c r="H33" s="51"/>
      <c r="I33" s="51">
        <v>815</v>
      </c>
      <c r="J33" s="51">
        <v>10027</v>
      </c>
      <c r="K33" s="51">
        <v>20398</v>
      </c>
      <c r="L33" s="52">
        <f t="shared" si="1"/>
        <v>10842</v>
      </c>
      <c r="M33" s="52">
        <f t="shared" si="2"/>
        <v>31240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46">
        <f t="shared" si="0"/>
        <v>839.4</v>
      </c>
      <c r="Y33" s="47">
        <f t="shared" si="3"/>
        <v>28.972400659938415</v>
      </c>
      <c r="Z33" s="46">
        <f t="shared" si="4"/>
        <v>1970</v>
      </c>
      <c r="AA33" s="46">
        <f t="shared" si="5"/>
        <v>781.4551986801232</v>
      </c>
      <c r="AB33" s="46">
        <f t="shared" si="6"/>
        <v>897.34480131987675</v>
      </c>
      <c r="AC33" s="46">
        <f t="shared" si="7"/>
        <v>815</v>
      </c>
      <c r="AD33" s="48" t="str">
        <f t="shared" si="8"/>
        <v>-</v>
      </c>
      <c r="AE33" s="48" t="str">
        <f t="shared" si="9"/>
        <v>-</v>
      </c>
    </row>
    <row r="34" spans="1:31" ht="15" x14ac:dyDescent="0.2">
      <c r="A34" s="40">
        <v>1971</v>
      </c>
      <c r="B34" s="28"/>
      <c r="C34" s="42">
        <v>785</v>
      </c>
      <c r="D34" s="42">
        <v>7867</v>
      </c>
      <c r="E34" s="42">
        <v>13680</v>
      </c>
      <c r="F34" s="43">
        <f t="shared" si="10"/>
        <v>8652</v>
      </c>
      <c r="G34" s="42">
        <f t="shared" si="11"/>
        <v>22332</v>
      </c>
      <c r="H34" s="42"/>
      <c r="I34" s="42">
        <v>866</v>
      </c>
      <c r="J34" s="42">
        <v>9947</v>
      </c>
      <c r="K34" s="42">
        <v>20381</v>
      </c>
      <c r="L34" s="43">
        <f t="shared" si="1"/>
        <v>10813</v>
      </c>
      <c r="M34" s="43">
        <f t="shared" si="2"/>
        <v>31194</v>
      </c>
      <c r="N34" s="44"/>
      <c r="O34" s="44"/>
      <c r="P34" s="44"/>
      <c r="Q34" s="44"/>
      <c r="R34" s="44" t="s">
        <v>41</v>
      </c>
      <c r="S34" s="44" t="s">
        <v>42</v>
      </c>
      <c r="T34" s="44" t="s">
        <v>16</v>
      </c>
      <c r="U34" s="44" t="s">
        <v>44</v>
      </c>
      <c r="V34" s="44" t="s">
        <v>45</v>
      </c>
      <c r="W34" s="44"/>
      <c r="X34" s="46">
        <f t="shared" si="0"/>
        <v>856.6</v>
      </c>
      <c r="Y34" s="47">
        <f t="shared" si="3"/>
        <v>29.267729669381602</v>
      </c>
      <c r="Z34" s="46">
        <f t="shared" si="4"/>
        <v>1971</v>
      </c>
      <c r="AA34" s="46">
        <f t="shared" si="5"/>
        <v>798.06454066123683</v>
      </c>
      <c r="AB34" s="46">
        <f t="shared" si="6"/>
        <v>915.13545933876321</v>
      </c>
      <c r="AC34" s="46">
        <f t="shared" si="7"/>
        <v>866</v>
      </c>
      <c r="AD34" s="48" t="str">
        <f t="shared" si="8"/>
        <v>-</v>
      </c>
      <c r="AE34" s="48" t="str">
        <f t="shared" si="9"/>
        <v>-</v>
      </c>
    </row>
    <row r="35" spans="1:31" ht="15" x14ac:dyDescent="0.2">
      <c r="A35" s="40">
        <v>1972</v>
      </c>
      <c r="B35" s="28"/>
      <c r="C35" s="42">
        <v>770</v>
      </c>
      <c r="D35" s="42">
        <v>7965</v>
      </c>
      <c r="E35" s="42">
        <v>13968</v>
      </c>
      <c r="F35" s="43">
        <f t="shared" si="10"/>
        <v>8735</v>
      </c>
      <c r="G35" s="42">
        <f t="shared" si="11"/>
        <v>22703</v>
      </c>
      <c r="H35" s="42"/>
      <c r="I35" s="42">
        <v>855</v>
      </c>
      <c r="J35" s="42">
        <v>10000</v>
      </c>
      <c r="K35" s="42">
        <v>20907</v>
      </c>
      <c r="L35" s="43">
        <f t="shared" si="1"/>
        <v>10855</v>
      </c>
      <c r="M35" s="43">
        <f t="shared" si="2"/>
        <v>31762</v>
      </c>
      <c r="N35" s="44"/>
      <c r="O35" s="46">
        <f>AVERAGE(C33:C37)</f>
        <v>771.8</v>
      </c>
      <c r="P35" s="47">
        <f t="shared" ref="P35:P72" si="12">SQRT(O35)</f>
        <v>27.78128866701471</v>
      </c>
      <c r="Q35" s="46">
        <f t="shared" ref="Q35:Q79" si="13">A35</f>
        <v>1972</v>
      </c>
      <c r="R35" s="46">
        <f t="shared" ref="R35:R77" si="14">O35-2*P35</f>
        <v>716.23742266597048</v>
      </c>
      <c r="S35" s="46">
        <f t="shared" ref="S35:S77" si="15">O35+2*P35</f>
        <v>827.36257733402942</v>
      </c>
      <c r="T35" s="46">
        <f>C35</f>
        <v>770</v>
      </c>
      <c r="U35" s="48" t="str">
        <f>IF(T35&lt;R35,"LOW","-")</f>
        <v>-</v>
      </c>
      <c r="V35" s="48" t="str">
        <f>IF(T35&gt;S35,"HIGH","-")</f>
        <v>-</v>
      </c>
      <c r="W35" s="44"/>
      <c r="X35" s="46">
        <f t="shared" si="0"/>
        <v>843.2</v>
      </c>
      <c r="Y35" s="47">
        <f t="shared" si="3"/>
        <v>29.037906260610459</v>
      </c>
      <c r="Z35" s="46">
        <f t="shared" si="4"/>
        <v>1972</v>
      </c>
      <c r="AA35" s="46">
        <f t="shared" si="5"/>
        <v>785.12418747877916</v>
      </c>
      <c r="AB35" s="46">
        <f t="shared" si="6"/>
        <v>901.27581252122093</v>
      </c>
      <c r="AC35" s="46">
        <f t="shared" si="7"/>
        <v>855</v>
      </c>
      <c r="AD35" s="48" t="str">
        <f t="shared" si="8"/>
        <v>-</v>
      </c>
      <c r="AE35" s="48" t="str">
        <f t="shared" si="9"/>
        <v>-</v>
      </c>
    </row>
    <row r="36" spans="1:31" ht="15" x14ac:dyDescent="0.2">
      <c r="A36" s="40">
        <v>1973</v>
      </c>
      <c r="B36" s="28"/>
      <c r="C36" s="42">
        <v>783</v>
      </c>
      <c r="D36" s="42">
        <v>8056</v>
      </c>
      <c r="E36" s="42">
        <v>13741</v>
      </c>
      <c r="F36" s="43">
        <f t="shared" si="10"/>
        <v>8839</v>
      </c>
      <c r="G36" s="42">
        <f t="shared" si="11"/>
        <v>22580</v>
      </c>
      <c r="H36" s="42"/>
      <c r="I36" s="42">
        <v>855</v>
      </c>
      <c r="J36" s="42">
        <v>10094</v>
      </c>
      <c r="K36" s="42">
        <v>20455</v>
      </c>
      <c r="L36" s="43">
        <f t="shared" si="1"/>
        <v>10949</v>
      </c>
      <c r="M36" s="43">
        <f t="shared" si="2"/>
        <v>31404</v>
      </c>
      <c r="N36" s="44"/>
      <c r="O36" s="46">
        <f t="shared" ref="O36:O72" si="16">AVERAGE(C34:C38)</f>
        <v>760</v>
      </c>
      <c r="P36" s="47">
        <f t="shared" si="12"/>
        <v>27.568097504180443</v>
      </c>
      <c r="Q36" s="46">
        <f t="shared" si="13"/>
        <v>1973</v>
      </c>
      <c r="R36" s="46">
        <f t="shared" si="14"/>
        <v>704.86380499163909</v>
      </c>
      <c r="S36" s="46">
        <f t="shared" si="15"/>
        <v>815.13619500836091</v>
      </c>
      <c r="T36" s="46">
        <f t="shared" ref="T36:T75" si="17">C36</f>
        <v>783</v>
      </c>
      <c r="U36" s="48" t="str">
        <f t="shared" ref="U36:U70" si="18">IF(T36&lt;R36,"LOW","-")</f>
        <v>-</v>
      </c>
      <c r="V36" s="48" t="str">
        <f t="shared" ref="V36:V70" si="19">IF(T36&gt;S36,"HIGH","-")</f>
        <v>-</v>
      </c>
      <c r="W36" s="44"/>
      <c r="X36" s="46">
        <f t="shared" si="0"/>
        <v>834</v>
      </c>
      <c r="Y36" s="47">
        <f t="shared" si="3"/>
        <v>28.879058156387302</v>
      </c>
      <c r="Z36" s="46">
        <f t="shared" si="4"/>
        <v>1973</v>
      </c>
      <c r="AA36" s="46">
        <f t="shared" si="5"/>
        <v>776.24188368722537</v>
      </c>
      <c r="AB36" s="46">
        <f t="shared" si="6"/>
        <v>891.75811631277463</v>
      </c>
      <c r="AC36" s="46">
        <f t="shared" si="7"/>
        <v>855</v>
      </c>
      <c r="AD36" s="48" t="str">
        <f t="shared" si="8"/>
        <v>-</v>
      </c>
      <c r="AE36" s="48" t="str">
        <f t="shared" si="9"/>
        <v>-</v>
      </c>
    </row>
    <row r="37" spans="1:31" ht="15" x14ac:dyDescent="0.2">
      <c r="A37" s="40">
        <v>1974</v>
      </c>
      <c r="B37" s="28"/>
      <c r="C37" s="42">
        <v>763</v>
      </c>
      <c r="D37" s="42">
        <v>7548</v>
      </c>
      <c r="E37" s="42">
        <v>12270</v>
      </c>
      <c r="F37" s="43">
        <f t="shared" si="10"/>
        <v>8311</v>
      </c>
      <c r="G37" s="42">
        <f t="shared" si="11"/>
        <v>20581</v>
      </c>
      <c r="H37" s="42"/>
      <c r="I37" s="42">
        <v>825</v>
      </c>
      <c r="J37" s="42">
        <v>9522</v>
      </c>
      <c r="K37" s="42">
        <v>18436</v>
      </c>
      <c r="L37" s="43">
        <f t="shared" si="1"/>
        <v>10347</v>
      </c>
      <c r="M37" s="43">
        <f t="shared" si="2"/>
        <v>28783</v>
      </c>
      <c r="N37" s="44"/>
      <c r="O37" s="46">
        <f t="shared" si="16"/>
        <v>740.4</v>
      </c>
      <c r="P37" s="47">
        <f t="shared" si="12"/>
        <v>27.210292170426982</v>
      </c>
      <c r="Q37" s="46">
        <f t="shared" si="13"/>
        <v>1974</v>
      </c>
      <c r="R37" s="46">
        <f t="shared" si="14"/>
        <v>685.97941565914607</v>
      </c>
      <c r="S37" s="46">
        <f t="shared" si="15"/>
        <v>794.82058434085388</v>
      </c>
      <c r="T37" s="46">
        <f t="shared" si="17"/>
        <v>763</v>
      </c>
      <c r="U37" s="48" t="str">
        <f t="shared" si="18"/>
        <v>-</v>
      </c>
      <c r="V37" s="48" t="str">
        <f t="shared" si="19"/>
        <v>-</v>
      </c>
      <c r="W37" s="44"/>
      <c r="X37" s="46">
        <f t="shared" si="0"/>
        <v>817.4</v>
      </c>
      <c r="Y37" s="47">
        <f t="shared" si="3"/>
        <v>28.590208113967972</v>
      </c>
      <c r="Z37" s="46">
        <f t="shared" si="4"/>
        <v>1974</v>
      </c>
      <c r="AA37" s="46">
        <f t="shared" si="5"/>
        <v>760.21958377206408</v>
      </c>
      <c r="AB37" s="46">
        <f t="shared" si="6"/>
        <v>874.58041622793587</v>
      </c>
      <c r="AC37" s="46">
        <f t="shared" si="7"/>
        <v>825</v>
      </c>
      <c r="AD37" s="48" t="str">
        <f t="shared" si="8"/>
        <v>-</v>
      </c>
      <c r="AE37" s="48" t="str">
        <f t="shared" si="9"/>
        <v>-</v>
      </c>
    </row>
    <row r="38" spans="1:31" s="54" customFormat="1" ht="15.75" x14ac:dyDescent="0.25">
      <c r="A38" s="49">
        <v>1975</v>
      </c>
      <c r="B38" s="24"/>
      <c r="C38" s="51">
        <v>699</v>
      </c>
      <c r="D38" s="51">
        <v>6912</v>
      </c>
      <c r="E38" s="51">
        <v>13041</v>
      </c>
      <c r="F38" s="52">
        <f t="shared" si="10"/>
        <v>7611</v>
      </c>
      <c r="G38" s="51">
        <f t="shared" si="11"/>
        <v>20652</v>
      </c>
      <c r="H38" s="51"/>
      <c r="I38" s="51">
        <v>769</v>
      </c>
      <c r="J38" s="51">
        <v>8779</v>
      </c>
      <c r="K38" s="51">
        <v>19073</v>
      </c>
      <c r="L38" s="52">
        <f t="shared" si="1"/>
        <v>9548</v>
      </c>
      <c r="M38" s="52">
        <f t="shared" si="2"/>
        <v>28621</v>
      </c>
      <c r="N38" s="53"/>
      <c r="O38" s="46">
        <f t="shared" si="16"/>
        <v>731.8</v>
      </c>
      <c r="P38" s="47">
        <f t="shared" si="12"/>
        <v>27.051802158081816</v>
      </c>
      <c r="Q38" s="46">
        <f t="shared" si="13"/>
        <v>1975</v>
      </c>
      <c r="R38" s="46">
        <f t="shared" si="14"/>
        <v>677.69639568383627</v>
      </c>
      <c r="S38" s="46">
        <f t="shared" si="15"/>
        <v>785.90360431616364</v>
      </c>
      <c r="T38" s="46">
        <f t="shared" si="17"/>
        <v>699</v>
      </c>
      <c r="U38" s="48" t="str">
        <f t="shared" si="18"/>
        <v>-</v>
      </c>
      <c r="V38" s="48" t="str">
        <f t="shared" si="19"/>
        <v>-</v>
      </c>
      <c r="W38" s="53"/>
      <c r="X38" s="46">
        <f t="shared" si="0"/>
        <v>808.6</v>
      </c>
      <c r="Y38" s="47">
        <f t="shared" si="3"/>
        <v>28.435892811726522</v>
      </c>
      <c r="Z38" s="46">
        <f t="shared" si="4"/>
        <v>1975</v>
      </c>
      <c r="AA38" s="46">
        <f t="shared" si="5"/>
        <v>751.72821437654693</v>
      </c>
      <c r="AB38" s="46">
        <f t="shared" si="6"/>
        <v>865.47178562345312</v>
      </c>
      <c r="AC38" s="46">
        <f t="shared" si="7"/>
        <v>769</v>
      </c>
      <c r="AD38" s="48" t="str">
        <f t="shared" si="8"/>
        <v>-</v>
      </c>
      <c r="AE38" s="48" t="str">
        <f t="shared" si="9"/>
        <v>-</v>
      </c>
    </row>
    <row r="39" spans="1:31" ht="15" x14ac:dyDescent="0.2">
      <c r="A39" s="40">
        <v>1976</v>
      </c>
      <c r="B39" s="28"/>
      <c r="C39" s="42">
        <v>687</v>
      </c>
      <c r="D39" s="42">
        <v>6923</v>
      </c>
      <c r="E39" s="42">
        <v>14141</v>
      </c>
      <c r="F39" s="43">
        <f t="shared" si="10"/>
        <v>7610</v>
      </c>
      <c r="G39" s="42">
        <f t="shared" si="11"/>
        <v>21751</v>
      </c>
      <c r="H39" s="42"/>
      <c r="I39" s="42">
        <v>783</v>
      </c>
      <c r="J39" s="42">
        <v>8720</v>
      </c>
      <c r="K39" s="42">
        <v>20430</v>
      </c>
      <c r="L39" s="43">
        <f t="shared" si="1"/>
        <v>9503</v>
      </c>
      <c r="M39" s="43">
        <f t="shared" si="2"/>
        <v>29933</v>
      </c>
      <c r="N39" s="44"/>
      <c r="O39" s="46">
        <f t="shared" si="16"/>
        <v>723</v>
      </c>
      <c r="P39" s="47">
        <f t="shared" si="12"/>
        <v>26.888659319497503</v>
      </c>
      <c r="Q39" s="46">
        <f t="shared" si="13"/>
        <v>1976</v>
      </c>
      <c r="R39" s="46">
        <f t="shared" si="14"/>
        <v>669.22268136100502</v>
      </c>
      <c r="S39" s="46">
        <f t="shared" si="15"/>
        <v>776.77731863899498</v>
      </c>
      <c r="T39" s="46">
        <f t="shared" si="17"/>
        <v>687</v>
      </c>
      <c r="U39" s="48" t="str">
        <f t="shared" si="18"/>
        <v>-</v>
      </c>
      <c r="V39" s="48" t="str">
        <f t="shared" si="19"/>
        <v>-</v>
      </c>
      <c r="W39" s="44"/>
      <c r="X39" s="46">
        <f t="shared" si="0"/>
        <v>801.6</v>
      </c>
      <c r="Y39" s="47">
        <f t="shared" si="3"/>
        <v>28.312541390698222</v>
      </c>
      <c r="Z39" s="46">
        <f t="shared" si="4"/>
        <v>1976</v>
      </c>
      <c r="AA39" s="46">
        <f t="shared" si="5"/>
        <v>744.97491721860354</v>
      </c>
      <c r="AB39" s="46">
        <f t="shared" si="6"/>
        <v>858.22508278139651</v>
      </c>
      <c r="AC39" s="46">
        <f t="shared" si="7"/>
        <v>783</v>
      </c>
      <c r="AD39" s="48" t="str">
        <f t="shared" si="8"/>
        <v>-</v>
      </c>
      <c r="AE39" s="48" t="str">
        <f t="shared" si="9"/>
        <v>-</v>
      </c>
    </row>
    <row r="40" spans="1:31" ht="15" x14ac:dyDescent="0.2">
      <c r="A40" s="40">
        <v>1977</v>
      </c>
      <c r="B40" s="28"/>
      <c r="C40" s="42">
        <v>727</v>
      </c>
      <c r="D40" s="42">
        <v>7063</v>
      </c>
      <c r="E40" s="42">
        <v>13888</v>
      </c>
      <c r="F40" s="43">
        <f t="shared" si="10"/>
        <v>7790</v>
      </c>
      <c r="G40" s="42">
        <f t="shared" si="11"/>
        <v>21678</v>
      </c>
      <c r="H40" s="42"/>
      <c r="I40" s="42">
        <v>811</v>
      </c>
      <c r="J40" s="42">
        <v>8850</v>
      </c>
      <c r="K40" s="42">
        <v>20122</v>
      </c>
      <c r="L40" s="43">
        <f t="shared" si="1"/>
        <v>9661</v>
      </c>
      <c r="M40" s="43">
        <f t="shared" si="2"/>
        <v>29783</v>
      </c>
      <c r="N40" s="44"/>
      <c r="O40" s="46">
        <f t="shared" si="16"/>
        <v>716</v>
      </c>
      <c r="P40" s="47">
        <f t="shared" si="12"/>
        <v>26.758176320519304</v>
      </c>
      <c r="Q40" s="46">
        <f t="shared" si="13"/>
        <v>1977</v>
      </c>
      <c r="R40" s="46">
        <f t="shared" si="14"/>
        <v>662.48364735896143</v>
      </c>
      <c r="S40" s="46">
        <f t="shared" si="15"/>
        <v>769.51635264103857</v>
      </c>
      <c r="T40" s="46">
        <f t="shared" si="17"/>
        <v>727</v>
      </c>
      <c r="U40" s="48" t="str">
        <f t="shared" si="18"/>
        <v>-</v>
      </c>
      <c r="V40" s="48" t="str">
        <f t="shared" si="19"/>
        <v>-</v>
      </c>
      <c r="W40" s="44"/>
      <c r="X40" s="46">
        <f t="shared" si="0"/>
        <v>798.6</v>
      </c>
      <c r="Y40" s="47">
        <f t="shared" si="3"/>
        <v>28.259511673063283</v>
      </c>
      <c r="Z40" s="46">
        <f t="shared" si="4"/>
        <v>1977</v>
      </c>
      <c r="AA40" s="46">
        <f t="shared" si="5"/>
        <v>742.08097665387345</v>
      </c>
      <c r="AB40" s="46">
        <f t="shared" si="6"/>
        <v>855.1190233461266</v>
      </c>
      <c r="AC40" s="46">
        <f t="shared" si="7"/>
        <v>811</v>
      </c>
      <c r="AD40" s="48" t="str">
        <f t="shared" si="8"/>
        <v>-</v>
      </c>
      <c r="AE40" s="48" t="str">
        <f t="shared" si="9"/>
        <v>-</v>
      </c>
    </row>
    <row r="41" spans="1:31" ht="15" x14ac:dyDescent="0.2">
      <c r="A41" s="40">
        <v>1978</v>
      </c>
      <c r="B41" s="28"/>
      <c r="C41" s="42">
        <v>739</v>
      </c>
      <c r="D41" s="42">
        <v>7442</v>
      </c>
      <c r="E41" s="42">
        <v>13926</v>
      </c>
      <c r="F41" s="43">
        <f t="shared" si="10"/>
        <v>8181</v>
      </c>
      <c r="G41" s="42">
        <f t="shared" si="11"/>
        <v>22107</v>
      </c>
      <c r="H41" s="42"/>
      <c r="I41" s="42">
        <v>820</v>
      </c>
      <c r="J41" s="42">
        <v>9349</v>
      </c>
      <c r="K41" s="42">
        <v>20337</v>
      </c>
      <c r="L41" s="43">
        <f t="shared" si="1"/>
        <v>10169</v>
      </c>
      <c r="M41" s="43">
        <f t="shared" si="2"/>
        <v>30506</v>
      </c>
      <c r="N41" s="44"/>
      <c r="O41" s="46">
        <f t="shared" si="16"/>
        <v>705</v>
      </c>
      <c r="P41" s="47">
        <f t="shared" si="12"/>
        <v>26.551836094703507</v>
      </c>
      <c r="Q41" s="46">
        <f t="shared" si="13"/>
        <v>1978</v>
      </c>
      <c r="R41" s="46">
        <f t="shared" si="14"/>
        <v>651.89632781059299</v>
      </c>
      <c r="S41" s="46">
        <f t="shared" si="15"/>
        <v>758.10367218940701</v>
      </c>
      <c r="T41" s="46">
        <f t="shared" si="17"/>
        <v>739</v>
      </c>
      <c r="U41" s="48" t="str">
        <f t="shared" si="18"/>
        <v>-</v>
      </c>
      <c r="V41" s="48" t="str">
        <f t="shared" si="19"/>
        <v>-</v>
      </c>
      <c r="W41" s="44"/>
      <c r="X41" s="46">
        <f t="shared" si="0"/>
        <v>784.8</v>
      </c>
      <c r="Y41" s="47">
        <f t="shared" si="3"/>
        <v>28.014282071829005</v>
      </c>
      <c r="Z41" s="46">
        <f t="shared" si="4"/>
        <v>1978</v>
      </c>
      <c r="AA41" s="46">
        <f t="shared" si="5"/>
        <v>728.7714358563419</v>
      </c>
      <c r="AB41" s="46">
        <f t="shared" si="6"/>
        <v>840.82856414365801</v>
      </c>
      <c r="AC41" s="46">
        <f t="shared" si="7"/>
        <v>820</v>
      </c>
      <c r="AD41" s="48" t="str">
        <f t="shared" si="8"/>
        <v>-</v>
      </c>
      <c r="AE41" s="48" t="str">
        <f t="shared" si="9"/>
        <v>-</v>
      </c>
    </row>
    <row r="42" spans="1:31" ht="15" x14ac:dyDescent="0.2">
      <c r="A42" s="40">
        <v>1979</v>
      </c>
      <c r="B42" s="28"/>
      <c r="C42" s="28">
        <v>728</v>
      </c>
      <c r="D42" s="42">
        <v>7536</v>
      </c>
      <c r="E42" s="42">
        <v>14800</v>
      </c>
      <c r="F42" s="43">
        <f t="shared" si="10"/>
        <v>8264</v>
      </c>
      <c r="G42" s="42">
        <v>23064</v>
      </c>
      <c r="H42" s="42"/>
      <c r="I42" s="28">
        <v>810</v>
      </c>
      <c r="J42" s="42">
        <v>9241</v>
      </c>
      <c r="K42" s="42">
        <v>21336</v>
      </c>
      <c r="L42" s="43">
        <f t="shared" si="1"/>
        <v>10051</v>
      </c>
      <c r="M42" s="43">
        <f t="shared" si="2"/>
        <v>31387</v>
      </c>
      <c r="N42" s="44"/>
      <c r="O42" s="46">
        <f t="shared" si="16"/>
        <v>689.6</v>
      </c>
      <c r="P42" s="47">
        <f t="shared" si="12"/>
        <v>26.260236099471765</v>
      </c>
      <c r="Q42" s="46">
        <f t="shared" si="13"/>
        <v>1979</v>
      </c>
      <c r="R42" s="46">
        <f t="shared" si="14"/>
        <v>637.07952780105654</v>
      </c>
      <c r="S42" s="46">
        <f t="shared" si="15"/>
        <v>742.1204721989435</v>
      </c>
      <c r="T42" s="46">
        <f t="shared" si="17"/>
        <v>728</v>
      </c>
      <c r="U42" s="48" t="str">
        <f t="shared" si="18"/>
        <v>-</v>
      </c>
      <c r="V42" s="48" t="str">
        <f t="shared" si="19"/>
        <v>-</v>
      </c>
      <c r="W42" s="44"/>
      <c r="X42" s="46">
        <f t="shared" si="0"/>
        <v>763.6</v>
      </c>
      <c r="Y42" s="47">
        <f t="shared" si="3"/>
        <v>27.633313228782395</v>
      </c>
      <c r="Z42" s="46">
        <f t="shared" si="4"/>
        <v>1979</v>
      </c>
      <c r="AA42" s="46">
        <f t="shared" si="5"/>
        <v>708.3333735424352</v>
      </c>
      <c r="AB42" s="46">
        <f t="shared" si="6"/>
        <v>818.86662645756485</v>
      </c>
      <c r="AC42" s="46">
        <f t="shared" si="7"/>
        <v>810</v>
      </c>
      <c r="AD42" s="48" t="str">
        <f t="shared" si="8"/>
        <v>-</v>
      </c>
      <c r="AE42" s="48" t="str">
        <f t="shared" si="9"/>
        <v>-</v>
      </c>
    </row>
    <row r="43" spans="1:31" s="54" customFormat="1" ht="15.75" x14ac:dyDescent="0.25">
      <c r="A43" s="49">
        <v>1980</v>
      </c>
      <c r="B43" s="24"/>
      <c r="C43" s="24">
        <v>644</v>
      </c>
      <c r="D43" s="51">
        <v>7218</v>
      </c>
      <c r="E43" s="51">
        <v>13926</v>
      </c>
      <c r="F43" s="52">
        <f t="shared" si="10"/>
        <v>7862</v>
      </c>
      <c r="G43" s="51">
        <v>21788</v>
      </c>
      <c r="H43" s="51"/>
      <c r="I43" s="24">
        <v>700</v>
      </c>
      <c r="J43" s="51">
        <v>8839</v>
      </c>
      <c r="K43" s="51">
        <v>19747</v>
      </c>
      <c r="L43" s="52">
        <f t="shared" si="1"/>
        <v>9539</v>
      </c>
      <c r="M43" s="51">
        <v>29286</v>
      </c>
      <c r="N43" s="53"/>
      <c r="O43" s="46">
        <f t="shared" si="16"/>
        <v>672.2</v>
      </c>
      <c r="P43" s="47">
        <f t="shared" si="12"/>
        <v>25.926820090400597</v>
      </c>
      <c r="Q43" s="46">
        <f t="shared" si="13"/>
        <v>1980</v>
      </c>
      <c r="R43" s="46">
        <f t="shared" si="14"/>
        <v>620.34635981919882</v>
      </c>
      <c r="S43" s="46">
        <f t="shared" si="15"/>
        <v>724.05364018080127</v>
      </c>
      <c r="T43" s="46">
        <f t="shared" si="17"/>
        <v>644</v>
      </c>
      <c r="U43" s="48" t="str">
        <f t="shared" si="18"/>
        <v>-</v>
      </c>
      <c r="V43" s="48" t="str">
        <f t="shared" si="19"/>
        <v>-</v>
      </c>
      <c r="W43" s="53"/>
      <c r="X43" s="46">
        <f t="shared" si="0"/>
        <v>741.6</v>
      </c>
      <c r="Y43" s="47">
        <f t="shared" si="3"/>
        <v>27.232333722984521</v>
      </c>
      <c r="Z43" s="46">
        <f t="shared" si="4"/>
        <v>1980</v>
      </c>
      <c r="AA43" s="46">
        <f t="shared" si="5"/>
        <v>687.13533255403104</v>
      </c>
      <c r="AB43" s="46">
        <f t="shared" si="6"/>
        <v>796.06466744596901</v>
      </c>
      <c r="AC43" s="46">
        <f t="shared" si="7"/>
        <v>700</v>
      </c>
      <c r="AD43" s="48" t="str">
        <f t="shared" si="8"/>
        <v>-</v>
      </c>
      <c r="AE43" s="48" t="str">
        <f t="shared" si="9"/>
        <v>-</v>
      </c>
    </row>
    <row r="44" spans="1:31" ht="15" x14ac:dyDescent="0.2">
      <c r="A44" s="40">
        <v>1981</v>
      </c>
      <c r="B44" s="28"/>
      <c r="C44" s="28">
        <v>610</v>
      </c>
      <c r="D44" s="42">
        <v>7265</v>
      </c>
      <c r="E44" s="42">
        <v>13610</v>
      </c>
      <c r="F44" s="43">
        <f t="shared" si="10"/>
        <v>7875</v>
      </c>
      <c r="G44" s="42">
        <v>21485</v>
      </c>
      <c r="H44" s="42"/>
      <c r="I44" s="28">
        <v>677</v>
      </c>
      <c r="J44" s="42">
        <v>8840</v>
      </c>
      <c r="K44" s="42">
        <v>19249</v>
      </c>
      <c r="L44" s="43">
        <f t="shared" si="1"/>
        <v>9517</v>
      </c>
      <c r="M44" s="42">
        <v>28766</v>
      </c>
      <c r="N44" s="44"/>
      <c r="O44" s="46">
        <f t="shared" si="16"/>
        <v>638</v>
      </c>
      <c r="P44" s="47">
        <f t="shared" si="12"/>
        <v>25.258661880630179</v>
      </c>
      <c r="Q44" s="46">
        <f t="shared" si="13"/>
        <v>1981</v>
      </c>
      <c r="R44" s="46">
        <f t="shared" si="14"/>
        <v>587.4826762387396</v>
      </c>
      <c r="S44" s="46">
        <f t="shared" si="15"/>
        <v>688.5173237612604</v>
      </c>
      <c r="T44" s="46">
        <f t="shared" si="17"/>
        <v>610</v>
      </c>
      <c r="U44" s="48" t="str">
        <f t="shared" si="18"/>
        <v>-</v>
      </c>
      <c r="V44" s="48" t="str">
        <f t="shared" si="19"/>
        <v>-</v>
      </c>
      <c r="W44" s="44"/>
      <c r="X44" s="46">
        <f t="shared" si="0"/>
        <v>702.4</v>
      </c>
      <c r="Y44" s="47">
        <f t="shared" si="3"/>
        <v>26.502830037563914</v>
      </c>
      <c r="Z44" s="46">
        <f t="shared" si="4"/>
        <v>1981</v>
      </c>
      <c r="AA44" s="46">
        <f t="shared" si="5"/>
        <v>649.39433992487216</v>
      </c>
      <c r="AB44" s="46">
        <f t="shared" si="6"/>
        <v>755.4056600751278</v>
      </c>
      <c r="AC44" s="46">
        <f t="shared" si="7"/>
        <v>677</v>
      </c>
      <c r="AD44" s="48" t="str">
        <f t="shared" si="8"/>
        <v>-</v>
      </c>
      <c r="AE44" s="48" t="str">
        <f t="shared" si="9"/>
        <v>-</v>
      </c>
    </row>
    <row r="45" spans="1:31" ht="15" x14ac:dyDescent="0.2">
      <c r="A45" s="40">
        <v>1982</v>
      </c>
      <c r="B45" s="28"/>
      <c r="C45" s="28">
        <v>640</v>
      </c>
      <c r="D45" s="42">
        <v>7421</v>
      </c>
      <c r="E45" s="42">
        <v>12789</v>
      </c>
      <c r="F45" s="43">
        <f t="shared" si="10"/>
        <v>8061</v>
      </c>
      <c r="G45" s="42">
        <v>20850</v>
      </c>
      <c r="H45" s="42"/>
      <c r="I45" s="28">
        <v>701</v>
      </c>
      <c r="J45" s="42">
        <v>9260</v>
      </c>
      <c r="K45" s="42">
        <v>18312</v>
      </c>
      <c r="L45" s="43">
        <f t="shared" si="1"/>
        <v>9961</v>
      </c>
      <c r="M45" s="42">
        <v>28273</v>
      </c>
      <c r="N45" s="44"/>
      <c r="O45" s="46">
        <f t="shared" si="16"/>
        <v>599.79999999999995</v>
      </c>
      <c r="P45" s="47">
        <f t="shared" si="12"/>
        <v>24.49081460466352</v>
      </c>
      <c r="Q45" s="46">
        <f t="shared" si="13"/>
        <v>1982</v>
      </c>
      <c r="R45" s="46">
        <f t="shared" si="14"/>
        <v>550.81837079067293</v>
      </c>
      <c r="S45" s="46">
        <f t="shared" si="15"/>
        <v>648.78162920932698</v>
      </c>
      <c r="T45" s="46">
        <f t="shared" si="17"/>
        <v>640</v>
      </c>
      <c r="U45" s="48" t="str">
        <f t="shared" si="18"/>
        <v>-</v>
      </c>
      <c r="V45" s="48" t="str">
        <f t="shared" si="19"/>
        <v>-</v>
      </c>
      <c r="W45" s="44"/>
      <c r="X45" s="46">
        <f t="shared" si="0"/>
        <v>660.2</v>
      </c>
      <c r="Y45" s="47">
        <f t="shared" si="3"/>
        <v>25.694357357209775</v>
      </c>
      <c r="Z45" s="46">
        <f t="shared" si="4"/>
        <v>1982</v>
      </c>
      <c r="AA45" s="46">
        <f t="shared" si="5"/>
        <v>608.81128528558054</v>
      </c>
      <c r="AB45" s="46">
        <f t="shared" si="6"/>
        <v>711.58871471441955</v>
      </c>
      <c r="AC45" s="46">
        <f t="shared" si="7"/>
        <v>701</v>
      </c>
      <c r="AD45" s="48" t="str">
        <f t="shared" si="8"/>
        <v>-</v>
      </c>
      <c r="AE45" s="48" t="str">
        <f t="shared" si="9"/>
        <v>-</v>
      </c>
    </row>
    <row r="46" spans="1:31" ht="15" x14ac:dyDescent="0.2">
      <c r="A46" s="40">
        <v>1983</v>
      </c>
      <c r="B46" s="28"/>
      <c r="C46" s="28">
        <v>568</v>
      </c>
      <c r="D46" s="42">
        <v>6429</v>
      </c>
      <c r="E46" s="42">
        <v>12437</v>
      </c>
      <c r="F46" s="43">
        <f t="shared" si="10"/>
        <v>6997</v>
      </c>
      <c r="G46" s="42">
        <v>19434</v>
      </c>
      <c r="H46" s="42"/>
      <c r="I46" s="28">
        <v>624</v>
      </c>
      <c r="J46" s="42">
        <v>7633</v>
      </c>
      <c r="K46" s="42">
        <v>16967</v>
      </c>
      <c r="L46" s="43">
        <f t="shared" si="1"/>
        <v>8257</v>
      </c>
      <c r="M46" s="42">
        <v>25224</v>
      </c>
      <c r="N46" s="44"/>
      <c r="O46" s="46">
        <f t="shared" si="16"/>
        <v>581</v>
      </c>
      <c r="P46" s="47">
        <f t="shared" si="12"/>
        <v>24.103941586387901</v>
      </c>
      <c r="Q46" s="46">
        <f t="shared" si="13"/>
        <v>1983</v>
      </c>
      <c r="R46" s="46">
        <f t="shared" si="14"/>
        <v>532.79211682722416</v>
      </c>
      <c r="S46" s="46">
        <f t="shared" si="15"/>
        <v>629.20788317277584</v>
      </c>
      <c r="T46" s="46">
        <f t="shared" si="17"/>
        <v>568</v>
      </c>
      <c r="U46" s="48" t="str">
        <f t="shared" si="18"/>
        <v>-</v>
      </c>
      <c r="V46" s="48" t="str">
        <f t="shared" si="19"/>
        <v>-</v>
      </c>
      <c r="W46" s="44"/>
      <c r="X46" s="46">
        <f t="shared" si="0"/>
        <v>640.6</v>
      </c>
      <c r="Y46" s="47">
        <f t="shared" si="3"/>
        <v>25.310077044529123</v>
      </c>
      <c r="Z46" s="46">
        <f t="shared" si="4"/>
        <v>1983</v>
      </c>
      <c r="AA46" s="46">
        <f t="shared" si="5"/>
        <v>589.97984591094178</v>
      </c>
      <c r="AB46" s="46">
        <f t="shared" si="6"/>
        <v>691.22015408905827</v>
      </c>
      <c r="AC46" s="46">
        <f t="shared" si="7"/>
        <v>624</v>
      </c>
      <c r="AD46" s="48" t="str">
        <f t="shared" si="8"/>
        <v>-</v>
      </c>
      <c r="AE46" s="48" t="str">
        <f t="shared" si="9"/>
        <v>-</v>
      </c>
    </row>
    <row r="47" spans="1:31" ht="15" x14ac:dyDescent="0.2">
      <c r="A47" s="40">
        <v>1984</v>
      </c>
      <c r="B47" s="28"/>
      <c r="C47" s="28">
        <v>537</v>
      </c>
      <c r="D47" s="42">
        <v>6547</v>
      </c>
      <c r="E47" s="42">
        <v>12890</v>
      </c>
      <c r="F47" s="43">
        <f t="shared" si="10"/>
        <v>7084</v>
      </c>
      <c r="G47" s="42">
        <v>19974</v>
      </c>
      <c r="H47" s="42"/>
      <c r="I47" s="28">
        <v>599</v>
      </c>
      <c r="J47" s="42">
        <v>7727</v>
      </c>
      <c r="K47" s="42">
        <v>17832</v>
      </c>
      <c r="L47" s="43">
        <f t="shared" si="1"/>
        <v>8326</v>
      </c>
      <c r="M47" s="42">
        <v>26158</v>
      </c>
      <c r="N47" s="44"/>
      <c r="O47" s="46">
        <f t="shared" si="16"/>
        <v>566.4</v>
      </c>
      <c r="P47" s="47">
        <f t="shared" si="12"/>
        <v>23.799159649029626</v>
      </c>
      <c r="Q47" s="46">
        <f t="shared" si="13"/>
        <v>1984</v>
      </c>
      <c r="R47" s="46">
        <f t="shared" si="14"/>
        <v>518.80168070194077</v>
      </c>
      <c r="S47" s="46">
        <f t="shared" si="15"/>
        <v>613.99831929805919</v>
      </c>
      <c r="T47" s="46">
        <f t="shared" si="17"/>
        <v>537</v>
      </c>
      <c r="U47" s="48" t="str">
        <f t="shared" si="18"/>
        <v>-</v>
      </c>
      <c r="V47" s="48" t="str">
        <f t="shared" si="19"/>
        <v>-</v>
      </c>
      <c r="W47" s="44"/>
      <c r="X47" s="46">
        <f t="shared" si="0"/>
        <v>625.4</v>
      </c>
      <c r="Y47" s="47">
        <f t="shared" si="3"/>
        <v>25.007998720409436</v>
      </c>
      <c r="Z47" s="46">
        <f t="shared" si="4"/>
        <v>1984</v>
      </c>
      <c r="AA47" s="46">
        <f t="shared" si="5"/>
        <v>575.38400255918111</v>
      </c>
      <c r="AB47" s="46">
        <f t="shared" si="6"/>
        <v>675.41599744081884</v>
      </c>
      <c r="AC47" s="46">
        <f t="shared" si="7"/>
        <v>599</v>
      </c>
      <c r="AD47" s="48" t="str">
        <f t="shared" si="8"/>
        <v>-</v>
      </c>
      <c r="AE47" s="48" t="str">
        <f t="shared" si="9"/>
        <v>-</v>
      </c>
    </row>
    <row r="48" spans="1:31" s="54" customFormat="1" ht="15.75" x14ac:dyDescent="0.25">
      <c r="A48" s="49">
        <v>1985</v>
      </c>
      <c r="B48" s="24"/>
      <c r="C48" s="24">
        <v>550</v>
      </c>
      <c r="D48" s="51">
        <v>6507</v>
      </c>
      <c r="E48" s="51">
        <v>13587</v>
      </c>
      <c r="F48" s="52">
        <f t="shared" si="10"/>
        <v>7057</v>
      </c>
      <c r="G48" s="51">
        <v>20644</v>
      </c>
      <c r="H48" s="51"/>
      <c r="I48" s="24">
        <v>602</v>
      </c>
      <c r="J48" s="51">
        <v>7786</v>
      </c>
      <c r="K48" s="51">
        <v>18899</v>
      </c>
      <c r="L48" s="52">
        <f t="shared" si="1"/>
        <v>8388</v>
      </c>
      <c r="M48" s="51">
        <v>27287</v>
      </c>
      <c r="N48" s="53"/>
      <c r="O48" s="46">
        <f t="shared" si="16"/>
        <v>541.79999999999995</v>
      </c>
      <c r="P48" s="47">
        <f t="shared" si="12"/>
        <v>23.276597689524987</v>
      </c>
      <c r="Q48" s="46">
        <f t="shared" si="13"/>
        <v>1985</v>
      </c>
      <c r="R48" s="46">
        <f t="shared" si="14"/>
        <v>495.24680462095</v>
      </c>
      <c r="S48" s="46">
        <f t="shared" si="15"/>
        <v>588.35319537904991</v>
      </c>
      <c r="T48" s="46">
        <f t="shared" si="17"/>
        <v>550</v>
      </c>
      <c r="U48" s="48" t="str">
        <f t="shared" si="18"/>
        <v>-</v>
      </c>
      <c r="V48" s="48" t="str">
        <f t="shared" si="19"/>
        <v>-</v>
      </c>
      <c r="W48" s="53"/>
      <c r="X48" s="46">
        <f t="shared" si="0"/>
        <v>596.4</v>
      </c>
      <c r="Y48" s="47">
        <f t="shared" si="3"/>
        <v>24.42130217658346</v>
      </c>
      <c r="Z48" s="46">
        <f t="shared" si="4"/>
        <v>1985</v>
      </c>
      <c r="AA48" s="46">
        <f t="shared" si="5"/>
        <v>547.55739564683302</v>
      </c>
      <c r="AB48" s="46">
        <f t="shared" si="6"/>
        <v>645.24260435316694</v>
      </c>
      <c r="AC48" s="46">
        <f t="shared" si="7"/>
        <v>602</v>
      </c>
      <c r="AD48" s="48" t="str">
        <f t="shared" si="8"/>
        <v>-</v>
      </c>
      <c r="AE48" s="48" t="str">
        <f t="shared" si="9"/>
        <v>-</v>
      </c>
    </row>
    <row r="49" spans="1:31" ht="15" x14ac:dyDescent="0.2">
      <c r="A49" s="40">
        <v>1986</v>
      </c>
      <c r="B49" s="28"/>
      <c r="C49" s="28">
        <v>537</v>
      </c>
      <c r="D49" s="42">
        <v>6182</v>
      </c>
      <c r="E49" s="42">
        <v>13100</v>
      </c>
      <c r="F49" s="43">
        <f t="shared" si="10"/>
        <v>6719</v>
      </c>
      <c r="G49" s="42">
        <v>19819</v>
      </c>
      <c r="H49" s="42"/>
      <c r="I49" s="28">
        <v>601</v>
      </c>
      <c r="J49" s="42">
        <v>7422</v>
      </c>
      <c r="K49" s="42">
        <v>18094</v>
      </c>
      <c r="L49" s="43">
        <f t="shared" si="1"/>
        <v>8023</v>
      </c>
      <c r="M49" s="42">
        <v>26117</v>
      </c>
      <c r="N49" s="44"/>
      <c r="O49" s="46">
        <f t="shared" si="16"/>
        <v>528</v>
      </c>
      <c r="P49" s="47">
        <f t="shared" si="12"/>
        <v>22.978250586152114</v>
      </c>
      <c r="Q49" s="46">
        <f t="shared" si="13"/>
        <v>1986</v>
      </c>
      <c r="R49" s="46">
        <f t="shared" si="14"/>
        <v>482.04349882769577</v>
      </c>
      <c r="S49" s="46">
        <f t="shared" si="15"/>
        <v>573.95650117230423</v>
      </c>
      <c r="T49" s="46">
        <f t="shared" si="17"/>
        <v>537</v>
      </c>
      <c r="U49" s="48" t="str">
        <f t="shared" si="18"/>
        <v>-</v>
      </c>
      <c r="V49" s="48" t="str">
        <f t="shared" si="19"/>
        <v>-</v>
      </c>
      <c r="W49" s="44"/>
      <c r="X49" s="46">
        <f t="shared" si="0"/>
        <v>582.4</v>
      </c>
      <c r="Y49" s="47">
        <f t="shared" si="3"/>
        <v>24.13296500639737</v>
      </c>
      <c r="Z49" s="46">
        <f t="shared" si="4"/>
        <v>1986</v>
      </c>
      <c r="AA49" s="46">
        <f t="shared" si="5"/>
        <v>534.13406998720529</v>
      </c>
      <c r="AB49" s="46">
        <f t="shared" si="6"/>
        <v>630.66593001279466</v>
      </c>
      <c r="AC49" s="46">
        <f t="shared" si="7"/>
        <v>601</v>
      </c>
      <c r="AD49" s="48" t="str">
        <f t="shared" si="8"/>
        <v>-</v>
      </c>
      <c r="AE49" s="48" t="str">
        <f t="shared" si="9"/>
        <v>-</v>
      </c>
    </row>
    <row r="50" spans="1:31" ht="15" x14ac:dyDescent="0.2">
      <c r="A50" s="40">
        <v>1987</v>
      </c>
      <c r="B50" s="28"/>
      <c r="C50" s="28">
        <v>517</v>
      </c>
      <c r="D50" s="42">
        <v>5568</v>
      </c>
      <c r="E50" s="42">
        <v>12572</v>
      </c>
      <c r="F50" s="43">
        <f t="shared" si="10"/>
        <v>6085</v>
      </c>
      <c r="G50" s="42">
        <v>18657</v>
      </c>
      <c r="H50" s="42"/>
      <c r="I50" s="28">
        <v>556</v>
      </c>
      <c r="J50" s="42">
        <v>6707</v>
      </c>
      <c r="K50" s="42">
        <v>17485</v>
      </c>
      <c r="L50" s="43">
        <f t="shared" si="1"/>
        <v>7263</v>
      </c>
      <c r="M50" s="42">
        <v>24748</v>
      </c>
      <c r="N50" s="44"/>
      <c r="O50" s="46">
        <f t="shared" si="16"/>
        <v>519.79999999999995</v>
      </c>
      <c r="P50" s="47">
        <f t="shared" si="12"/>
        <v>22.799122790142604</v>
      </c>
      <c r="Q50" s="46">
        <f t="shared" si="13"/>
        <v>1987</v>
      </c>
      <c r="R50" s="46">
        <f t="shared" si="14"/>
        <v>474.20175441971475</v>
      </c>
      <c r="S50" s="46">
        <f t="shared" si="15"/>
        <v>565.39824558028522</v>
      </c>
      <c r="T50" s="46">
        <f t="shared" si="17"/>
        <v>517</v>
      </c>
      <c r="U50" s="48" t="str">
        <f t="shared" si="18"/>
        <v>-</v>
      </c>
      <c r="V50" s="48" t="str">
        <f t="shared" si="19"/>
        <v>-</v>
      </c>
      <c r="W50" s="44"/>
      <c r="X50" s="46">
        <f t="shared" si="0"/>
        <v>573.20000000000005</v>
      </c>
      <c r="Y50" s="47">
        <f t="shared" si="3"/>
        <v>23.94159560263267</v>
      </c>
      <c r="Z50" s="46">
        <f t="shared" si="4"/>
        <v>1987</v>
      </c>
      <c r="AA50" s="46">
        <f t="shared" si="5"/>
        <v>525.3168087947347</v>
      </c>
      <c r="AB50" s="46">
        <f t="shared" si="6"/>
        <v>621.08319120526539</v>
      </c>
      <c r="AC50" s="46">
        <f t="shared" si="7"/>
        <v>556</v>
      </c>
      <c r="AD50" s="48" t="str">
        <f t="shared" si="8"/>
        <v>-</v>
      </c>
      <c r="AE50" s="48" t="str">
        <f t="shared" si="9"/>
        <v>-</v>
      </c>
    </row>
    <row r="51" spans="1:31" ht="15" x14ac:dyDescent="0.2">
      <c r="A51" s="40">
        <v>1988</v>
      </c>
      <c r="B51" s="28"/>
      <c r="C51" s="28">
        <v>499</v>
      </c>
      <c r="D51" s="42">
        <v>5602</v>
      </c>
      <c r="E51" s="42">
        <v>12996</v>
      </c>
      <c r="F51" s="43">
        <f t="shared" si="10"/>
        <v>6101</v>
      </c>
      <c r="G51" s="42">
        <v>19097</v>
      </c>
      <c r="H51" s="42"/>
      <c r="I51" s="28">
        <v>554</v>
      </c>
      <c r="J51" s="42">
        <v>6732</v>
      </c>
      <c r="K51" s="42">
        <v>18139</v>
      </c>
      <c r="L51" s="43">
        <f t="shared" si="1"/>
        <v>7286</v>
      </c>
      <c r="M51" s="42">
        <v>25425</v>
      </c>
      <c r="N51" s="44"/>
      <c r="O51" s="46">
        <f t="shared" si="16"/>
        <v>508</v>
      </c>
      <c r="P51" s="47">
        <f t="shared" si="12"/>
        <v>22.538855339169288</v>
      </c>
      <c r="Q51" s="46">
        <f t="shared" si="13"/>
        <v>1988</v>
      </c>
      <c r="R51" s="46">
        <f t="shared" si="14"/>
        <v>462.92228932166142</v>
      </c>
      <c r="S51" s="46">
        <f t="shared" si="15"/>
        <v>553.07771067833858</v>
      </c>
      <c r="T51" s="46">
        <f t="shared" si="17"/>
        <v>499</v>
      </c>
      <c r="U51" s="48" t="str">
        <f t="shared" si="18"/>
        <v>-</v>
      </c>
      <c r="V51" s="48" t="str">
        <f t="shared" si="19"/>
        <v>-</v>
      </c>
      <c r="W51" s="44"/>
      <c r="X51" s="46">
        <f t="shared" si="0"/>
        <v>562</v>
      </c>
      <c r="Y51" s="47">
        <f t="shared" si="3"/>
        <v>23.706539182259394</v>
      </c>
      <c r="Z51" s="46">
        <f t="shared" si="4"/>
        <v>1988</v>
      </c>
      <c r="AA51" s="46">
        <f t="shared" si="5"/>
        <v>514.58692163548119</v>
      </c>
      <c r="AB51" s="46">
        <f t="shared" si="6"/>
        <v>609.41307836451881</v>
      </c>
      <c r="AC51" s="46">
        <f t="shared" si="7"/>
        <v>554</v>
      </c>
      <c r="AD51" s="48" t="str">
        <f t="shared" si="8"/>
        <v>-</v>
      </c>
      <c r="AE51" s="48" t="str">
        <f t="shared" si="9"/>
        <v>-</v>
      </c>
    </row>
    <row r="52" spans="1:31" ht="15" x14ac:dyDescent="0.2">
      <c r="A52" s="40">
        <v>1989</v>
      </c>
      <c r="B52" s="28"/>
      <c r="C52" s="28">
        <v>496</v>
      </c>
      <c r="D52" s="42">
        <v>5814</v>
      </c>
      <c r="E52" s="42">
        <v>14295</v>
      </c>
      <c r="F52" s="43">
        <f t="shared" si="10"/>
        <v>6310</v>
      </c>
      <c r="G52" s="42">
        <v>20605</v>
      </c>
      <c r="H52" s="42"/>
      <c r="I52" s="28">
        <v>553</v>
      </c>
      <c r="J52" s="42">
        <v>6998</v>
      </c>
      <c r="K52" s="42">
        <v>19981</v>
      </c>
      <c r="L52" s="43">
        <f t="shared" si="1"/>
        <v>7551</v>
      </c>
      <c r="M52" s="42">
        <v>27532</v>
      </c>
      <c r="N52" s="44"/>
      <c r="O52" s="46">
        <f t="shared" si="16"/>
        <v>489.2</v>
      </c>
      <c r="P52" s="47">
        <f t="shared" si="12"/>
        <v>22.117866081518805</v>
      </c>
      <c r="Q52" s="46">
        <f t="shared" si="13"/>
        <v>1989</v>
      </c>
      <c r="R52" s="46">
        <f t="shared" si="14"/>
        <v>444.96426783696239</v>
      </c>
      <c r="S52" s="46">
        <f t="shared" si="15"/>
        <v>533.43573216303764</v>
      </c>
      <c r="T52" s="46">
        <f t="shared" si="17"/>
        <v>496</v>
      </c>
      <c r="U52" s="48" t="str">
        <f t="shared" si="18"/>
        <v>-</v>
      </c>
      <c r="V52" s="48" t="str">
        <f t="shared" si="19"/>
        <v>-</v>
      </c>
      <c r="W52" s="44"/>
      <c r="X52" s="46">
        <f t="shared" si="0"/>
        <v>540</v>
      </c>
      <c r="Y52" s="47">
        <f t="shared" si="3"/>
        <v>23.2379000772445</v>
      </c>
      <c r="Z52" s="46">
        <f t="shared" si="4"/>
        <v>1989</v>
      </c>
      <c r="AA52" s="46">
        <f t="shared" si="5"/>
        <v>493.52419984551102</v>
      </c>
      <c r="AB52" s="46">
        <f t="shared" si="6"/>
        <v>586.47580015448898</v>
      </c>
      <c r="AC52" s="46">
        <f t="shared" si="7"/>
        <v>553</v>
      </c>
      <c r="AD52" s="48" t="str">
        <f t="shared" si="8"/>
        <v>-</v>
      </c>
      <c r="AE52" s="48" t="str">
        <f t="shared" si="9"/>
        <v>-</v>
      </c>
    </row>
    <row r="53" spans="1:31" s="54" customFormat="1" ht="15.75" x14ac:dyDescent="0.25">
      <c r="A53" s="49">
        <v>1990</v>
      </c>
      <c r="B53" s="24"/>
      <c r="C53" s="24">
        <v>491</v>
      </c>
      <c r="D53" s="51">
        <v>5237</v>
      </c>
      <c r="E53" s="51">
        <v>14443</v>
      </c>
      <c r="F53" s="52">
        <f t="shared" si="10"/>
        <v>5728</v>
      </c>
      <c r="G53" s="51">
        <v>20171</v>
      </c>
      <c r="H53" s="51"/>
      <c r="I53" s="24">
        <v>546</v>
      </c>
      <c r="J53" s="51">
        <v>6252</v>
      </c>
      <c r="K53" s="51">
        <v>20430</v>
      </c>
      <c r="L53" s="52">
        <f t="shared" si="1"/>
        <v>6798</v>
      </c>
      <c r="M53" s="51">
        <v>27228</v>
      </c>
      <c r="N53" s="53"/>
      <c r="O53" s="46">
        <f t="shared" si="16"/>
        <v>471</v>
      </c>
      <c r="P53" s="47">
        <f t="shared" si="12"/>
        <v>21.702534414210707</v>
      </c>
      <c r="Q53" s="46">
        <f t="shared" si="13"/>
        <v>1990</v>
      </c>
      <c r="R53" s="46">
        <f t="shared" si="14"/>
        <v>427.59493117157859</v>
      </c>
      <c r="S53" s="46">
        <f t="shared" si="15"/>
        <v>514.40506882842146</v>
      </c>
      <c r="T53" s="46">
        <f t="shared" si="17"/>
        <v>491</v>
      </c>
      <c r="U53" s="48" t="str">
        <f t="shared" si="18"/>
        <v>-</v>
      </c>
      <c r="V53" s="48" t="str">
        <f t="shared" si="19"/>
        <v>-</v>
      </c>
      <c r="W53" s="53"/>
      <c r="X53" s="46">
        <f t="shared" si="0"/>
        <v>521.4</v>
      </c>
      <c r="Y53" s="47">
        <f t="shared" si="3"/>
        <v>22.834184898962345</v>
      </c>
      <c r="Z53" s="46">
        <f t="shared" si="4"/>
        <v>1990</v>
      </c>
      <c r="AA53" s="46">
        <f t="shared" si="5"/>
        <v>475.73163020207528</v>
      </c>
      <c r="AB53" s="46">
        <f t="shared" si="6"/>
        <v>567.06836979792467</v>
      </c>
      <c r="AC53" s="46">
        <f t="shared" si="7"/>
        <v>546</v>
      </c>
      <c r="AD53" s="48" t="str">
        <f t="shared" si="8"/>
        <v>-</v>
      </c>
      <c r="AE53" s="48" t="str">
        <f t="shared" si="9"/>
        <v>-</v>
      </c>
    </row>
    <row r="54" spans="1:31" ht="15" x14ac:dyDescent="0.2">
      <c r="A54" s="40">
        <v>1991</v>
      </c>
      <c r="B54" s="28"/>
      <c r="C54" s="28">
        <v>443</v>
      </c>
      <c r="D54" s="42">
        <v>4724</v>
      </c>
      <c r="E54" s="42">
        <v>13837</v>
      </c>
      <c r="F54" s="43">
        <f t="shared" si="10"/>
        <v>5167</v>
      </c>
      <c r="G54" s="42">
        <v>19004</v>
      </c>
      <c r="H54" s="42"/>
      <c r="I54" s="28">
        <v>491</v>
      </c>
      <c r="J54" s="42">
        <v>5638</v>
      </c>
      <c r="K54" s="42">
        <v>19217</v>
      </c>
      <c r="L54" s="43">
        <f t="shared" si="1"/>
        <v>6129</v>
      </c>
      <c r="M54" s="42">
        <v>25346</v>
      </c>
      <c r="N54" s="44"/>
      <c r="O54" s="46">
        <f t="shared" si="16"/>
        <v>443</v>
      </c>
      <c r="P54" s="47">
        <f t="shared" si="12"/>
        <v>21.047565179849187</v>
      </c>
      <c r="Q54" s="46">
        <f t="shared" si="13"/>
        <v>1991</v>
      </c>
      <c r="R54" s="46">
        <f t="shared" si="14"/>
        <v>400.90486964030163</v>
      </c>
      <c r="S54" s="46">
        <f t="shared" si="15"/>
        <v>485.09513035969837</v>
      </c>
      <c r="T54" s="46">
        <f t="shared" si="17"/>
        <v>443</v>
      </c>
      <c r="U54" s="48" t="str">
        <f t="shared" si="18"/>
        <v>-</v>
      </c>
      <c r="V54" s="48" t="str">
        <f t="shared" si="19"/>
        <v>-</v>
      </c>
      <c r="W54" s="44"/>
      <c r="X54" s="46">
        <f t="shared" si="0"/>
        <v>490.4</v>
      </c>
      <c r="Y54" s="47">
        <f t="shared" si="3"/>
        <v>22.144976857066254</v>
      </c>
      <c r="Z54" s="46">
        <f t="shared" si="4"/>
        <v>1991</v>
      </c>
      <c r="AA54" s="46">
        <f t="shared" si="5"/>
        <v>446.1100462858675</v>
      </c>
      <c r="AB54" s="46">
        <f t="shared" si="6"/>
        <v>534.68995371413246</v>
      </c>
      <c r="AC54" s="46">
        <f t="shared" si="7"/>
        <v>491</v>
      </c>
      <c r="AD54" s="48" t="str">
        <f t="shared" si="8"/>
        <v>-</v>
      </c>
      <c r="AE54" s="48" t="str">
        <f t="shared" si="9"/>
        <v>-</v>
      </c>
    </row>
    <row r="55" spans="1:31" ht="15" x14ac:dyDescent="0.2">
      <c r="A55" s="40">
        <v>1992</v>
      </c>
      <c r="B55" s="28"/>
      <c r="C55" s="28">
        <v>426</v>
      </c>
      <c r="D55" s="42">
        <v>4268</v>
      </c>
      <c r="E55" s="42">
        <v>13314</v>
      </c>
      <c r="F55" s="43">
        <f t="shared" ref="F55:F65" si="20">SUM(C55:D55)</f>
        <v>4694</v>
      </c>
      <c r="G55" s="42">
        <v>18008</v>
      </c>
      <c r="H55" s="42"/>
      <c r="I55" s="28">
        <v>463</v>
      </c>
      <c r="J55" s="42">
        <v>5176</v>
      </c>
      <c r="K55" s="42">
        <v>18534</v>
      </c>
      <c r="L55" s="43">
        <f t="shared" si="1"/>
        <v>5639</v>
      </c>
      <c r="M55" s="42">
        <v>24173</v>
      </c>
      <c r="N55" s="44"/>
      <c r="O55" s="46">
        <f t="shared" si="16"/>
        <v>407.6</v>
      </c>
      <c r="P55" s="47">
        <f t="shared" si="12"/>
        <v>20.189105973271822</v>
      </c>
      <c r="Q55" s="46">
        <f t="shared" si="13"/>
        <v>1992</v>
      </c>
      <c r="R55" s="46">
        <f t="shared" si="14"/>
        <v>367.22178805345641</v>
      </c>
      <c r="S55" s="46">
        <f t="shared" si="15"/>
        <v>447.97821194654364</v>
      </c>
      <c r="T55" s="46">
        <f t="shared" si="17"/>
        <v>426</v>
      </c>
      <c r="U55" s="48" t="str">
        <f t="shared" si="18"/>
        <v>-</v>
      </c>
      <c r="V55" s="48" t="str">
        <f t="shared" si="19"/>
        <v>-</v>
      </c>
      <c r="W55" s="44"/>
      <c r="X55" s="46">
        <f t="shared" si="0"/>
        <v>452.4</v>
      </c>
      <c r="Y55" s="47">
        <f t="shared" si="3"/>
        <v>21.269696753832669</v>
      </c>
      <c r="Z55" s="46">
        <f t="shared" si="4"/>
        <v>1992</v>
      </c>
      <c r="AA55" s="46">
        <f t="shared" si="5"/>
        <v>409.86060649233463</v>
      </c>
      <c r="AB55" s="46">
        <f t="shared" si="6"/>
        <v>494.93939350766533</v>
      </c>
      <c r="AC55" s="46">
        <f t="shared" si="7"/>
        <v>463</v>
      </c>
      <c r="AD55" s="48" t="str">
        <f t="shared" si="8"/>
        <v>-</v>
      </c>
      <c r="AE55" s="48" t="str">
        <f t="shared" si="9"/>
        <v>-</v>
      </c>
    </row>
    <row r="56" spans="1:31" ht="15" x14ac:dyDescent="0.2">
      <c r="A56" s="40">
        <v>1993</v>
      </c>
      <c r="B56" s="28"/>
      <c r="C56" s="28">
        <v>359</v>
      </c>
      <c r="D56" s="42">
        <v>3651</v>
      </c>
      <c r="E56" s="42">
        <v>12676</v>
      </c>
      <c r="F56" s="43">
        <f t="shared" si="20"/>
        <v>4010</v>
      </c>
      <c r="G56" s="42">
        <v>16686</v>
      </c>
      <c r="H56" s="42"/>
      <c r="I56" s="28">
        <v>399</v>
      </c>
      <c r="J56" s="42">
        <v>4454</v>
      </c>
      <c r="K56" s="42">
        <v>17562</v>
      </c>
      <c r="L56" s="43">
        <f t="shared" si="1"/>
        <v>4853</v>
      </c>
      <c r="M56" s="42">
        <v>22415</v>
      </c>
      <c r="N56" s="44"/>
      <c r="O56" s="46">
        <f t="shared" si="16"/>
        <v>381.6</v>
      </c>
      <c r="P56" s="47">
        <f t="shared" si="12"/>
        <v>19.534584715319649</v>
      </c>
      <c r="Q56" s="46">
        <f t="shared" si="13"/>
        <v>1993</v>
      </c>
      <c r="R56" s="46">
        <f t="shared" si="14"/>
        <v>342.53083056936072</v>
      </c>
      <c r="S56" s="46">
        <f t="shared" si="15"/>
        <v>420.66916943063933</v>
      </c>
      <c r="T56" s="46">
        <f t="shared" si="17"/>
        <v>359</v>
      </c>
      <c r="U56" s="48" t="str">
        <f t="shared" si="18"/>
        <v>-</v>
      </c>
      <c r="V56" s="48" t="str">
        <f t="shared" si="19"/>
        <v>-</v>
      </c>
      <c r="W56" s="44"/>
      <c r="X56" s="46">
        <f t="shared" si="0"/>
        <v>425</v>
      </c>
      <c r="Y56" s="47">
        <f t="shared" si="3"/>
        <v>20.615528128088304</v>
      </c>
      <c r="Z56" s="46">
        <f t="shared" si="4"/>
        <v>1993</v>
      </c>
      <c r="AA56" s="46">
        <f t="shared" si="5"/>
        <v>383.7689437438234</v>
      </c>
      <c r="AB56" s="46">
        <f t="shared" si="6"/>
        <v>466.2310562561766</v>
      </c>
      <c r="AC56" s="46">
        <f t="shared" si="7"/>
        <v>399</v>
      </c>
      <c r="AD56" s="48" t="str">
        <f t="shared" si="8"/>
        <v>-</v>
      </c>
      <c r="AE56" s="48" t="str">
        <f t="shared" si="9"/>
        <v>-</v>
      </c>
    </row>
    <row r="57" spans="1:31" ht="15" x14ac:dyDescent="0.2">
      <c r="A57" s="40">
        <v>1994</v>
      </c>
      <c r="B57" s="28"/>
      <c r="C57" s="28">
        <v>319</v>
      </c>
      <c r="D57" s="42">
        <v>4324</v>
      </c>
      <c r="E57" s="42">
        <v>12125</v>
      </c>
      <c r="F57" s="43">
        <f t="shared" si="20"/>
        <v>4643</v>
      </c>
      <c r="G57" s="42">
        <v>16768</v>
      </c>
      <c r="H57" s="42"/>
      <c r="I57" s="28">
        <v>363</v>
      </c>
      <c r="J57" s="42">
        <v>5208</v>
      </c>
      <c r="K57" s="42">
        <v>17002</v>
      </c>
      <c r="L57" s="43">
        <f t="shared" si="1"/>
        <v>5571</v>
      </c>
      <c r="M57" s="42">
        <v>22573</v>
      </c>
      <c r="N57" s="44"/>
      <c r="O57" s="46">
        <f t="shared" si="16"/>
        <v>356.2</v>
      </c>
      <c r="P57" s="47">
        <f t="shared" si="12"/>
        <v>18.873261509341727</v>
      </c>
      <c r="Q57" s="46">
        <f t="shared" si="13"/>
        <v>1994</v>
      </c>
      <c r="R57" s="46">
        <f t="shared" si="14"/>
        <v>318.45347698131656</v>
      </c>
      <c r="S57" s="46">
        <f t="shared" si="15"/>
        <v>393.94652301868342</v>
      </c>
      <c r="T57" s="46">
        <f t="shared" si="17"/>
        <v>319</v>
      </c>
      <c r="U57" s="48" t="str">
        <f t="shared" si="18"/>
        <v>-</v>
      </c>
      <c r="V57" s="48" t="str">
        <f t="shared" si="19"/>
        <v>-</v>
      </c>
      <c r="W57" s="44"/>
      <c r="X57" s="46">
        <f t="shared" si="0"/>
        <v>398.2</v>
      </c>
      <c r="Y57" s="47">
        <f t="shared" si="3"/>
        <v>19.954949260772377</v>
      </c>
      <c r="Z57" s="46">
        <f t="shared" si="4"/>
        <v>1994</v>
      </c>
      <c r="AA57" s="46">
        <f t="shared" si="5"/>
        <v>358.29010147845526</v>
      </c>
      <c r="AB57" s="46">
        <f t="shared" si="6"/>
        <v>438.10989852154472</v>
      </c>
      <c r="AC57" s="46">
        <f t="shared" si="7"/>
        <v>363</v>
      </c>
      <c r="AD57" s="48" t="str">
        <f t="shared" si="8"/>
        <v>-</v>
      </c>
      <c r="AE57" s="48" t="str">
        <f t="shared" si="9"/>
        <v>-</v>
      </c>
    </row>
    <row r="58" spans="1:31" s="54" customFormat="1" ht="15.75" x14ac:dyDescent="0.25">
      <c r="A58" s="49">
        <v>1995</v>
      </c>
      <c r="B58" s="24"/>
      <c r="C58" s="24">
        <v>361</v>
      </c>
      <c r="D58" s="51">
        <v>4071</v>
      </c>
      <c r="E58" s="51">
        <v>12102</v>
      </c>
      <c r="F58" s="52">
        <f t="shared" si="20"/>
        <v>4432</v>
      </c>
      <c r="G58" s="51">
        <v>16534</v>
      </c>
      <c r="H58" s="51"/>
      <c r="I58" s="24">
        <v>409</v>
      </c>
      <c r="J58" s="51">
        <v>4930</v>
      </c>
      <c r="K58" s="51">
        <v>16855</v>
      </c>
      <c r="L58" s="52">
        <f t="shared" si="1"/>
        <v>5339</v>
      </c>
      <c r="M58" s="51">
        <v>22194</v>
      </c>
      <c r="N58" s="53"/>
      <c r="O58" s="46">
        <f t="shared" si="16"/>
        <v>339</v>
      </c>
      <c r="P58" s="47">
        <f t="shared" si="12"/>
        <v>18.411952639521967</v>
      </c>
      <c r="Q58" s="46">
        <f t="shared" si="13"/>
        <v>1995</v>
      </c>
      <c r="R58" s="46">
        <f t="shared" si="14"/>
        <v>302.17609472095609</v>
      </c>
      <c r="S58" s="46">
        <f t="shared" si="15"/>
        <v>375.82390527904391</v>
      </c>
      <c r="T58" s="46">
        <f t="shared" si="17"/>
        <v>361</v>
      </c>
      <c r="U58" s="48" t="str">
        <f t="shared" si="18"/>
        <v>-</v>
      </c>
      <c r="V58" s="48" t="str">
        <f t="shared" si="19"/>
        <v>-</v>
      </c>
      <c r="W58" s="53"/>
      <c r="X58" s="46">
        <f t="shared" si="0"/>
        <v>381</v>
      </c>
      <c r="Y58" s="47">
        <f t="shared" si="3"/>
        <v>19.519221295943137</v>
      </c>
      <c r="Z58" s="46">
        <f t="shared" si="4"/>
        <v>1995</v>
      </c>
      <c r="AA58" s="46">
        <f t="shared" si="5"/>
        <v>341.96155740811372</v>
      </c>
      <c r="AB58" s="46">
        <f t="shared" si="6"/>
        <v>420.03844259188628</v>
      </c>
      <c r="AC58" s="46">
        <f t="shared" si="7"/>
        <v>409</v>
      </c>
      <c r="AD58" s="48" t="str">
        <f t="shared" si="8"/>
        <v>-</v>
      </c>
      <c r="AE58" s="48" t="str">
        <f t="shared" si="9"/>
        <v>-</v>
      </c>
    </row>
    <row r="59" spans="1:31" ht="15" x14ac:dyDescent="0.2">
      <c r="A59" s="40">
        <v>1996</v>
      </c>
      <c r="B59" s="28"/>
      <c r="C59" s="28">
        <v>316</v>
      </c>
      <c r="D59" s="42">
        <v>3315</v>
      </c>
      <c r="E59" s="42">
        <v>12442</v>
      </c>
      <c r="F59" s="43">
        <f t="shared" si="20"/>
        <v>3631</v>
      </c>
      <c r="G59" s="42">
        <v>16073</v>
      </c>
      <c r="H59" s="42"/>
      <c r="I59" s="28">
        <v>357</v>
      </c>
      <c r="J59" s="42">
        <v>4041</v>
      </c>
      <c r="K59" s="42">
        <v>17318</v>
      </c>
      <c r="L59" s="43">
        <f t="shared" si="1"/>
        <v>4398</v>
      </c>
      <c r="M59" s="42">
        <v>21716</v>
      </c>
      <c r="O59" s="46">
        <f t="shared" si="16"/>
        <v>335</v>
      </c>
      <c r="P59" s="47">
        <f t="shared" si="12"/>
        <v>18.303005217723125</v>
      </c>
      <c r="Q59" s="46">
        <f t="shared" si="13"/>
        <v>1996</v>
      </c>
      <c r="R59" s="46">
        <f t="shared" si="14"/>
        <v>298.39398956455375</v>
      </c>
      <c r="S59" s="46">
        <f t="shared" si="15"/>
        <v>371.60601043544625</v>
      </c>
      <c r="T59" s="46">
        <f t="shared" si="17"/>
        <v>316</v>
      </c>
      <c r="U59" s="48" t="str">
        <f t="shared" si="18"/>
        <v>-</v>
      </c>
      <c r="V59" s="48" t="str">
        <f t="shared" si="19"/>
        <v>-</v>
      </c>
      <c r="X59" s="46">
        <f t="shared" si="0"/>
        <v>378.2</v>
      </c>
      <c r="Y59" s="47">
        <f t="shared" si="3"/>
        <v>19.447364860052378</v>
      </c>
      <c r="Z59" s="46">
        <f t="shared" si="4"/>
        <v>1996</v>
      </c>
      <c r="AA59" s="46">
        <f t="shared" si="5"/>
        <v>339.30527027989524</v>
      </c>
      <c r="AB59" s="46">
        <f t="shared" si="6"/>
        <v>417.09472972010474</v>
      </c>
      <c r="AC59" s="46">
        <f t="shared" si="7"/>
        <v>357</v>
      </c>
      <c r="AD59" s="48" t="str">
        <f t="shared" si="8"/>
        <v>-</v>
      </c>
      <c r="AE59" s="48" t="str">
        <f t="shared" si="9"/>
        <v>-</v>
      </c>
    </row>
    <row r="60" spans="1:31" ht="15" x14ac:dyDescent="0.2">
      <c r="A60" s="40">
        <v>1997</v>
      </c>
      <c r="B60" s="28"/>
      <c r="C60" s="28">
        <v>340</v>
      </c>
      <c r="D60" s="42">
        <v>3312</v>
      </c>
      <c r="E60" s="42">
        <v>12994</v>
      </c>
      <c r="F60" s="43">
        <f t="shared" si="20"/>
        <v>3652</v>
      </c>
      <c r="G60" s="42">
        <v>16646</v>
      </c>
      <c r="H60" s="42"/>
      <c r="I60" s="28">
        <v>377</v>
      </c>
      <c r="J60" s="42">
        <v>4047</v>
      </c>
      <c r="K60" s="42">
        <v>18205</v>
      </c>
      <c r="L60" s="43">
        <f t="shared" si="1"/>
        <v>4424</v>
      </c>
      <c r="M60" s="42">
        <v>22629</v>
      </c>
      <c r="O60" s="46">
        <f t="shared" si="16"/>
        <v>328.2</v>
      </c>
      <c r="P60" s="47">
        <f t="shared" si="12"/>
        <v>18.116291011131391</v>
      </c>
      <c r="Q60" s="46">
        <f t="shared" si="13"/>
        <v>1997</v>
      </c>
      <c r="R60" s="46">
        <f t="shared" si="14"/>
        <v>291.96741797773723</v>
      </c>
      <c r="S60" s="46">
        <f t="shared" si="15"/>
        <v>364.43258202226275</v>
      </c>
      <c r="T60" s="46">
        <f t="shared" si="17"/>
        <v>340</v>
      </c>
      <c r="U60" s="48" t="str">
        <f t="shared" si="18"/>
        <v>-</v>
      </c>
      <c r="V60" s="48" t="str">
        <f t="shared" si="19"/>
        <v>-</v>
      </c>
      <c r="X60" s="46">
        <f t="shared" si="0"/>
        <v>367.6</v>
      </c>
      <c r="Y60" s="47">
        <f t="shared" si="3"/>
        <v>19.172897537930986</v>
      </c>
      <c r="Z60" s="46">
        <f t="shared" si="4"/>
        <v>1997</v>
      </c>
      <c r="AA60" s="46">
        <f t="shared" si="5"/>
        <v>329.25420492413804</v>
      </c>
      <c r="AB60" s="46">
        <f t="shared" si="6"/>
        <v>405.94579507586201</v>
      </c>
      <c r="AC60" s="46">
        <f t="shared" si="7"/>
        <v>377</v>
      </c>
      <c r="AD60" s="48" t="str">
        <f t="shared" si="8"/>
        <v>-</v>
      </c>
      <c r="AE60" s="48" t="str">
        <f t="shared" si="9"/>
        <v>-</v>
      </c>
    </row>
    <row r="61" spans="1:31" ht="15" x14ac:dyDescent="0.2">
      <c r="A61" s="55">
        <v>1998</v>
      </c>
      <c r="B61" s="31"/>
      <c r="C61" s="28">
        <v>339</v>
      </c>
      <c r="D61" s="42">
        <v>3318</v>
      </c>
      <c r="E61" s="42">
        <v>12862</v>
      </c>
      <c r="F61" s="56">
        <f t="shared" si="20"/>
        <v>3657</v>
      </c>
      <c r="G61" s="42">
        <v>16519</v>
      </c>
      <c r="H61" s="57"/>
      <c r="I61" s="28">
        <v>385</v>
      </c>
      <c r="J61" s="42">
        <v>4072</v>
      </c>
      <c r="K61" s="42">
        <v>18010</v>
      </c>
      <c r="L61" s="56">
        <f t="shared" ref="L61:L66" si="21">SUM(I61:J61)</f>
        <v>4457</v>
      </c>
      <c r="M61" s="42">
        <v>22467</v>
      </c>
      <c r="O61" s="46">
        <f t="shared" si="16"/>
        <v>315.39999999999998</v>
      </c>
      <c r="P61" s="47">
        <f t="shared" si="12"/>
        <v>17.759504497592268</v>
      </c>
      <c r="Q61" s="46">
        <f t="shared" si="13"/>
        <v>1998</v>
      </c>
      <c r="R61" s="46">
        <f t="shared" si="14"/>
        <v>279.88099100481543</v>
      </c>
      <c r="S61" s="46">
        <f t="shared" si="15"/>
        <v>350.91900899518453</v>
      </c>
      <c r="T61" s="46">
        <f t="shared" si="17"/>
        <v>339</v>
      </c>
      <c r="U61" s="48" t="str">
        <f t="shared" si="18"/>
        <v>-</v>
      </c>
      <c r="V61" s="48" t="str">
        <f t="shared" si="19"/>
        <v>-</v>
      </c>
      <c r="X61" s="46">
        <f t="shared" si="0"/>
        <v>351</v>
      </c>
      <c r="Y61" s="47">
        <f t="shared" si="3"/>
        <v>18.734993995195193</v>
      </c>
      <c r="Z61" s="46">
        <f t="shared" si="4"/>
        <v>1998</v>
      </c>
      <c r="AA61" s="46">
        <f t="shared" si="5"/>
        <v>313.53001200960961</v>
      </c>
      <c r="AB61" s="46">
        <f t="shared" si="6"/>
        <v>388.46998799039039</v>
      </c>
      <c r="AC61" s="46">
        <f t="shared" si="7"/>
        <v>385</v>
      </c>
      <c r="AD61" s="48" t="str">
        <f t="shared" si="8"/>
        <v>-</v>
      </c>
      <c r="AE61" s="48" t="str">
        <f t="shared" si="9"/>
        <v>-</v>
      </c>
    </row>
    <row r="62" spans="1:31" s="58" customFormat="1" ht="15" x14ac:dyDescent="0.2">
      <c r="A62" s="55">
        <v>1999</v>
      </c>
      <c r="C62" s="28">
        <v>285</v>
      </c>
      <c r="D62" s="42">
        <v>3209</v>
      </c>
      <c r="E62" s="42">
        <v>11922</v>
      </c>
      <c r="F62" s="56">
        <f t="shared" si="20"/>
        <v>3494</v>
      </c>
      <c r="G62" s="42">
        <v>15416</v>
      </c>
      <c r="H62" s="31"/>
      <c r="I62" s="28">
        <v>310</v>
      </c>
      <c r="J62" s="42">
        <v>3765</v>
      </c>
      <c r="K62" s="42">
        <v>16928</v>
      </c>
      <c r="L62" s="56">
        <f t="shared" si="21"/>
        <v>4075</v>
      </c>
      <c r="M62" s="42">
        <v>21003</v>
      </c>
      <c r="O62" s="46">
        <f t="shared" si="16"/>
        <v>314</v>
      </c>
      <c r="P62" s="47">
        <f t="shared" si="12"/>
        <v>17.720045146669349</v>
      </c>
      <c r="Q62" s="46">
        <f t="shared" si="13"/>
        <v>1999</v>
      </c>
      <c r="R62" s="46">
        <f t="shared" si="14"/>
        <v>278.5599097066613</v>
      </c>
      <c r="S62" s="46">
        <f t="shared" si="15"/>
        <v>349.4400902933387</v>
      </c>
      <c r="T62" s="46">
        <f t="shared" si="17"/>
        <v>285</v>
      </c>
      <c r="U62" s="48" t="str">
        <f t="shared" si="18"/>
        <v>-</v>
      </c>
      <c r="V62" s="48" t="str">
        <f t="shared" si="19"/>
        <v>-</v>
      </c>
      <c r="X62" s="46">
        <f t="shared" si="0"/>
        <v>349.2</v>
      </c>
      <c r="Y62" s="47">
        <f t="shared" si="3"/>
        <v>18.686893802876924</v>
      </c>
      <c r="Z62" s="46">
        <f t="shared" si="4"/>
        <v>1999</v>
      </c>
      <c r="AA62" s="46">
        <f t="shared" si="5"/>
        <v>311.82621239424611</v>
      </c>
      <c r="AB62" s="46">
        <f t="shared" si="6"/>
        <v>386.57378760575386</v>
      </c>
      <c r="AC62" s="46">
        <f t="shared" si="7"/>
        <v>310</v>
      </c>
      <c r="AD62" s="48" t="str">
        <f t="shared" si="8"/>
        <v>LOW</v>
      </c>
      <c r="AE62" s="48" t="str">
        <f t="shared" si="9"/>
        <v>-</v>
      </c>
    </row>
    <row r="63" spans="1:31" s="59" customFormat="1" ht="15.75" x14ac:dyDescent="0.25">
      <c r="A63" s="37">
        <v>2000</v>
      </c>
      <c r="C63" s="60">
        <f>[1]Table2!C63</f>
        <v>297</v>
      </c>
      <c r="D63" s="60">
        <f>[1]Table2!D63</f>
        <v>3007</v>
      </c>
      <c r="E63" s="60">
        <f>[1]Table2!E63</f>
        <v>11828</v>
      </c>
      <c r="F63" s="60">
        <f>[1]Table2!F63</f>
        <v>3304</v>
      </c>
      <c r="G63" s="60">
        <f>[1]Table2!G63</f>
        <v>15132</v>
      </c>
      <c r="H63" s="60"/>
      <c r="I63" s="60">
        <f>[1]Table2!I63</f>
        <v>326</v>
      </c>
      <c r="J63" s="60">
        <f>[1]Table2!J63</f>
        <v>3568</v>
      </c>
      <c r="K63" s="60">
        <f>[1]Table2!K63</f>
        <v>16624</v>
      </c>
      <c r="L63" s="61">
        <f t="shared" si="21"/>
        <v>3894</v>
      </c>
      <c r="M63" s="61">
        <f>[1]Table2!M63</f>
        <v>20518</v>
      </c>
      <c r="O63" s="46">
        <f t="shared" si="16"/>
        <v>300.8</v>
      </c>
      <c r="P63" s="47">
        <f t="shared" si="12"/>
        <v>17.34358671094304</v>
      </c>
      <c r="Q63" s="46">
        <f t="shared" si="13"/>
        <v>2000</v>
      </c>
      <c r="R63" s="46">
        <f t="shared" si="14"/>
        <v>266.11282657811392</v>
      </c>
      <c r="S63" s="46">
        <f t="shared" si="15"/>
        <v>335.4871734218861</v>
      </c>
      <c r="T63" s="46">
        <f t="shared" si="17"/>
        <v>297</v>
      </c>
      <c r="U63" s="48" t="str">
        <f t="shared" si="18"/>
        <v>-</v>
      </c>
      <c r="V63" s="48" t="str">
        <f t="shared" si="19"/>
        <v>-</v>
      </c>
      <c r="X63" s="46">
        <f t="shared" si="0"/>
        <v>334.6</v>
      </c>
      <c r="Y63" s="47">
        <f t="shared" si="3"/>
        <v>18.292074786639159</v>
      </c>
      <c r="Z63" s="46">
        <f>A63</f>
        <v>2000</v>
      </c>
      <c r="AA63" s="46">
        <f t="shared" si="5"/>
        <v>298.01585042672173</v>
      </c>
      <c r="AB63" s="46">
        <f t="shared" si="6"/>
        <v>371.18414957327832</v>
      </c>
      <c r="AC63" s="46">
        <f>I63</f>
        <v>326</v>
      </c>
      <c r="AD63" s="48" t="str">
        <f t="shared" si="8"/>
        <v>-</v>
      </c>
      <c r="AE63" s="48" t="str">
        <f t="shared" si="9"/>
        <v>-</v>
      </c>
    </row>
    <row r="64" spans="1:31" s="54" customFormat="1" ht="15.75" x14ac:dyDescent="0.25">
      <c r="A64" s="55">
        <v>2001</v>
      </c>
      <c r="B64" s="59"/>
      <c r="C64" s="60">
        <f>[1]Table2!C64</f>
        <v>309</v>
      </c>
      <c r="D64" s="60">
        <f>[1]Table2!D64</f>
        <v>2840</v>
      </c>
      <c r="E64" s="60">
        <f>[1]Table2!E64</f>
        <v>11575</v>
      </c>
      <c r="F64" s="56">
        <f t="shared" si="20"/>
        <v>3149</v>
      </c>
      <c r="G64" s="60">
        <f>[1]Table2!G64</f>
        <v>14724</v>
      </c>
      <c r="H64" s="62"/>
      <c r="I64" s="60">
        <f>[1]Table2!I64</f>
        <v>348</v>
      </c>
      <c r="J64" s="60">
        <f>[1]Table2!J64</f>
        <v>3410</v>
      </c>
      <c r="K64" s="60">
        <f>[1]Table2!K64</f>
        <v>16153</v>
      </c>
      <c r="L64" s="56">
        <f t="shared" si="21"/>
        <v>3758</v>
      </c>
      <c r="M64" s="61">
        <f>[1]Table2!M64</f>
        <v>19911</v>
      </c>
      <c r="N64" s="59"/>
      <c r="O64" s="46">
        <f t="shared" si="16"/>
        <v>293.2</v>
      </c>
      <c r="P64" s="47">
        <f t="shared" si="12"/>
        <v>17.123083834403193</v>
      </c>
      <c r="Q64" s="46">
        <f t="shared" si="13"/>
        <v>2001</v>
      </c>
      <c r="R64" s="46">
        <f t="shared" si="14"/>
        <v>258.95383233119361</v>
      </c>
      <c r="S64" s="46">
        <f t="shared" si="15"/>
        <v>327.44616766880637</v>
      </c>
      <c r="T64" s="46">
        <f t="shared" si="17"/>
        <v>309</v>
      </c>
      <c r="U64" s="48" t="str">
        <f t="shared" si="18"/>
        <v>-</v>
      </c>
      <c r="V64" s="48" t="str">
        <f t="shared" si="19"/>
        <v>-</v>
      </c>
      <c r="W64" s="59"/>
      <c r="X64" s="46">
        <f t="shared" si="0"/>
        <v>324.8</v>
      </c>
      <c r="Y64" s="47">
        <f t="shared" si="3"/>
        <v>18.022208521710095</v>
      </c>
      <c r="Z64" s="46">
        <f>A64</f>
        <v>2001</v>
      </c>
      <c r="AA64" s="46">
        <f t="shared" si="5"/>
        <v>288.75558295657981</v>
      </c>
      <c r="AB64" s="46">
        <f t="shared" si="6"/>
        <v>360.84441704342021</v>
      </c>
      <c r="AC64" s="46">
        <f>I64</f>
        <v>348</v>
      </c>
      <c r="AD64" s="48" t="str">
        <f t="shared" si="8"/>
        <v>-</v>
      </c>
      <c r="AE64" s="48" t="str">
        <f t="shared" si="9"/>
        <v>-</v>
      </c>
    </row>
    <row r="65" spans="1:31" s="54" customFormat="1" ht="15.75" x14ac:dyDescent="0.25">
      <c r="A65" s="55">
        <v>2002</v>
      </c>
      <c r="B65" s="59"/>
      <c r="C65" s="60">
        <f>[1]Table2!C65</f>
        <v>274</v>
      </c>
      <c r="D65" s="60">
        <f>[1]Table2!D65</f>
        <v>2684</v>
      </c>
      <c r="E65" s="60">
        <f>[1]Table2!E65</f>
        <v>11385</v>
      </c>
      <c r="F65" s="63">
        <f t="shared" si="20"/>
        <v>2958</v>
      </c>
      <c r="G65" s="60">
        <f>[1]Table2!G65</f>
        <v>14343</v>
      </c>
      <c r="H65" s="64"/>
      <c r="I65" s="60">
        <f>[1]Table2!I65</f>
        <v>304</v>
      </c>
      <c r="J65" s="60">
        <f>[1]Table2!J65</f>
        <v>3229</v>
      </c>
      <c r="K65" s="60">
        <f>[1]Table2!K65</f>
        <v>15742</v>
      </c>
      <c r="L65" s="56">
        <f t="shared" si="21"/>
        <v>3533</v>
      </c>
      <c r="M65" s="61">
        <f>[1]Table2!M65</f>
        <v>19275</v>
      </c>
      <c r="N65" s="59"/>
      <c r="O65" s="46">
        <f t="shared" si="16"/>
        <v>292.8</v>
      </c>
      <c r="P65" s="47">
        <f t="shared" si="12"/>
        <v>17.111399708965951</v>
      </c>
      <c r="Q65" s="46">
        <f t="shared" si="13"/>
        <v>2002</v>
      </c>
      <c r="R65" s="46">
        <f t="shared" si="14"/>
        <v>258.57720058206809</v>
      </c>
      <c r="S65" s="46">
        <f t="shared" si="15"/>
        <v>327.02279941793194</v>
      </c>
      <c r="T65" s="46">
        <f t="shared" si="17"/>
        <v>274</v>
      </c>
      <c r="U65" s="48" t="str">
        <f t="shared" si="18"/>
        <v>-</v>
      </c>
      <c r="V65" s="48" t="str">
        <f t="shared" si="19"/>
        <v>-</v>
      </c>
      <c r="W65" s="59"/>
      <c r="X65" s="46">
        <f t="shared" si="0"/>
        <v>324.39999999999998</v>
      </c>
      <c r="Y65" s="47">
        <f t="shared" si="3"/>
        <v>18.011107683871082</v>
      </c>
      <c r="Z65" s="46">
        <f>A65</f>
        <v>2002</v>
      </c>
      <c r="AA65" s="46">
        <f t="shared" si="5"/>
        <v>288.37778463225783</v>
      </c>
      <c r="AB65" s="46">
        <f t="shared" si="6"/>
        <v>360.42221536774213</v>
      </c>
      <c r="AC65" s="46">
        <f>I65</f>
        <v>304</v>
      </c>
      <c r="AD65" s="48" t="str">
        <f t="shared" si="8"/>
        <v>-</v>
      </c>
      <c r="AE65" s="48" t="str">
        <f t="shared" si="9"/>
        <v>-</v>
      </c>
    </row>
    <row r="66" spans="1:31" s="54" customFormat="1" ht="15.75" x14ac:dyDescent="0.25">
      <c r="A66" s="55">
        <v>2003</v>
      </c>
      <c r="B66" s="59"/>
      <c r="C66" s="60">
        <f>[1]Table2!C66</f>
        <v>301</v>
      </c>
      <c r="D66" s="65"/>
      <c r="E66" s="65"/>
      <c r="F66" s="63"/>
      <c r="G66" s="65"/>
      <c r="H66" s="64"/>
      <c r="I66" s="60">
        <f>[1]Table2!I66</f>
        <v>336</v>
      </c>
      <c r="J66" s="60">
        <f>[1]Table2!J66</f>
        <v>2957</v>
      </c>
      <c r="K66" s="60">
        <f>[1]Table2!K66</f>
        <v>15463</v>
      </c>
      <c r="L66" s="56">
        <f t="shared" si="21"/>
        <v>3293</v>
      </c>
      <c r="M66" s="61">
        <f>[1]Table2!M66</f>
        <v>18756</v>
      </c>
      <c r="N66" s="59"/>
      <c r="O66" s="46">
        <f t="shared" si="16"/>
        <v>286.2</v>
      </c>
      <c r="P66" s="47">
        <f t="shared" si="12"/>
        <v>16.917446615846021</v>
      </c>
      <c r="Q66" s="46">
        <f t="shared" si="13"/>
        <v>2003</v>
      </c>
      <c r="R66" s="46">
        <f t="shared" si="14"/>
        <v>252.36510676830795</v>
      </c>
      <c r="S66" s="46">
        <f t="shared" si="15"/>
        <v>320.03489323169202</v>
      </c>
      <c r="T66" s="46">
        <f t="shared" si="17"/>
        <v>301</v>
      </c>
      <c r="U66" s="48" t="str">
        <f t="shared" si="18"/>
        <v>-</v>
      </c>
      <c r="V66" s="48" t="str">
        <f t="shared" si="19"/>
        <v>-</v>
      </c>
      <c r="W66" s="59"/>
      <c r="X66" s="46">
        <f t="shared" si="0"/>
        <v>316.39999999999998</v>
      </c>
      <c r="Y66" s="47">
        <f t="shared" si="3"/>
        <v>17.787636155487327</v>
      </c>
      <c r="Z66" s="46">
        <f t="shared" si="4"/>
        <v>2003</v>
      </c>
      <c r="AA66" s="46">
        <f t="shared" si="5"/>
        <v>280.82472768902534</v>
      </c>
      <c r="AB66" s="46">
        <f t="shared" si="6"/>
        <v>351.97527231097462</v>
      </c>
      <c r="AC66" s="46">
        <f t="shared" si="7"/>
        <v>336</v>
      </c>
      <c r="AD66" s="48" t="str">
        <f t="shared" si="8"/>
        <v>-</v>
      </c>
      <c r="AE66" s="48" t="str">
        <f t="shared" si="9"/>
        <v>-</v>
      </c>
    </row>
    <row r="67" spans="1:31" s="54" customFormat="1" ht="15.75" x14ac:dyDescent="0.25">
      <c r="A67" s="55">
        <v>2004</v>
      </c>
      <c r="B67" s="59"/>
      <c r="C67" s="60">
        <f>[1]Table2!C67</f>
        <v>283</v>
      </c>
      <c r="D67" s="65"/>
      <c r="E67" s="65"/>
      <c r="F67" s="63"/>
      <c r="G67" s="65"/>
      <c r="H67" s="64"/>
      <c r="I67" s="60">
        <f>[1]Table2!I67</f>
        <v>308</v>
      </c>
      <c r="J67" s="60">
        <f>[1]Table2!J67</f>
        <v>2766</v>
      </c>
      <c r="K67" s="60">
        <f>[1]Table2!K67</f>
        <v>15428</v>
      </c>
      <c r="L67" s="56">
        <f>SUM(I67:J67)</f>
        <v>3074</v>
      </c>
      <c r="M67" s="61">
        <f>[1]Table2!M67</f>
        <v>18502</v>
      </c>
      <c r="N67" s="59"/>
      <c r="O67" s="46">
        <f t="shared" si="16"/>
        <v>283</v>
      </c>
      <c r="P67" s="47">
        <f t="shared" si="12"/>
        <v>16.822603841260722</v>
      </c>
      <c r="Q67" s="46">
        <f t="shared" si="13"/>
        <v>2004</v>
      </c>
      <c r="R67" s="46">
        <f t="shared" si="14"/>
        <v>249.35479231747854</v>
      </c>
      <c r="S67" s="46">
        <f t="shared" si="15"/>
        <v>316.64520768252146</v>
      </c>
      <c r="T67" s="46">
        <f t="shared" si="17"/>
        <v>283</v>
      </c>
      <c r="U67" s="48" t="str">
        <f t="shared" si="18"/>
        <v>-</v>
      </c>
      <c r="V67" s="48" t="str">
        <f t="shared" si="19"/>
        <v>-</v>
      </c>
      <c r="W67" s="59"/>
      <c r="X67" s="46">
        <f t="shared" si="0"/>
        <v>309.60000000000002</v>
      </c>
      <c r="Y67" s="47">
        <f t="shared" si="3"/>
        <v>17.595453958338219</v>
      </c>
      <c r="Z67" s="46">
        <f t="shared" si="4"/>
        <v>2004</v>
      </c>
      <c r="AA67" s="46">
        <f t="shared" si="5"/>
        <v>274.40909208332357</v>
      </c>
      <c r="AB67" s="46">
        <f t="shared" si="6"/>
        <v>344.79090791667647</v>
      </c>
      <c r="AC67" s="46">
        <f t="shared" si="7"/>
        <v>308</v>
      </c>
      <c r="AD67" s="48" t="str">
        <f t="shared" si="8"/>
        <v>-</v>
      </c>
      <c r="AE67" s="48" t="str">
        <f t="shared" si="9"/>
        <v>-</v>
      </c>
    </row>
    <row r="68" spans="1:31" s="54" customFormat="1" ht="15.75" x14ac:dyDescent="0.25">
      <c r="A68" s="55">
        <v>2005</v>
      </c>
      <c r="B68" s="59"/>
      <c r="C68" s="60">
        <f>[1]Table2!C68</f>
        <v>264</v>
      </c>
      <c r="D68" s="65"/>
      <c r="E68" s="65"/>
      <c r="F68" s="63"/>
      <c r="G68" s="65"/>
      <c r="H68" s="64"/>
      <c r="I68" s="60">
        <f>[1]Table2!I68</f>
        <v>286</v>
      </c>
      <c r="J68" s="60">
        <f>[1]Table2!J68</f>
        <v>2666</v>
      </c>
      <c r="K68" s="60">
        <f>[1]Table2!K68</f>
        <v>14933</v>
      </c>
      <c r="L68" s="56">
        <f>SUM(I68:J68)</f>
        <v>2952</v>
      </c>
      <c r="M68" s="61">
        <f>[1]Table2!M68</f>
        <v>17885</v>
      </c>
      <c r="N68" s="59"/>
      <c r="O68" s="46">
        <f t="shared" si="16"/>
        <v>279.2</v>
      </c>
      <c r="P68" s="47">
        <f t="shared" si="12"/>
        <v>16.709278859364339</v>
      </c>
      <c r="Q68" s="46">
        <f t="shared" si="13"/>
        <v>2005</v>
      </c>
      <c r="R68" s="46">
        <f t="shared" si="14"/>
        <v>245.78144228127132</v>
      </c>
      <c r="S68" s="46">
        <f t="shared" si="15"/>
        <v>312.61855771872865</v>
      </c>
      <c r="T68" s="46">
        <f t="shared" si="17"/>
        <v>264</v>
      </c>
      <c r="U68" s="48" t="str">
        <f t="shared" si="18"/>
        <v>-</v>
      </c>
      <c r="V68" s="48" t="str">
        <f t="shared" si="19"/>
        <v>-</v>
      </c>
      <c r="W68" s="59"/>
      <c r="X68" s="46">
        <f t="shared" si="0"/>
        <v>305</v>
      </c>
      <c r="Y68" s="47">
        <f t="shared" si="3"/>
        <v>17.464249196572979</v>
      </c>
      <c r="Z68" s="46">
        <f t="shared" si="4"/>
        <v>2005</v>
      </c>
      <c r="AA68" s="46">
        <f t="shared" si="5"/>
        <v>270.07150160685404</v>
      </c>
      <c r="AB68" s="46">
        <f t="shared" si="6"/>
        <v>339.92849839314596</v>
      </c>
      <c r="AC68" s="46">
        <f t="shared" si="7"/>
        <v>286</v>
      </c>
      <c r="AD68" s="48" t="str">
        <f t="shared" si="8"/>
        <v>-</v>
      </c>
      <c r="AE68" s="48" t="str">
        <f t="shared" si="9"/>
        <v>-</v>
      </c>
    </row>
    <row r="69" spans="1:31" s="54" customFormat="1" ht="15.75" x14ac:dyDescent="0.25">
      <c r="A69" s="55">
        <v>2006</v>
      </c>
      <c r="B69" s="59"/>
      <c r="C69" s="60">
        <f>[1]Table2!C69</f>
        <v>293</v>
      </c>
      <c r="D69" s="57"/>
      <c r="E69" s="57"/>
      <c r="F69" s="56"/>
      <c r="G69" s="57"/>
      <c r="H69" s="62"/>
      <c r="I69" s="60">
        <f>[1]Table2!I69</f>
        <v>314</v>
      </c>
      <c r="J69" s="60">
        <f>[1]Table2!J69</f>
        <v>2635</v>
      </c>
      <c r="K69" s="60">
        <f>[1]Table2!K69</f>
        <v>14320</v>
      </c>
      <c r="L69" s="56">
        <f>SUM(I69:J69)</f>
        <v>2949</v>
      </c>
      <c r="M69" s="61">
        <f>[1]Table2!M69</f>
        <v>17269</v>
      </c>
      <c r="N69" s="59"/>
      <c r="O69" s="46">
        <f t="shared" si="16"/>
        <v>268</v>
      </c>
      <c r="P69" s="47">
        <f t="shared" si="12"/>
        <v>16.370705543744901</v>
      </c>
      <c r="Q69" s="46">
        <f t="shared" si="13"/>
        <v>2006</v>
      </c>
      <c r="R69" s="46">
        <f t="shared" si="14"/>
        <v>235.25858891251019</v>
      </c>
      <c r="S69" s="46">
        <f t="shared" si="15"/>
        <v>300.74141108748978</v>
      </c>
      <c r="T69" s="46">
        <f t="shared" si="17"/>
        <v>293</v>
      </c>
      <c r="U69" s="48" t="str">
        <f t="shared" si="18"/>
        <v>-</v>
      </c>
      <c r="V69" s="48" t="str">
        <f t="shared" si="19"/>
        <v>-</v>
      </c>
      <c r="W69" s="59"/>
      <c r="X69" s="46">
        <f t="shared" si="0"/>
        <v>291.8</v>
      </c>
      <c r="Y69" s="47">
        <f t="shared" si="3"/>
        <v>17.08215443086732</v>
      </c>
      <c r="Z69" s="46">
        <f t="shared" si="4"/>
        <v>2006</v>
      </c>
      <c r="AA69" s="46">
        <f t="shared" si="5"/>
        <v>257.63569113826537</v>
      </c>
      <c r="AB69" s="46">
        <f t="shared" si="6"/>
        <v>325.96430886173465</v>
      </c>
      <c r="AC69" s="46">
        <f t="shared" si="7"/>
        <v>314</v>
      </c>
      <c r="AD69" s="48" t="str">
        <f t="shared" si="8"/>
        <v>-</v>
      </c>
      <c r="AE69" s="48" t="str">
        <f t="shared" si="9"/>
        <v>-</v>
      </c>
    </row>
    <row r="70" spans="1:31" s="54" customFormat="1" ht="15.75" x14ac:dyDescent="0.25">
      <c r="A70" s="55">
        <v>2007</v>
      </c>
      <c r="B70" s="59"/>
      <c r="C70" s="60">
        <f>[1]Table2!C70</f>
        <v>255</v>
      </c>
      <c r="D70" s="57"/>
      <c r="E70" s="57"/>
      <c r="F70" s="56"/>
      <c r="G70" s="57"/>
      <c r="H70" s="62"/>
      <c r="I70" s="60">
        <f>[1]Table2!I70</f>
        <v>281</v>
      </c>
      <c r="J70" s="57"/>
      <c r="K70" s="57"/>
      <c r="L70" s="56"/>
      <c r="M70" s="57"/>
      <c r="N70" s="59"/>
      <c r="O70" s="46">
        <f t="shared" si="16"/>
        <v>250.6</v>
      </c>
      <c r="P70" s="47">
        <f t="shared" si="12"/>
        <v>15.830350596243912</v>
      </c>
      <c r="Q70" s="46">
        <f t="shared" si="13"/>
        <v>2007</v>
      </c>
      <c r="R70" s="46">
        <f t="shared" si="14"/>
        <v>218.93929880751216</v>
      </c>
      <c r="S70" s="46">
        <f t="shared" si="15"/>
        <v>282.26070119248783</v>
      </c>
      <c r="T70" s="46">
        <f t="shared" si="17"/>
        <v>255</v>
      </c>
      <c r="U70" s="48" t="str">
        <f t="shared" si="18"/>
        <v>-</v>
      </c>
      <c r="V70" s="48" t="str">
        <f t="shared" si="19"/>
        <v>-</v>
      </c>
      <c r="W70" s="59"/>
      <c r="X70" s="46">
        <f t="shared" si="0"/>
        <v>273.39999999999998</v>
      </c>
      <c r="Y70" s="47">
        <f t="shared" si="3"/>
        <v>16.53481176185565</v>
      </c>
      <c r="Z70" s="46">
        <f t="shared" si="4"/>
        <v>2007</v>
      </c>
      <c r="AA70" s="46">
        <f t="shared" si="5"/>
        <v>240.33037647628868</v>
      </c>
      <c r="AB70" s="46">
        <f t="shared" si="6"/>
        <v>306.46962352371128</v>
      </c>
      <c r="AC70" s="46">
        <f t="shared" si="7"/>
        <v>281</v>
      </c>
      <c r="AD70" s="48" t="str">
        <f t="shared" si="8"/>
        <v>-</v>
      </c>
      <c r="AE70" s="48" t="str">
        <f t="shared" si="9"/>
        <v>-</v>
      </c>
    </row>
    <row r="71" spans="1:31" s="54" customFormat="1" ht="15.75" x14ac:dyDescent="0.25">
      <c r="A71" s="55">
        <v>2008</v>
      </c>
      <c r="B71" s="59"/>
      <c r="C71" s="60">
        <f>[1]Table2!C71</f>
        <v>245</v>
      </c>
      <c r="D71" s="57"/>
      <c r="E71" s="57"/>
      <c r="F71" s="56"/>
      <c r="G71" s="57"/>
      <c r="H71" s="62"/>
      <c r="I71" s="60">
        <f>[1]Table2!I71</f>
        <v>270</v>
      </c>
      <c r="J71" s="57"/>
      <c r="K71" s="57"/>
      <c r="L71" s="56"/>
      <c r="M71" s="57"/>
      <c r="N71" s="59"/>
      <c r="O71" s="46">
        <f t="shared" si="16"/>
        <v>235.6</v>
      </c>
      <c r="P71" s="47">
        <f t="shared" si="12"/>
        <v>15.349267083479914</v>
      </c>
      <c r="Q71" s="46">
        <f t="shared" si="13"/>
        <v>2008</v>
      </c>
      <c r="R71" s="46">
        <f t="shared" si="14"/>
        <v>204.90146583304016</v>
      </c>
      <c r="S71" s="46">
        <f t="shared" si="15"/>
        <v>266.29853416695983</v>
      </c>
      <c r="T71" s="46">
        <f t="shared" si="17"/>
        <v>245</v>
      </c>
      <c r="U71" s="48" t="str">
        <f>IF(T71&lt;R71,"LOW","-")</f>
        <v>-</v>
      </c>
      <c r="V71" s="48" t="str">
        <f>IF(T71&gt;S71,"HIGH","-")</f>
        <v>-</v>
      </c>
      <c r="W71" s="59"/>
      <c r="X71" s="46">
        <f t="shared" si="0"/>
        <v>257.8</v>
      </c>
      <c r="Y71" s="47">
        <f t="shared" si="3"/>
        <v>16.056151469141042</v>
      </c>
      <c r="Z71" s="46">
        <f t="shared" si="4"/>
        <v>2008</v>
      </c>
      <c r="AA71" s="46">
        <f t="shared" si="5"/>
        <v>225.68769706171793</v>
      </c>
      <c r="AB71" s="46">
        <f t="shared" si="6"/>
        <v>289.9123029382821</v>
      </c>
      <c r="AC71" s="46">
        <f t="shared" si="7"/>
        <v>270</v>
      </c>
      <c r="AD71" s="48" t="str">
        <f>IF(AC71&lt;AA71,"LOW","-")</f>
        <v>-</v>
      </c>
      <c r="AE71" s="48" t="str">
        <f>IF(AC71&gt;AB71,"HIGH","-")</f>
        <v>-</v>
      </c>
    </row>
    <row r="72" spans="1:31" s="54" customFormat="1" ht="15.75" x14ac:dyDescent="0.25">
      <c r="A72" s="55">
        <v>2009</v>
      </c>
      <c r="B72" s="59"/>
      <c r="C72" s="60">
        <f>[1]Table2!C72</f>
        <v>196</v>
      </c>
      <c r="D72" s="57"/>
      <c r="E72" s="57"/>
      <c r="F72" s="56"/>
      <c r="G72" s="57"/>
      <c r="H72" s="62"/>
      <c r="I72" s="60">
        <f>[1]Table2!I72</f>
        <v>216</v>
      </c>
      <c r="J72" s="57"/>
      <c r="K72" s="57"/>
      <c r="L72" s="56"/>
      <c r="M72" s="57"/>
      <c r="N72" s="59"/>
      <c r="O72" s="46">
        <f t="shared" si="16"/>
        <v>212</v>
      </c>
      <c r="P72" s="47">
        <f t="shared" si="12"/>
        <v>14.560219778561036</v>
      </c>
      <c r="Q72" s="46">
        <f t="shared" si="13"/>
        <v>2009</v>
      </c>
      <c r="R72" s="46">
        <f t="shared" si="14"/>
        <v>182.87956044287793</v>
      </c>
      <c r="S72" s="46">
        <f t="shared" si="15"/>
        <v>241.12043955712207</v>
      </c>
      <c r="T72" s="46">
        <f t="shared" si="17"/>
        <v>196</v>
      </c>
      <c r="U72" s="48" t="str">
        <f>IF(T72&lt;R72,"LOW","-")</f>
        <v>-</v>
      </c>
      <c r="V72" s="48" t="str">
        <f>IF(T72&gt;S72,"HIGH","-")</f>
        <v>-</v>
      </c>
      <c r="W72" s="59"/>
      <c r="X72" s="46">
        <f t="shared" si="0"/>
        <v>232</v>
      </c>
      <c r="Y72" s="47">
        <f t="shared" si="3"/>
        <v>15.231546211727817</v>
      </c>
      <c r="Z72" s="46">
        <f t="shared" si="4"/>
        <v>2009</v>
      </c>
      <c r="AA72" s="46">
        <f t="shared" si="5"/>
        <v>201.53690757654437</v>
      </c>
      <c r="AB72" s="46">
        <f t="shared" si="6"/>
        <v>262.46309242345563</v>
      </c>
      <c r="AC72" s="46">
        <f t="shared" si="7"/>
        <v>216</v>
      </c>
      <c r="AD72" s="48" t="str">
        <f>IF(AC72&lt;AA72,"LOW","-")</f>
        <v>-</v>
      </c>
      <c r="AE72" s="48" t="str">
        <f>IF(AC72&gt;AB72,"HIGH","-")</f>
        <v>-</v>
      </c>
    </row>
    <row r="73" spans="1:31" s="54" customFormat="1" ht="15.75" x14ac:dyDescent="0.25">
      <c r="A73" s="55">
        <v>2010</v>
      </c>
      <c r="B73" s="59"/>
      <c r="C73" s="60">
        <f>[1]Table2!C73</f>
        <v>189</v>
      </c>
      <c r="D73" s="57"/>
      <c r="E73" s="57"/>
      <c r="F73" s="56"/>
      <c r="G73" s="57"/>
      <c r="H73" s="62"/>
      <c r="I73" s="60">
        <f>[1]Table2!I73</f>
        <v>208</v>
      </c>
      <c r="J73" s="57"/>
      <c r="K73" s="57"/>
      <c r="L73" s="56"/>
      <c r="M73" s="57"/>
      <c r="N73" s="59"/>
      <c r="O73" s="46">
        <f>AVERAGE(C71:C75)</f>
        <v>193.4</v>
      </c>
      <c r="P73" s="47">
        <f>SQRT(O73)</f>
        <v>13.906832852953976</v>
      </c>
      <c r="Q73" s="46">
        <f t="shared" si="13"/>
        <v>2010</v>
      </c>
      <c r="R73" s="46">
        <f t="shared" si="14"/>
        <v>165.58633429409207</v>
      </c>
      <c r="S73" s="46">
        <f t="shared" si="15"/>
        <v>221.21366570590794</v>
      </c>
      <c r="T73" s="46">
        <f t="shared" si="17"/>
        <v>189</v>
      </c>
      <c r="U73" s="66"/>
      <c r="V73" s="66"/>
      <c r="W73" s="59"/>
      <c r="X73" s="46">
        <f t="shared" si="0"/>
        <v>211</v>
      </c>
      <c r="Y73" s="47">
        <f>SQRT(X73)</f>
        <v>14.52583904633395</v>
      </c>
      <c r="Z73" s="46">
        <f t="shared" si="4"/>
        <v>2010</v>
      </c>
      <c r="AA73" s="46">
        <f t="shared" si="5"/>
        <v>181.94832190733212</v>
      </c>
      <c r="AB73" s="46">
        <f t="shared" si="6"/>
        <v>240.05167809266788</v>
      </c>
      <c r="AC73" s="46">
        <f t="shared" si="7"/>
        <v>208</v>
      </c>
      <c r="AD73" s="48" t="str">
        <f t="shared" ref="AD73:AD79" si="22">IF(AC73&lt;AA73,"LOW","-")</f>
        <v>-</v>
      </c>
      <c r="AE73" s="48" t="str">
        <f t="shared" ref="AE73:AE79" si="23">IF(AC73&gt;AB73,"HIGH","-")</f>
        <v>-</v>
      </c>
    </row>
    <row r="74" spans="1:31" s="54" customFormat="1" ht="15.75" x14ac:dyDescent="0.25">
      <c r="A74" s="55">
        <v>2011</v>
      </c>
      <c r="B74" s="59"/>
      <c r="C74" s="60">
        <f>[1]Table2!C74</f>
        <v>175</v>
      </c>
      <c r="D74" s="57"/>
      <c r="E74" s="57"/>
      <c r="F74" s="56"/>
      <c r="G74" s="57"/>
      <c r="H74" s="62"/>
      <c r="I74" s="60">
        <f>[1]Table2!I74</f>
        <v>185</v>
      </c>
      <c r="J74" s="57"/>
      <c r="K74" s="57"/>
      <c r="L74" s="56"/>
      <c r="M74" s="57"/>
      <c r="N74" s="59"/>
      <c r="O74" s="46">
        <f>AVERAGE(C72:C76)</f>
        <v>176.2</v>
      </c>
      <c r="P74" s="47">
        <f>SQRT(O74)</f>
        <v>13.274034804836093</v>
      </c>
      <c r="Q74" s="46">
        <f t="shared" si="13"/>
        <v>2011</v>
      </c>
      <c r="R74" s="46">
        <f t="shared" si="14"/>
        <v>149.65193039032781</v>
      </c>
      <c r="S74" s="46">
        <f t="shared" si="15"/>
        <v>202.74806960967217</v>
      </c>
      <c r="T74" s="46">
        <f t="shared" si="17"/>
        <v>175</v>
      </c>
      <c r="U74" s="66"/>
      <c r="V74" s="66"/>
      <c r="W74" s="59"/>
      <c r="X74" s="46">
        <f t="shared" si="0"/>
        <v>191.4</v>
      </c>
      <c r="Y74" s="47">
        <f>SQRT(X74)</f>
        <v>13.83473888441701</v>
      </c>
      <c r="Z74" s="46">
        <f t="shared" si="4"/>
        <v>2011</v>
      </c>
      <c r="AA74" s="46">
        <f t="shared" si="5"/>
        <v>163.73052223116599</v>
      </c>
      <c r="AB74" s="46">
        <f t="shared" si="6"/>
        <v>219.06947776883402</v>
      </c>
      <c r="AC74" s="46">
        <f t="shared" si="7"/>
        <v>185</v>
      </c>
      <c r="AD74" s="48" t="str">
        <f t="shared" si="22"/>
        <v>-</v>
      </c>
      <c r="AE74" s="48" t="str">
        <f t="shared" si="23"/>
        <v>-</v>
      </c>
    </row>
    <row r="75" spans="1:31" s="54" customFormat="1" ht="15.75" x14ac:dyDescent="0.25">
      <c r="A75" s="55">
        <v>2012</v>
      </c>
      <c r="B75" s="59"/>
      <c r="C75" s="60">
        <f>[1]Table2!C75</f>
        <v>162</v>
      </c>
      <c r="D75" s="57"/>
      <c r="E75" s="57"/>
      <c r="F75" s="56"/>
      <c r="G75" s="57"/>
      <c r="H75" s="62"/>
      <c r="I75" s="60">
        <f>[1]Table2!I75</f>
        <v>176</v>
      </c>
      <c r="J75" s="57"/>
      <c r="K75" s="57"/>
      <c r="L75" s="56"/>
      <c r="M75" s="57"/>
      <c r="N75" s="59"/>
      <c r="O75" s="46">
        <f>AVERAGE(C73:C77)</f>
        <v>173.2</v>
      </c>
      <c r="P75" s="47">
        <f>SQRT(O75)</f>
        <v>13.16054710108968</v>
      </c>
      <c r="Q75" s="46">
        <f t="shared" si="13"/>
        <v>2012</v>
      </c>
      <c r="R75" s="46">
        <f t="shared" si="14"/>
        <v>146.87890579782064</v>
      </c>
      <c r="S75" s="46">
        <f t="shared" si="15"/>
        <v>199.52109420217934</v>
      </c>
      <c r="T75" s="46">
        <f t="shared" si="17"/>
        <v>162</v>
      </c>
      <c r="U75" s="66"/>
      <c r="V75" s="66"/>
      <c r="W75" s="59"/>
      <c r="X75" s="46">
        <f t="shared" si="0"/>
        <v>188.8</v>
      </c>
      <c r="Y75" s="47">
        <f>SQRT(X75)</f>
        <v>13.740451229854134</v>
      </c>
      <c r="Z75" s="46">
        <f t="shared" si="4"/>
        <v>2012</v>
      </c>
      <c r="AA75" s="46">
        <f t="shared" si="5"/>
        <v>161.31909754029175</v>
      </c>
      <c r="AB75" s="46">
        <f t="shared" si="6"/>
        <v>216.28090245970827</v>
      </c>
      <c r="AC75" s="46">
        <f t="shared" si="7"/>
        <v>176</v>
      </c>
      <c r="AD75" s="48" t="str">
        <f t="shared" si="22"/>
        <v>-</v>
      </c>
      <c r="AE75" s="48" t="str">
        <f t="shared" si="23"/>
        <v>-</v>
      </c>
    </row>
    <row r="76" spans="1:31" s="54" customFormat="1" ht="15.75" x14ac:dyDescent="0.25">
      <c r="A76" s="55">
        <v>2013</v>
      </c>
      <c r="B76" s="59"/>
      <c r="C76" s="60">
        <f>[1]Table2!C76</f>
        <v>159</v>
      </c>
      <c r="D76" s="57"/>
      <c r="E76" s="57"/>
      <c r="F76" s="56"/>
      <c r="G76" s="57"/>
      <c r="H76" s="62"/>
      <c r="I76" s="60">
        <f>[1]Table2!I76</f>
        <v>172</v>
      </c>
      <c r="J76" s="57"/>
      <c r="K76" s="57"/>
      <c r="L76" s="56"/>
      <c r="M76" s="57"/>
      <c r="N76" s="59"/>
      <c r="O76" s="46">
        <f>AVERAGE(C74:C78)</f>
        <v>166.8</v>
      </c>
      <c r="P76" s="47">
        <f>SQRT(O76)</f>
        <v>12.915107432770352</v>
      </c>
      <c r="Q76" s="46">
        <f>A76</f>
        <v>2013</v>
      </c>
      <c r="R76" s="46">
        <f t="shared" si="14"/>
        <v>140.9697851344593</v>
      </c>
      <c r="S76" s="46">
        <f t="shared" si="15"/>
        <v>192.63021486554072</v>
      </c>
      <c r="T76" s="46">
        <f>C76</f>
        <v>159</v>
      </c>
      <c r="U76" s="66"/>
      <c r="V76" s="66"/>
      <c r="W76" s="59"/>
      <c r="X76" s="46">
        <f t="shared" ref="X76:X77" si="24">AVERAGE(I74:I78)</f>
        <v>180.8</v>
      </c>
      <c r="Y76" s="47">
        <f>SQRT(X76)</f>
        <v>13.446189051177289</v>
      </c>
      <c r="Z76" s="46">
        <f>A76</f>
        <v>2013</v>
      </c>
      <c r="AA76" s="46">
        <f t="shared" si="5"/>
        <v>153.90762189764544</v>
      </c>
      <c r="AB76" s="46">
        <f t="shared" si="6"/>
        <v>207.69237810235458</v>
      </c>
      <c r="AC76" s="46">
        <f>I76</f>
        <v>172</v>
      </c>
      <c r="AD76" s="48" t="str">
        <f t="shared" si="22"/>
        <v>-</v>
      </c>
      <c r="AE76" s="48" t="str">
        <f t="shared" si="23"/>
        <v>-</v>
      </c>
    </row>
    <row r="77" spans="1:31" s="54" customFormat="1" ht="15.75" x14ac:dyDescent="0.25">
      <c r="A77" s="55">
        <v>2014</v>
      </c>
      <c r="B77" s="59"/>
      <c r="C77" s="60">
        <f>[1]Table2!C77</f>
        <v>181</v>
      </c>
      <c r="D77" s="57"/>
      <c r="E77" s="57"/>
      <c r="F77" s="56"/>
      <c r="G77" s="57"/>
      <c r="H77" s="62"/>
      <c r="I77" s="60">
        <f>[1]Table2!I77</f>
        <v>203</v>
      </c>
      <c r="J77" s="57"/>
      <c r="K77" s="57"/>
      <c r="L77" s="56"/>
      <c r="M77" s="57"/>
      <c r="N77" s="59"/>
      <c r="O77" s="46">
        <f>AVERAGE(C75:C79)</f>
        <v>166.8</v>
      </c>
      <c r="P77" s="47">
        <f>SQRT(O77)</f>
        <v>12.915107432770352</v>
      </c>
      <c r="Q77" s="46">
        <f t="shared" si="13"/>
        <v>2014</v>
      </c>
      <c r="R77" s="46">
        <f t="shared" si="14"/>
        <v>140.9697851344593</v>
      </c>
      <c r="S77" s="46">
        <f t="shared" si="15"/>
        <v>192.63021486554072</v>
      </c>
      <c r="T77" s="46">
        <f>C77</f>
        <v>181</v>
      </c>
      <c r="U77" s="66"/>
      <c r="V77" s="66"/>
      <c r="W77" s="59"/>
      <c r="X77" s="46">
        <f t="shared" si="24"/>
        <v>182</v>
      </c>
      <c r="Y77" s="47">
        <f>SQRT(X77)</f>
        <v>13.490737563232042</v>
      </c>
      <c r="Z77" s="46">
        <f t="shared" si="4"/>
        <v>2014</v>
      </c>
      <c r="AA77" s="46">
        <f t="shared" ref="AA77:AA82" si="25">X77-2*Y77</f>
        <v>155.01852487353591</v>
      </c>
      <c r="AB77" s="46">
        <f t="shared" ref="AB77:AB82" si="26">X77+2*Y77</f>
        <v>208.98147512646409</v>
      </c>
      <c r="AC77" s="46">
        <f>I77</f>
        <v>203</v>
      </c>
      <c r="AD77" s="48" t="str">
        <f t="shared" si="22"/>
        <v>-</v>
      </c>
      <c r="AE77" s="48" t="str">
        <f t="shared" si="23"/>
        <v>-</v>
      </c>
    </row>
    <row r="78" spans="1:31" ht="13.5" customHeight="1" x14ac:dyDescent="0.25">
      <c r="A78" s="55">
        <v>2015</v>
      </c>
      <c r="B78" s="59"/>
      <c r="C78" s="60">
        <f>[1]Table2!C78</f>
        <v>157</v>
      </c>
      <c r="D78" s="57"/>
      <c r="E78" s="57"/>
      <c r="F78" s="56"/>
      <c r="G78" s="57"/>
      <c r="H78" s="62"/>
      <c r="I78" s="60">
        <f>[1]Table2!I78</f>
        <v>168</v>
      </c>
      <c r="J78" s="57"/>
      <c r="K78" s="57"/>
      <c r="L78" s="56"/>
      <c r="M78" s="57"/>
      <c r="N78" s="59"/>
      <c r="O78" s="66"/>
      <c r="P78" s="67"/>
      <c r="Q78" s="46">
        <f t="shared" si="13"/>
        <v>2015</v>
      </c>
      <c r="R78" s="66"/>
      <c r="S78" s="66"/>
      <c r="T78" s="46">
        <f>C78</f>
        <v>157</v>
      </c>
      <c r="U78" s="66"/>
      <c r="V78" s="66"/>
      <c r="W78" s="59"/>
      <c r="X78" s="66"/>
      <c r="Y78" s="67"/>
      <c r="Z78" s="46">
        <f t="shared" si="4"/>
        <v>2015</v>
      </c>
      <c r="AA78" s="66"/>
      <c r="AB78" s="66"/>
      <c r="AC78" s="46">
        <f>I78</f>
        <v>168</v>
      </c>
      <c r="AD78" s="48" t="str">
        <f t="shared" si="22"/>
        <v>-</v>
      </c>
      <c r="AE78" s="48" t="str">
        <f t="shared" si="23"/>
        <v>HIGH</v>
      </c>
    </row>
    <row r="79" spans="1:31" ht="15" customHeight="1" x14ac:dyDescent="0.25">
      <c r="A79" s="55">
        <v>2016</v>
      </c>
      <c r="B79" s="28"/>
      <c r="C79" s="60">
        <f>[1]Table2!C79</f>
        <v>175</v>
      </c>
      <c r="D79" s="28"/>
      <c r="E79" s="28"/>
      <c r="F79" s="28"/>
      <c r="G79" s="28"/>
      <c r="H79" s="28"/>
      <c r="I79" s="60">
        <f>[1]Table2!I79</f>
        <v>191</v>
      </c>
      <c r="J79" s="28"/>
      <c r="K79" s="28"/>
      <c r="L79" s="28"/>
      <c r="M79" s="28"/>
      <c r="Q79" s="46">
        <f t="shared" si="13"/>
        <v>2016</v>
      </c>
      <c r="T79" s="46">
        <f>C79</f>
        <v>175</v>
      </c>
      <c r="Z79" s="46">
        <f t="shared" si="4"/>
        <v>2016</v>
      </c>
      <c r="AC79" s="46">
        <f>I79</f>
        <v>191</v>
      </c>
      <c r="AD79" s="48" t="str">
        <f t="shared" si="22"/>
        <v>-</v>
      </c>
      <c r="AE79" s="48" t="str">
        <f t="shared" si="23"/>
        <v>HIGH</v>
      </c>
    </row>
    <row r="80" spans="1:31" ht="6.75" customHeight="1" x14ac:dyDescent="0.2">
      <c r="A80" s="40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48.75" customHeight="1" x14ac:dyDescent="0.2">
      <c r="A81" s="40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" x14ac:dyDescent="0.2">
      <c r="A82" s="40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x14ac:dyDescent="0.2">
      <c r="A83" s="68"/>
    </row>
    <row r="84" spans="1:13" x14ac:dyDescent="0.2">
      <c r="A84" s="68"/>
    </row>
    <row r="85" spans="1:13" x14ac:dyDescent="0.2">
      <c r="A85" s="68"/>
    </row>
    <row r="86" spans="1:13" x14ac:dyDescent="0.2">
      <c r="A86" s="68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/>
  </sheetViews>
  <sheetFormatPr defaultRowHeight="12.75" x14ac:dyDescent="0.2"/>
  <cols>
    <col min="1" max="13" width="9.140625" style="18"/>
    <col min="14" max="14" width="11" style="18" customWidth="1"/>
    <col min="15" max="15" width="3.5703125" style="18" customWidth="1"/>
    <col min="16" max="16" width="57" style="18" customWidth="1"/>
    <col min="17" max="16384" width="9.140625" style="18"/>
  </cols>
  <sheetData>
    <row r="2" spans="2:2" ht="26.25" x14ac:dyDescent="0.4">
      <c r="B2" s="69" t="s">
        <v>46</v>
      </c>
    </row>
    <row r="37" spans="2:2" ht="26.25" x14ac:dyDescent="0.4">
      <c r="B37" s="69" t="s">
        <v>47</v>
      </c>
    </row>
    <row r="81" ht="157.5" customHeight="1" x14ac:dyDescent="0.2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zoomScale="75" workbookViewId="0">
      <pane xSplit="12" ySplit="5" topLeftCell="M6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10" width="9.140625" style="17"/>
    <col min="11" max="11" width="14.42578125" style="17" bestFit="1" customWidth="1"/>
    <col min="12" max="31" width="9.140625" style="17"/>
    <col min="32" max="34" width="9.5703125" style="17" bestFit="1" customWidth="1"/>
    <col min="35" max="37" width="9.140625" style="17"/>
    <col min="38" max="38" width="9.7109375" style="17" bestFit="1" customWidth="1"/>
    <col min="39" max="39" width="9.140625" style="17"/>
    <col min="40" max="40" width="11.42578125" style="17" customWidth="1"/>
    <col min="41" max="16384" width="9.140625" style="17"/>
  </cols>
  <sheetData>
    <row r="1" spans="1:46" ht="18" x14ac:dyDescent="0.25">
      <c r="A1" s="22" t="s">
        <v>48</v>
      </c>
      <c r="B1" s="22"/>
    </row>
    <row r="2" spans="1:46" ht="16.5" thickBot="1" x14ac:dyDescent="0.3">
      <c r="B2" s="24"/>
    </row>
    <row r="3" spans="1:46" ht="15" x14ac:dyDescent="0.2">
      <c r="A3" s="28"/>
      <c r="B3" s="28"/>
      <c r="C3" s="29"/>
      <c r="I3" s="17" t="s">
        <v>26</v>
      </c>
    </row>
    <row r="4" spans="1:46" ht="18" x14ac:dyDescent="0.25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70" t="s">
        <v>49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46" ht="16.5" thickBot="1" x14ac:dyDescent="0.3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>
        <v>1</v>
      </c>
      <c r="N5" s="17">
        <v>2</v>
      </c>
      <c r="O5" s="17">
        <v>3</v>
      </c>
      <c r="P5" s="17">
        <v>4</v>
      </c>
      <c r="Q5" s="17">
        <v>5</v>
      </c>
      <c r="R5" s="17">
        <v>6</v>
      </c>
      <c r="S5" s="17">
        <v>7</v>
      </c>
      <c r="T5" s="17">
        <v>8</v>
      </c>
      <c r="U5" s="17">
        <v>9</v>
      </c>
      <c r="V5" s="17">
        <v>10</v>
      </c>
      <c r="W5" s="17">
        <v>11</v>
      </c>
      <c r="X5" s="17">
        <v>12</v>
      </c>
      <c r="Y5" s="17">
        <v>13</v>
      </c>
      <c r="Z5" s="17">
        <v>14</v>
      </c>
      <c r="AA5" s="17">
        <v>15</v>
      </c>
      <c r="AB5" s="17">
        <v>16</v>
      </c>
      <c r="AC5" s="17" t="s">
        <v>53</v>
      </c>
      <c r="AI5" s="17" t="s">
        <v>54</v>
      </c>
      <c r="AK5" s="17" t="s">
        <v>55</v>
      </c>
      <c r="AL5" s="17" t="s">
        <v>56</v>
      </c>
      <c r="AM5" s="17" t="s">
        <v>57</v>
      </c>
      <c r="AN5" s="17" t="s">
        <v>58</v>
      </c>
      <c r="AO5" s="17" t="s">
        <v>59</v>
      </c>
      <c r="AP5" s="17" t="s">
        <v>60</v>
      </c>
      <c r="AQ5" s="17" t="s">
        <v>50</v>
      </c>
      <c r="AR5" s="17" t="s">
        <v>51</v>
      </c>
    </row>
    <row r="6" spans="1:46" s="54" customFormat="1" ht="15.75" x14ac:dyDescent="0.25">
      <c r="A6" s="49">
        <v>1950</v>
      </c>
      <c r="B6" s="24"/>
      <c r="C6" s="51">
        <v>5082</v>
      </c>
      <c r="D6" s="53"/>
      <c r="E6" s="53"/>
      <c r="F6" s="53"/>
      <c r="G6" s="53"/>
      <c r="H6" s="46">
        <f t="shared" ref="H6:H69" si="0">A6</f>
        <v>1950</v>
      </c>
      <c r="I6" s="17"/>
      <c r="J6" s="17"/>
      <c r="K6" s="44">
        <f t="shared" ref="K6:K29" si="1">C6</f>
        <v>5082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5" x14ac:dyDescent="0.2">
      <c r="A7" s="40">
        <v>1951</v>
      </c>
      <c r="B7" s="28"/>
      <c r="C7" s="42">
        <v>5089</v>
      </c>
      <c r="D7" s="44"/>
      <c r="E7" s="44"/>
      <c r="F7" s="44"/>
      <c r="G7" s="44"/>
      <c r="H7" s="46">
        <f t="shared" si="0"/>
        <v>1951</v>
      </c>
      <c r="K7" s="44">
        <f t="shared" si="1"/>
        <v>5089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</row>
    <row r="8" spans="1:46" ht="15" x14ac:dyDescent="0.2">
      <c r="A8" s="40">
        <v>1952</v>
      </c>
      <c r="B8" s="28"/>
      <c r="C8" s="42">
        <v>4909</v>
      </c>
      <c r="D8" s="44"/>
      <c r="E8" s="44">
        <f t="shared" ref="E8:E66" si="2">AVERAGE(C6:C10)</f>
        <v>5249.8</v>
      </c>
      <c r="F8" s="44">
        <f t="shared" ref="F8:F66" si="3">SQRT(E8)</f>
        <v>72.455503586684159</v>
      </c>
      <c r="G8" s="44"/>
      <c r="H8" s="46">
        <f t="shared" si="0"/>
        <v>1952</v>
      </c>
      <c r="I8" s="44">
        <f t="shared" ref="I8:I66" si="4">E8-2*F8</f>
        <v>5104.8889928266317</v>
      </c>
      <c r="J8" s="44">
        <f t="shared" ref="J8:J66" si="5">E8+2*F8</f>
        <v>5394.7110071733687</v>
      </c>
      <c r="K8" s="44">
        <f t="shared" si="1"/>
        <v>4909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</row>
    <row r="9" spans="1:46" ht="15" x14ac:dyDescent="0.2">
      <c r="A9" s="40">
        <v>1953</v>
      </c>
      <c r="B9" s="28"/>
      <c r="C9" s="42">
        <v>5749</v>
      </c>
      <c r="D9" s="44"/>
      <c r="E9" s="44">
        <f t="shared" si="2"/>
        <v>5374.6</v>
      </c>
      <c r="F9" s="44">
        <f t="shared" si="3"/>
        <v>73.311663464963061</v>
      </c>
      <c r="G9" s="44"/>
      <c r="H9" s="46">
        <f t="shared" si="0"/>
        <v>1953</v>
      </c>
      <c r="I9" s="44">
        <f t="shared" si="4"/>
        <v>5227.976673070074</v>
      </c>
      <c r="J9" s="44">
        <f t="shared" si="5"/>
        <v>5521.2233269299268</v>
      </c>
      <c r="K9" s="44">
        <f t="shared" si="1"/>
        <v>5749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</row>
    <row r="10" spans="1:46" ht="15" x14ac:dyDescent="0.2">
      <c r="A10" s="40">
        <v>1954</v>
      </c>
      <c r="B10" s="28"/>
      <c r="C10" s="42">
        <v>5420</v>
      </c>
      <c r="D10" s="44"/>
      <c r="E10" s="44">
        <f t="shared" si="2"/>
        <v>5474.6</v>
      </c>
      <c r="F10" s="44">
        <f t="shared" si="3"/>
        <v>73.990539935859374</v>
      </c>
      <c r="G10" s="44"/>
      <c r="H10" s="46">
        <f t="shared" si="0"/>
        <v>1954</v>
      </c>
      <c r="I10" s="44">
        <f t="shared" si="4"/>
        <v>5326.6189201282814</v>
      </c>
      <c r="J10" s="44">
        <f t="shared" si="5"/>
        <v>5622.5810798717193</v>
      </c>
      <c r="K10" s="44">
        <f t="shared" si="1"/>
        <v>5420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</row>
    <row r="11" spans="1:46" s="54" customFormat="1" ht="15.75" x14ac:dyDescent="0.25">
      <c r="A11" s="49">
        <v>1955</v>
      </c>
      <c r="B11" s="24"/>
      <c r="C11" s="51">
        <v>5706</v>
      </c>
      <c r="D11" s="53"/>
      <c r="E11" s="44">
        <f t="shared" si="2"/>
        <v>5604</v>
      </c>
      <c r="F11" s="44">
        <f t="shared" si="3"/>
        <v>74.85986908885161</v>
      </c>
      <c r="G11" s="53"/>
      <c r="H11" s="46">
        <f t="shared" si="0"/>
        <v>1955</v>
      </c>
      <c r="I11" s="44">
        <f t="shared" si="4"/>
        <v>5454.2802618222968</v>
      </c>
      <c r="J11" s="44">
        <f t="shared" si="5"/>
        <v>5753.7197381777032</v>
      </c>
      <c r="K11" s="44">
        <f t="shared" si="1"/>
        <v>5706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</row>
    <row r="12" spans="1:46" ht="15" x14ac:dyDescent="0.2">
      <c r="A12" s="40">
        <v>1956</v>
      </c>
      <c r="B12" s="28"/>
      <c r="C12" s="42">
        <v>5589</v>
      </c>
      <c r="D12" s="44"/>
      <c r="E12" s="44">
        <f t="shared" si="2"/>
        <v>5635.6</v>
      </c>
      <c r="F12" s="44">
        <f t="shared" si="3"/>
        <v>75.070633406146243</v>
      </c>
      <c r="G12" s="44"/>
      <c r="H12" s="46">
        <f t="shared" si="0"/>
        <v>1956</v>
      </c>
      <c r="I12" s="44">
        <f t="shared" si="4"/>
        <v>5485.4587331877083</v>
      </c>
      <c r="J12" s="44">
        <f t="shared" si="5"/>
        <v>5785.7412668122925</v>
      </c>
      <c r="K12" s="44">
        <f t="shared" si="1"/>
        <v>5589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</row>
    <row r="13" spans="1:46" ht="15" x14ac:dyDescent="0.2">
      <c r="A13" s="40">
        <v>1957</v>
      </c>
      <c r="B13" s="28"/>
      <c r="C13" s="42">
        <v>5556</v>
      </c>
      <c r="D13" s="44"/>
      <c r="E13" s="44">
        <f t="shared" si="2"/>
        <v>5939.6</v>
      </c>
      <c r="F13" s="44">
        <f t="shared" si="3"/>
        <v>77.068800431821955</v>
      </c>
      <c r="G13" s="44"/>
      <c r="H13" s="46">
        <f t="shared" si="0"/>
        <v>1957</v>
      </c>
      <c r="I13" s="44">
        <f t="shared" si="4"/>
        <v>5785.4623991363569</v>
      </c>
      <c r="J13" s="44">
        <f t="shared" si="5"/>
        <v>6093.7376008636438</v>
      </c>
      <c r="K13" s="44">
        <f t="shared" si="1"/>
        <v>5556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</row>
    <row r="14" spans="1:46" ht="15" x14ac:dyDescent="0.2">
      <c r="A14" s="40">
        <v>1958</v>
      </c>
      <c r="B14" s="28"/>
      <c r="C14" s="42">
        <v>5907</v>
      </c>
      <c r="D14" s="44"/>
      <c r="E14" s="44">
        <f t="shared" si="2"/>
        <v>6254.4</v>
      </c>
      <c r="F14" s="44">
        <f t="shared" si="3"/>
        <v>79.084764651606562</v>
      </c>
      <c r="G14" s="44"/>
      <c r="H14" s="46">
        <f t="shared" si="0"/>
        <v>1958</v>
      </c>
      <c r="I14" s="44">
        <f t="shared" si="4"/>
        <v>6096.2304706967861</v>
      </c>
      <c r="J14" s="44">
        <f t="shared" si="5"/>
        <v>6412.5695293032131</v>
      </c>
      <c r="K14" s="44">
        <f t="shared" si="1"/>
        <v>5907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</row>
    <row r="15" spans="1:46" ht="15" x14ac:dyDescent="0.2">
      <c r="A15" s="40">
        <v>1959</v>
      </c>
      <c r="B15" s="28"/>
      <c r="C15" s="42">
        <v>6940</v>
      </c>
      <c r="D15" s="44"/>
      <c r="E15" s="44">
        <f t="shared" si="2"/>
        <v>6716.4</v>
      </c>
      <c r="F15" s="44">
        <f t="shared" si="3"/>
        <v>81.953645434477167</v>
      </c>
      <c r="G15" s="44"/>
      <c r="H15" s="46">
        <f t="shared" si="0"/>
        <v>1959</v>
      </c>
      <c r="I15" s="44">
        <f t="shared" si="4"/>
        <v>6552.4927091310456</v>
      </c>
      <c r="J15" s="44">
        <f t="shared" si="5"/>
        <v>6880.3072908689537</v>
      </c>
      <c r="K15" s="44">
        <f t="shared" si="1"/>
        <v>6940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</row>
    <row r="16" spans="1:46" s="54" customFormat="1" ht="15.75" x14ac:dyDescent="0.25">
      <c r="A16" s="49">
        <v>1960</v>
      </c>
      <c r="B16" s="24"/>
      <c r="C16" s="51">
        <v>7280</v>
      </c>
      <c r="D16" s="53"/>
      <c r="E16" s="44">
        <f t="shared" si="2"/>
        <v>7148.4</v>
      </c>
      <c r="F16" s="44">
        <f t="shared" si="3"/>
        <v>84.548211098757136</v>
      </c>
      <c r="G16" s="53"/>
      <c r="H16" s="46">
        <f t="shared" si="0"/>
        <v>1960</v>
      </c>
      <c r="I16" s="44">
        <f t="shared" si="4"/>
        <v>6979.3035778024851</v>
      </c>
      <c r="J16" s="44">
        <f t="shared" si="5"/>
        <v>7317.4964221975142</v>
      </c>
      <c r="K16" s="44">
        <f t="shared" si="1"/>
        <v>7280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</row>
    <row r="17" spans="1:46" ht="15" x14ac:dyDescent="0.2">
      <c r="A17" s="40">
        <v>1961</v>
      </c>
      <c r="B17" s="28"/>
      <c r="C17" s="42">
        <v>7899</v>
      </c>
      <c r="D17" s="44"/>
      <c r="E17" s="44">
        <f t="shared" si="2"/>
        <v>7554.8</v>
      </c>
      <c r="F17" s="44">
        <f t="shared" si="3"/>
        <v>86.918352492439709</v>
      </c>
      <c r="G17" s="44"/>
      <c r="H17" s="46">
        <f t="shared" si="0"/>
        <v>1961</v>
      </c>
      <c r="I17" s="44">
        <f t="shared" si="4"/>
        <v>7380.9632950151208</v>
      </c>
      <c r="J17" s="44">
        <f t="shared" si="5"/>
        <v>7728.6367049848795</v>
      </c>
      <c r="K17" s="44">
        <f t="shared" si="1"/>
        <v>7899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</row>
    <row r="18" spans="1:46" ht="15" x14ac:dyDescent="0.2">
      <c r="A18" s="40">
        <v>1962</v>
      </c>
      <c r="B18" s="28"/>
      <c r="C18" s="42">
        <v>7716</v>
      </c>
      <c r="D18" s="44"/>
      <c r="E18" s="44">
        <f t="shared" si="2"/>
        <v>7944.8</v>
      </c>
      <c r="F18" s="44">
        <f t="shared" si="3"/>
        <v>89.133607578735422</v>
      </c>
      <c r="G18" s="44"/>
      <c r="H18" s="46">
        <f t="shared" si="0"/>
        <v>1962</v>
      </c>
      <c r="I18" s="44">
        <f t="shared" si="4"/>
        <v>7766.5327848425295</v>
      </c>
      <c r="J18" s="44">
        <f t="shared" si="5"/>
        <v>8123.0672151574709</v>
      </c>
      <c r="K18" s="44">
        <f t="shared" si="1"/>
        <v>7716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</row>
    <row r="19" spans="1:46" ht="15" x14ac:dyDescent="0.2">
      <c r="A19" s="40">
        <v>1963</v>
      </c>
      <c r="B19" s="28"/>
      <c r="C19" s="42">
        <v>7939</v>
      </c>
      <c r="D19" s="44"/>
      <c r="E19" s="44">
        <f t="shared" si="2"/>
        <v>8386.2000000000007</v>
      </c>
      <c r="F19" s="44">
        <f t="shared" si="3"/>
        <v>91.576197780864433</v>
      </c>
      <c r="G19" s="44"/>
      <c r="H19" s="46">
        <f t="shared" si="0"/>
        <v>1963</v>
      </c>
      <c r="I19" s="44">
        <f t="shared" si="4"/>
        <v>8203.0476044382722</v>
      </c>
      <c r="J19" s="44">
        <f t="shared" si="5"/>
        <v>8569.3523955617293</v>
      </c>
      <c r="K19" s="44">
        <f t="shared" si="1"/>
        <v>7939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</row>
    <row r="20" spans="1:46" ht="15" x14ac:dyDescent="0.2">
      <c r="A20" s="40">
        <v>1964</v>
      </c>
      <c r="B20" s="28"/>
      <c r="C20" s="42">
        <v>8890</v>
      </c>
      <c r="D20" s="44"/>
      <c r="E20" s="44">
        <f t="shared" si="2"/>
        <v>8815</v>
      </c>
      <c r="F20" s="44">
        <f t="shared" si="3"/>
        <v>93.888231424390995</v>
      </c>
      <c r="G20" s="44"/>
      <c r="H20" s="46">
        <f t="shared" si="0"/>
        <v>1964</v>
      </c>
      <c r="I20" s="44">
        <f t="shared" si="4"/>
        <v>8627.2235371512179</v>
      </c>
      <c r="J20" s="44">
        <f t="shared" si="5"/>
        <v>9002.7764628487821</v>
      </c>
      <c r="K20" s="44">
        <f t="shared" si="1"/>
        <v>8890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</row>
    <row r="21" spans="1:46" s="54" customFormat="1" ht="15.75" x14ac:dyDescent="0.25">
      <c r="A21" s="49">
        <v>1965</v>
      </c>
      <c r="B21" s="24"/>
      <c r="C21" s="51">
        <v>9487</v>
      </c>
      <c r="D21" s="53"/>
      <c r="E21" s="44">
        <f t="shared" si="2"/>
        <v>9279</v>
      </c>
      <c r="F21" s="44">
        <f t="shared" si="3"/>
        <v>96.327566148013929</v>
      </c>
      <c r="G21" s="53"/>
      <c r="H21" s="46">
        <f t="shared" si="0"/>
        <v>1965</v>
      </c>
      <c r="I21" s="44">
        <f t="shared" si="4"/>
        <v>9086.3448677039723</v>
      </c>
      <c r="J21" s="44">
        <f t="shared" si="5"/>
        <v>9471.6551322960277</v>
      </c>
      <c r="K21" s="44">
        <f t="shared" si="1"/>
        <v>9487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</row>
    <row r="22" spans="1:46" ht="15" x14ac:dyDescent="0.2">
      <c r="A22" s="40">
        <v>1966</v>
      </c>
      <c r="B22" s="28"/>
      <c r="C22" s="42">
        <v>10043</v>
      </c>
      <c r="D22" s="44"/>
      <c r="E22" s="44">
        <f t="shared" si="2"/>
        <v>9743.6</v>
      </c>
      <c r="F22" s="44">
        <f t="shared" si="3"/>
        <v>98.709675310984593</v>
      </c>
      <c r="G22" s="44"/>
      <c r="H22" s="46">
        <f t="shared" si="0"/>
        <v>1966</v>
      </c>
      <c r="I22" s="44">
        <f t="shared" si="4"/>
        <v>9546.1806493780314</v>
      </c>
      <c r="J22" s="44">
        <f t="shared" si="5"/>
        <v>9941.0193506219694</v>
      </c>
      <c r="K22" s="44">
        <f t="shared" si="1"/>
        <v>10043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2">
        <v>23225</v>
      </c>
      <c r="AJ22" s="42"/>
      <c r="AK22" s="44"/>
      <c r="AL22" s="44"/>
      <c r="AM22" s="44"/>
      <c r="AN22" s="44"/>
      <c r="AO22" s="44"/>
      <c r="AP22" s="44"/>
      <c r="AQ22" s="44"/>
      <c r="AR22" s="44"/>
      <c r="AS22" s="44"/>
      <c r="AT22" s="44"/>
    </row>
    <row r="23" spans="1:46" ht="15" x14ac:dyDescent="0.2">
      <c r="A23" s="40">
        <v>1967</v>
      </c>
      <c r="B23" s="28"/>
      <c r="C23" s="42">
        <v>10036</v>
      </c>
      <c r="D23" s="44"/>
      <c r="E23" s="44">
        <f t="shared" si="2"/>
        <v>10110.200000000001</v>
      </c>
      <c r="F23" s="44">
        <f t="shared" si="3"/>
        <v>100.54949030203983</v>
      </c>
      <c r="G23" s="44"/>
      <c r="H23" s="46">
        <f t="shared" si="0"/>
        <v>1967</v>
      </c>
      <c r="I23" s="44">
        <f t="shared" si="4"/>
        <v>9909.101019395921</v>
      </c>
      <c r="J23" s="44">
        <f t="shared" si="5"/>
        <v>10311.29898060408</v>
      </c>
      <c r="K23" s="44">
        <f t="shared" si="1"/>
        <v>10036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2">
        <v>22838</v>
      </c>
      <c r="AJ23" s="42"/>
      <c r="AK23" s="44"/>
      <c r="AL23" s="44"/>
      <c r="AM23" s="44"/>
      <c r="AN23" s="44"/>
      <c r="AO23" s="44"/>
      <c r="AP23" s="44"/>
      <c r="AQ23" s="44"/>
      <c r="AR23" s="44"/>
      <c r="AS23" s="44"/>
      <c r="AT23" s="44"/>
    </row>
    <row r="24" spans="1:46" ht="15" x14ac:dyDescent="0.2">
      <c r="A24" s="40">
        <v>1968</v>
      </c>
      <c r="B24" s="28"/>
      <c r="C24" s="42">
        <v>10262</v>
      </c>
      <c r="D24" s="44"/>
      <c r="E24" s="44">
        <f t="shared" si="2"/>
        <v>10381.200000000001</v>
      </c>
      <c r="F24" s="44">
        <f t="shared" si="3"/>
        <v>101.88817399482632</v>
      </c>
      <c r="G24" s="44"/>
      <c r="H24" s="46">
        <f t="shared" si="0"/>
        <v>1968</v>
      </c>
      <c r="I24" s="44">
        <f t="shared" si="4"/>
        <v>10177.423652010348</v>
      </c>
      <c r="J24" s="44">
        <f t="shared" si="5"/>
        <v>10584.976347989654</v>
      </c>
      <c r="K24" s="44">
        <f t="shared" si="1"/>
        <v>10262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2">
        <v>22120</v>
      </c>
      <c r="AJ24" s="44">
        <f t="shared" ref="AJ24:AJ65" si="6">AVERAGE(AI22:AI26)</f>
        <v>22435.8</v>
      </c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15" x14ac:dyDescent="0.2">
      <c r="A25" s="40">
        <v>1969</v>
      </c>
      <c r="B25" s="28"/>
      <c r="C25" s="42">
        <v>10723</v>
      </c>
      <c r="D25" s="44"/>
      <c r="E25" s="44">
        <f t="shared" si="2"/>
        <v>10535.2</v>
      </c>
      <c r="F25" s="44">
        <f t="shared" si="3"/>
        <v>102.64112236331012</v>
      </c>
      <c r="G25" s="44"/>
      <c r="H25" s="46">
        <f t="shared" si="0"/>
        <v>1969</v>
      </c>
      <c r="I25" s="44">
        <f t="shared" si="4"/>
        <v>10329.91775527338</v>
      </c>
      <c r="J25" s="44">
        <f t="shared" si="5"/>
        <v>10740.482244726622</v>
      </c>
      <c r="K25" s="44">
        <f t="shared" si="1"/>
        <v>10723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2">
        <v>21863</v>
      </c>
      <c r="AJ25" s="44">
        <f t="shared" si="6"/>
        <v>22257.200000000001</v>
      </c>
      <c r="AK25" s="44"/>
      <c r="AL25" s="44"/>
      <c r="AM25" s="44"/>
      <c r="AN25" s="44"/>
      <c r="AO25" s="44"/>
      <c r="AP25" s="44"/>
      <c r="AQ25" s="44"/>
      <c r="AR25" s="44"/>
      <c r="AS25" s="44"/>
      <c r="AT25" s="44"/>
    </row>
    <row r="26" spans="1:46" s="54" customFormat="1" ht="15.75" x14ac:dyDescent="0.25">
      <c r="A26" s="49">
        <v>1970</v>
      </c>
      <c r="B26" s="24"/>
      <c r="C26" s="51">
        <v>10842</v>
      </c>
      <c r="D26" s="53"/>
      <c r="E26" s="44">
        <f t="shared" si="2"/>
        <v>10699</v>
      </c>
      <c r="F26" s="44">
        <f t="shared" si="3"/>
        <v>103.435970532499</v>
      </c>
      <c r="G26" s="53"/>
      <c r="H26" s="46">
        <f t="shared" si="0"/>
        <v>1970</v>
      </c>
      <c r="I26" s="44">
        <f t="shared" si="4"/>
        <v>10492.128058935003</v>
      </c>
      <c r="J26" s="44">
        <f t="shared" si="5"/>
        <v>10905.871941064997</v>
      </c>
      <c r="K26" s="44">
        <f t="shared" si="1"/>
        <v>10842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>
        <v>8618</v>
      </c>
      <c r="AD26" s="44"/>
      <c r="AE26" s="44"/>
      <c r="AF26" s="44"/>
      <c r="AG26" s="44"/>
      <c r="AH26" s="44"/>
      <c r="AI26" s="51">
        <v>22133</v>
      </c>
      <c r="AJ26" s="44">
        <f t="shared" si="6"/>
        <v>22230.2</v>
      </c>
      <c r="AK26" s="44"/>
      <c r="AL26" s="44"/>
      <c r="AM26" s="44"/>
      <c r="AN26" s="44"/>
      <c r="AO26" s="44"/>
      <c r="AP26" s="44"/>
      <c r="AQ26" s="44"/>
      <c r="AR26" s="44"/>
      <c r="AS26" s="44"/>
      <c r="AT26" s="44"/>
    </row>
    <row r="27" spans="1:46" ht="15" x14ac:dyDescent="0.2">
      <c r="A27" s="40">
        <v>1971</v>
      </c>
      <c r="B27" s="28"/>
      <c r="C27" s="42">
        <v>10813</v>
      </c>
      <c r="D27" s="44"/>
      <c r="E27" s="44">
        <f t="shared" si="2"/>
        <v>10836.4</v>
      </c>
      <c r="F27" s="44">
        <f t="shared" si="3"/>
        <v>104.09803072104678</v>
      </c>
      <c r="G27" s="44"/>
      <c r="H27" s="46">
        <f t="shared" si="0"/>
        <v>1971</v>
      </c>
      <c r="I27" s="44">
        <f t="shared" si="4"/>
        <v>10628.203938557906</v>
      </c>
      <c r="J27" s="44">
        <f t="shared" si="5"/>
        <v>11044.596061442093</v>
      </c>
      <c r="K27" s="44">
        <f t="shared" si="1"/>
        <v>10813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>
        <v>8652</v>
      </c>
      <c r="AD27" s="44"/>
      <c r="AE27" s="44"/>
      <c r="AF27" s="44"/>
      <c r="AG27" s="44"/>
      <c r="AH27" s="44"/>
      <c r="AI27" s="42">
        <v>22332</v>
      </c>
      <c r="AJ27" s="44">
        <f t="shared" si="6"/>
        <v>22322.2</v>
      </c>
      <c r="AK27" s="44"/>
      <c r="AL27" s="44"/>
      <c r="AM27" s="44"/>
      <c r="AN27" s="44"/>
      <c r="AO27" s="44"/>
      <c r="AP27" s="44"/>
      <c r="AQ27" s="44"/>
      <c r="AR27" s="44"/>
      <c r="AS27" s="44"/>
      <c r="AT27" s="44"/>
    </row>
    <row r="28" spans="1:46" ht="15" x14ac:dyDescent="0.2">
      <c r="A28" s="40">
        <v>1972</v>
      </c>
      <c r="B28" s="28"/>
      <c r="C28" s="42">
        <v>10855</v>
      </c>
      <c r="D28" s="44"/>
      <c r="E28" s="44">
        <f t="shared" si="2"/>
        <v>10761.2</v>
      </c>
      <c r="F28" s="44">
        <f t="shared" si="3"/>
        <v>103.73620390201292</v>
      </c>
      <c r="G28" s="44"/>
      <c r="H28" s="46">
        <f t="shared" si="0"/>
        <v>1972</v>
      </c>
      <c r="I28" s="44">
        <f t="shared" si="4"/>
        <v>10553.727592195975</v>
      </c>
      <c r="J28" s="44">
        <f t="shared" si="5"/>
        <v>10968.672407804026</v>
      </c>
      <c r="K28" s="44">
        <f t="shared" si="1"/>
        <v>10855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>
        <v>8735</v>
      </c>
      <c r="AD28" s="44">
        <f t="shared" ref="AD28:AD70" si="7">AVERAGE(AC26:AC30)</f>
        <v>8631</v>
      </c>
      <c r="AE28" s="44"/>
      <c r="AF28" s="46">
        <f t="shared" ref="AF28:AF70" si="8">SQRT(AD28)</f>
        <v>92.903175403212131</v>
      </c>
      <c r="AG28" s="66">
        <f t="shared" ref="AG28:AG70" si="9">AD28-2*AF28</f>
        <v>8445.1936491935758</v>
      </c>
      <c r="AH28" s="66">
        <f t="shared" ref="AH28:AH70" si="10">AD28+2*AF28</f>
        <v>8816.8063508064242</v>
      </c>
      <c r="AI28" s="42">
        <v>22703</v>
      </c>
      <c r="AJ28" s="44">
        <f t="shared" si="6"/>
        <v>22065.8</v>
      </c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15" x14ac:dyDescent="0.2">
      <c r="A29" s="40">
        <v>1973</v>
      </c>
      <c r="B29" s="28"/>
      <c r="C29" s="42">
        <v>10949</v>
      </c>
      <c r="D29" s="44"/>
      <c r="E29" s="44">
        <f t="shared" si="2"/>
        <v>10502.4</v>
      </c>
      <c r="F29" s="44">
        <f t="shared" si="3"/>
        <v>102.48121779135921</v>
      </c>
      <c r="G29" s="44"/>
      <c r="H29" s="46">
        <f t="shared" si="0"/>
        <v>1973</v>
      </c>
      <c r="I29" s="44">
        <f t="shared" si="4"/>
        <v>10297.437564417281</v>
      </c>
      <c r="J29" s="44">
        <f t="shared" si="5"/>
        <v>10707.362435582718</v>
      </c>
      <c r="K29" s="44">
        <f t="shared" si="1"/>
        <v>10949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>
        <v>8839</v>
      </c>
      <c r="AD29" s="44">
        <f t="shared" si="7"/>
        <v>8429.6</v>
      </c>
      <c r="AE29" s="44"/>
      <c r="AF29" s="46">
        <f t="shared" si="8"/>
        <v>91.812853130702791</v>
      </c>
      <c r="AG29" s="71">
        <f t="shared" si="9"/>
        <v>8245.9742937385945</v>
      </c>
      <c r="AH29" s="71">
        <f t="shared" si="10"/>
        <v>8613.2257062614062</v>
      </c>
      <c r="AI29" s="42">
        <v>22580</v>
      </c>
      <c r="AJ29" s="44">
        <f t="shared" si="6"/>
        <v>21769.599999999999</v>
      </c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15" x14ac:dyDescent="0.2">
      <c r="A30" s="40">
        <v>1974</v>
      </c>
      <c r="B30" s="28"/>
      <c r="C30" s="42">
        <v>10347</v>
      </c>
      <c r="D30" s="44"/>
      <c r="E30" s="44">
        <f t="shared" si="2"/>
        <v>10240.4</v>
      </c>
      <c r="F30" s="44">
        <f t="shared" si="3"/>
        <v>101.19486152962511</v>
      </c>
      <c r="G30" s="44"/>
      <c r="H30" s="46">
        <f t="shared" si="0"/>
        <v>1974</v>
      </c>
      <c r="I30" s="44">
        <f t="shared" si="4"/>
        <v>10038.010276940749</v>
      </c>
      <c r="J30" s="44">
        <f t="shared" si="5"/>
        <v>10442.78972305925</v>
      </c>
      <c r="K30" s="72">
        <f>[1]Table2!L37</f>
        <v>10347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>
        <v>8311</v>
      </c>
      <c r="AD30" s="44">
        <f t="shared" si="7"/>
        <v>8221.2000000000007</v>
      </c>
      <c r="AE30" s="44"/>
      <c r="AF30" s="46">
        <f t="shared" si="8"/>
        <v>90.670833237596312</v>
      </c>
      <c r="AG30" s="66">
        <f t="shared" si="9"/>
        <v>8039.8583335248077</v>
      </c>
      <c r="AH30" s="66">
        <f t="shared" si="10"/>
        <v>8402.5416664751938</v>
      </c>
      <c r="AI30" s="42">
        <v>20581</v>
      </c>
      <c r="AJ30" s="44">
        <f t="shared" si="6"/>
        <v>21653.4</v>
      </c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s="54" customFormat="1" ht="15.75" x14ac:dyDescent="0.25">
      <c r="A31" s="49">
        <v>1975</v>
      </c>
      <c r="B31" s="24"/>
      <c r="C31" s="51">
        <v>9548</v>
      </c>
      <c r="D31" s="53"/>
      <c r="E31" s="44">
        <f t="shared" si="2"/>
        <v>10001.6</v>
      </c>
      <c r="F31" s="44">
        <f t="shared" si="3"/>
        <v>100.00799968002561</v>
      </c>
      <c r="G31" s="53"/>
      <c r="H31" s="46">
        <f t="shared" si="0"/>
        <v>1975</v>
      </c>
      <c r="I31" s="44">
        <f t="shared" si="4"/>
        <v>9801.5840006399485</v>
      </c>
      <c r="J31" s="44">
        <f t="shared" si="5"/>
        <v>10201.615999360052</v>
      </c>
      <c r="K31" s="72">
        <f>[1]Table2!L38</f>
        <v>9548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>
        <v>7611</v>
      </c>
      <c r="AD31" s="44">
        <f t="shared" si="7"/>
        <v>8032.2</v>
      </c>
      <c r="AE31" s="44"/>
      <c r="AF31" s="46">
        <f t="shared" si="8"/>
        <v>89.622541807293103</v>
      </c>
      <c r="AG31" s="73">
        <f t="shared" si="9"/>
        <v>7852.9549163854135</v>
      </c>
      <c r="AH31" s="73">
        <f t="shared" si="10"/>
        <v>8211.4450836145861</v>
      </c>
      <c r="AI31" s="51">
        <v>20652</v>
      </c>
      <c r="AJ31" s="44">
        <f t="shared" si="6"/>
        <v>21448.400000000001</v>
      </c>
      <c r="AK31" s="44"/>
      <c r="AL31" s="44"/>
      <c r="AM31" s="44"/>
      <c r="AN31" s="44"/>
      <c r="AO31" s="44"/>
      <c r="AP31" s="44"/>
      <c r="AQ31" s="44"/>
      <c r="AR31" s="44"/>
      <c r="AS31" s="44"/>
      <c r="AT31" s="44"/>
    </row>
    <row r="32" spans="1:46" ht="15" x14ac:dyDescent="0.2">
      <c r="A32" s="40">
        <v>1976</v>
      </c>
      <c r="B32" s="28"/>
      <c r="C32" s="42">
        <v>9503</v>
      </c>
      <c r="D32" s="44"/>
      <c r="E32" s="44">
        <f t="shared" si="2"/>
        <v>9845.6</v>
      </c>
      <c r="F32" s="44">
        <f t="shared" si="3"/>
        <v>99.224996850592035</v>
      </c>
      <c r="G32" s="44"/>
      <c r="H32" s="46">
        <f t="shared" si="0"/>
        <v>1976</v>
      </c>
      <c r="I32" s="44">
        <f t="shared" si="4"/>
        <v>9647.1500062988162</v>
      </c>
      <c r="J32" s="44">
        <f t="shared" si="5"/>
        <v>10044.049993701185</v>
      </c>
      <c r="K32" s="72">
        <f>[1]Table2!L39</f>
        <v>9503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>
        <v>7610</v>
      </c>
      <c r="AD32" s="44">
        <f t="shared" si="7"/>
        <v>7900.6</v>
      </c>
      <c r="AE32" s="44"/>
      <c r="AF32" s="46">
        <f t="shared" si="8"/>
        <v>88.885319372773822</v>
      </c>
      <c r="AG32" s="73">
        <f t="shared" si="9"/>
        <v>7722.829361254453</v>
      </c>
      <c r="AH32" s="73">
        <f t="shared" si="10"/>
        <v>8078.3706387455477</v>
      </c>
      <c r="AI32" s="42">
        <v>21751</v>
      </c>
      <c r="AJ32" s="44">
        <f t="shared" si="6"/>
        <v>21353.8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</row>
    <row r="33" spans="1:46" ht="15" x14ac:dyDescent="0.2">
      <c r="A33" s="40">
        <v>1977</v>
      </c>
      <c r="B33" s="28"/>
      <c r="C33" s="42">
        <v>9661</v>
      </c>
      <c r="D33" s="44"/>
      <c r="E33" s="44">
        <f t="shared" si="2"/>
        <v>9786.4</v>
      </c>
      <c r="F33" s="44">
        <f t="shared" si="3"/>
        <v>98.926235145182801</v>
      </c>
      <c r="G33" s="44"/>
      <c r="H33" s="46">
        <f t="shared" si="0"/>
        <v>1977</v>
      </c>
      <c r="I33" s="44">
        <f t="shared" si="4"/>
        <v>9588.5475297096345</v>
      </c>
      <c r="J33" s="44">
        <f t="shared" si="5"/>
        <v>9984.2524702903647</v>
      </c>
      <c r="K33" s="72">
        <f>[1]Table2!L40</f>
        <v>9661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>
        <v>7790</v>
      </c>
      <c r="AD33" s="44">
        <f t="shared" si="7"/>
        <v>7891.2</v>
      </c>
      <c r="AE33" s="44"/>
      <c r="AF33" s="46">
        <f t="shared" si="8"/>
        <v>88.832426511944391</v>
      </c>
      <c r="AG33" s="66">
        <f t="shared" si="9"/>
        <v>7713.5351469761108</v>
      </c>
      <c r="AH33" s="66">
        <f t="shared" si="10"/>
        <v>8068.8648530238888</v>
      </c>
      <c r="AI33" s="42">
        <v>21678</v>
      </c>
      <c r="AJ33" s="44">
        <f t="shared" si="6"/>
        <v>21850.400000000001</v>
      </c>
      <c r="AK33" s="44"/>
      <c r="AL33" s="44"/>
      <c r="AM33" s="44"/>
      <c r="AN33" s="44"/>
      <c r="AO33" s="44"/>
      <c r="AP33" s="44"/>
      <c r="AQ33" s="44"/>
      <c r="AR33" s="44"/>
      <c r="AS33" s="44"/>
      <c r="AT33" s="44"/>
    </row>
    <row r="34" spans="1:46" ht="15" x14ac:dyDescent="0.2">
      <c r="A34" s="40">
        <v>1978</v>
      </c>
      <c r="B34" s="28"/>
      <c r="C34" s="42">
        <v>10169</v>
      </c>
      <c r="D34" s="44"/>
      <c r="E34" s="44">
        <f t="shared" si="2"/>
        <v>9784.6</v>
      </c>
      <c r="F34" s="44">
        <f t="shared" si="3"/>
        <v>98.917137039038892</v>
      </c>
      <c r="G34" s="44"/>
      <c r="H34" s="46">
        <f t="shared" si="0"/>
        <v>1978</v>
      </c>
      <c r="I34" s="74">
        <f t="shared" si="4"/>
        <v>9586.7657259219231</v>
      </c>
      <c r="J34" s="74">
        <f t="shared" si="5"/>
        <v>9982.4342740780776</v>
      </c>
      <c r="K34" s="72">
        <f>[1]Table2!L41</f>
        <v>10169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>
        <v>8181</v>
      </c>
      <c r="AD34" s="44">
        <f t="shared" si="7"/>
        <v>7941.4</v>
      </c>
      <c r="AE34" s="44"/>
      <c r="AF34" s="46">
        <f t="shared" si="8"/>
        <v>89.114533045962816</v>
      </c>
      <c r="AG34" s="71">
        <f t="shared" si="9"/>
        <v>7763.1709339080744</v>
      </c>
      <c r="AH34" s="71">
        <f t="shared" si="10"/>
        <v>8119.6290660919249</v>
      </c>
      <c r="AI34" s="42">
        <v>22107</v>
      </c>
      <c r="AJ34" s="44">
        <f t="shared" si="6"/>
        <v>22077.599999999999</v>
      </c>
      <c r="AK34" s="44"/>
      <c r="AL34" s="44"/>
      <c r="AM34" s="44"/>
      <c r="AN34" s="44"/>
      <c r="AO34" s="44"/>
      <c r="AP34" s="44"/>
      <c r="AQ34" s="44"/>
      <c r="AR34" s="44"/>
      <c r="AS34" s="44"/>
      <c r="AT34" s="44"/>
    </row>
    <row r="35" spans="1:46" ht="15" x14ac:dyDescent="0.2">
      <c r="A35" s="40">
        <v>1979</v>
      </c>
      <c r="B35" s="28"/>
      <c r="C35" s="42">
        <v>10051</v>
      </c>
      <c r="D35" s="44"/>
      <c r="E35" s="44">
        <f t="shared" si="2"/>
        <v>9787.4</v>
      </c>
      <c r="F35" s="44">
        <f t="shared" si="3"/>
        <v>98.931289287060238</v>
      </c>
      <c r="G35" s="44"/>
      <c r="H35" s="46">
        <f t="shared" si="0"/>
        <v>1979</v>
      </c>
      <c r="I35" s="75">
        <f t="shared" si="4"/>
        <v>9589.5374214258791</v>
      </c>
      <c r="J35" s="75">
        <f t="shared" si="5"/>
        <v>9985.2625785741202</v>
      </c>
      <c r="K35" s="72">
        <f>[1]Table2!L42</f>
        <v>10051</v>
      </c>
      <c r="L35" s="44"/>
      <c r="M35" s="17">
        <v>7077</v>
      </c>
      <c r="N35" s="17">
        <v>843</v>
      </c>
      <c r="O35" s="17">
        <v>195</v>
      </c>
      <c r="P35" s="17">
        <v>84</v>
      </c>
      <c r="Q35" s="17">
        <v>41</v>
      </c>
      <c r="R35" s="17">
        <v>14</v>
      </c>
      <c r="S35" s="17">
        <v>7</v>
      </c>
      <c r="T35" s="17">
        <v>1</v>
      </c>
      <c r="U35" s="17">
        <v>1</v>
      </c>
      <c r="V35" s="17">
        <v>0</v>
      </c>
      <c r="W35" s="17">
        <v>0</v>
      </c>
      <c r="X35" s="17">
        <v>1</v>
      </c>
      <c r="Y35" s="17">
        <v>0</v>
      </c>
      <c r="Z35" s="17">
        <v>0</v>
      </c>
      <c r="AA35" s="17">
        <v>0</v>
      </c>
      <c r="AB35" s="17">
        <v>0</v>
      </c>
      <c r="AC35" s="17">
        <v>8264</v>
      </c>
      <c r="AD35" s="44">
        <f t="shared" si="7"/>
        <v>7994.4</v>
      </c>
      <c r="AE35" s="76">
        <f t="shared" ref="AE35:AE70" si="11">K35/AC35</f>
        <v>1.2162391093901259</v>
      </c>
      <c r="AF35" s="46">
        <f t="shared" si="8"/>
        <v>89.411408668021778</v>
      </c>
      <c r="AG35" s="71">
        <f t="shared" si="9"/>
        <v>7815.5771826639557</v>
      </c>
      <c r="AH35" s="71">
        <f t="shared" si="10"/>
        <v>8173.2228173360436</v>
      </c>
      <c r="AI35" s="42">
        <v>23064</v>
      </c>
      <c r="AJ35" s="44">
        <f t="shared" si="6"/>
        <v>22024.400000000001</v>
      </c>
      <c r="AK35" s="44">
        <f t="shared" ref="AK35:AK65" si="12">1*M35+4*N35+9*O35+16*P35+25*Q35+36*R35+49*S35+64*T35+81*U35+100*V35+121*W35+144*X35+169*Y35+196*Z35+225*AA35+256*AB35</f>
        <v>15709</v>
      </c>
      <c r="AL35" s="44">
        <f t="shared" ref="AL35:AL65" si="13">(E35^2)/AJ35</f>
        <v>4349.4124135050206</v>
      </c>
      <c r="AM35" s="44">
        <f t="shared" ref="AM35:AM65" si="14">(AJ35^2)*(AK35-AL35)/(AJ35*(AJ35-1))</f>
        <v>11360.103382765605</v>
      </c>
      <c r="AN35" s="44">
        <f t="shared" ref="AN35:AN65" si="15">SQRT(AJ35)</f>
        <v>148.40619933142955</v>
      </c>
      <c r="AO35" s="44">
        <f t="shared" ref="AO35:AO65" si="16">SQRT(AM35)</f>
        <v>106.58378574044742</v>
      </c>
      <c r="AP35" s="44">
        <f t="shared" ref="AP35:AP65" si="17">SQRT(AN35^2+AO35^2)</f>
        <v>182.71426704766546</v>
      </c>
      <c r="AQ35" s="74">
        <f t="shared" ref="AQ35:AQ65" si="18">E35-2*AP35</f>
        <v>9421.9714659046695</v>
      </c>
      <c r="AR35" s="74">
        <f t="shared" ref="AR35:AR65" si="19">E35+2*AP35</f>
        <v>10152.82853409533</v>
      </c>
      <c r="AS35" s="74"/>
      <c r="AT35" s="74"/>
    </row>
    <row r="36" spans="1:46" s="54" customFormat="1" ht="15.75" x14ac:dyDescent="0.25">
      <c r="A36" s="49">
        <v>1980</v>
      </c>
      <c r="B36" s="24"/>
      <c r="C36" s="51">
        <v>9539</v>
      </c>
      <c r="D36" s="53"/>
      <c r="E36" s="44">
        <f t="shared" si="2"/>
        <v>9847.4</v>
      </c>
      <c r="F36" s="44">
        <f t="shared" si="3"/>
        <v>99.234066731138256</v>
      </c>
      <c r="G36" s="53"/>
      <c r="H36" s="46">
        <f t="shared" si="0"/>
        <v>1980</v>
      </c>
      <c r="I36" s="77">
        <f t="shared" si="4"/>
        <v>9648.9318665377232</v>
      </c>
      <c r="J36" s="77">
        <f t="shared" si="5"/>
        <v>10045.868133462276</v>
      </c>
      <c r="K36" s="72">
        <f>[1]Table2!L43</f>
        <v>9539</v>
      </c>
      <c r="L36" s="44"/>
      <c r="M36" s="17">
        <v>6719</v>
      </c>
      <c r="N36" s="17">
        <v>821</v>
      </c>
      <c r="O36" s="17">
        <v>190</v>
      </c>
      <c r="P36" s="17">
        <v>82</v>
      </c>
      <c r="Q36" s="17">
        <v>32</v>
      </c>
      <c r="R36" s="17">
        <v>9</v>
      </c>
      <c r="S36" s="17">
        <v>7</v>
      </c>
      <c r="T36" s="17">
        <v>1</v>
      </c>
      <c r="U36" s="17">
        <v>1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7862</v>
      </c>
      <c r="AD36" s="44">
        <f t="shared" si="7"/>
        <v>8048.6</v>
      </c>
      <c r="AE36" s="76">
        <f t="shared" si="11"/>
        <v>1.213304502671076</v>
      </c>
      <c r="AF36" s="46">
        <f t="shared" si="8"/>
        <v>89.713989990413424</v>
      </c>
      <c r="AG36" s="73">
        <f t="shared" si="9"/>
        <v>7869.1720200191739</v>
      </c>
      <c r="AH36" s="73">
        <f t="shared" si="10"/>
        <v>8228.0279799808268</v>
      </c>
      <c r="AI36" s="51">
        <v>21788</v>
      </c>
      <c r="AJ36" s="44">
        <f t="shared" si="6"/>
        <v>21858.799999999999</v>
      </c>
      <c r="AK36" s="44">
        <f t="shared" si="12"/>
        <v>14637</v>
      </c>
      <c r="AL36" s="44">
        <f t="shared" si="13"/>
        <v>4436.2584753051397</v>
      </c>
      <c r="AM36" s="44">
        <f t="shared" si="14"/>
        <v>10201.208211256393</v>
      </c>
      <c r="AN36" s="44">
        <f t="shared" si="15"/>
        <v>147.84721843849482</v>
      </c>
      <c r="AO36" s="44">
        <f t="shared" si="16"/>
        <v>101.00103074353446</v>
      </c>
      <c r="AP36" s="44">
        <f t="shared" si="17"/>
        <v>179.0530876898145</v>
      </c>
      <c r="AQ36" s="74">
        <f t="shared" si="18"/>
        <v>9489.2938246203703</v>
      </c>
      <c r="AR36" s="74">
        <f t="shared" si="19"/>
        <v>10205.506175379629</v>
      </c>
      <c r="AS36" s="74"/>
      <c r="AT36" s="74"/>
    </row>
    <row r="37" spans="1:46" ht="15" x14ac:dyDescent="0.2">
      <c r="A37" s="40">
        <v>1981</v>
      </c>
      <c r="B37" s="28"/>
      <c r="C37" s="42">
        <v>9517</v>
      </c>
      <c r="D37" s="44"/>
      <c r="E37" s="44">
        <f t="shared" si="2"/>
        <v>9465</v>
      </c>
      <c r="F37" s="44">
        <f t="shared" si="3"/>
        <v>97.28823155962904</v>
      </c>
      <c r="G37" s="44"/>
      <c r="H37" s="46">
        <f t="shared" si="0"/>
        <v>1981</v>
      </c>
      <c r="I37" s="44">
        <f t="shared" si="4"/>
        <v>9270.4235368807422</v>
      </c>
      <c r="J37" s="44">
        <f t="shared" si="5"/>
        <v>9659.5764631192578</v>
      </c>
      <c r="K37" s="72">
        <f>[1]Table2!L44</f>
        <v>9517</v>
      </c>
      <c r="L37" s="44"/>
      <c r="M37" s="17">
        <v>6714</v>
      </c>
      <c r="N37" s="17">
        <v>850</v>
      </c>
      <c r="O37" s="17">
        <v>204</v>
      </c>
      <c r="P37" s="17">
        <v>79</v>
      </c>
      <c r="Q37" s="17">
        <v>11</v>
      </c>
      <c r="R37" s="17">
        <v>9</v>
      </c>
      <c r="S37" s="17">
        <v>4</v>
      </c>
      <c r="T37" s="17">
        <v>2</v>
      </c>
      <c r="U37" s="17">
        <v>0</v>
      </c>
      <c r="V37" s="17">
        <v>0</v>
      </c>
      <c r="W37" s="17">
        <v>2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7875</v>
      </c>
      <c r="AD37" s="44">
        <f t="shared" si="7"/>
        <v>7811.8</v>
      </c>
      <c r="AE37" s="76">
        <f t="shared" si="11"/>
        <v>1.2085079365079365</v>
      </c>
      <c r="AF37" s="46">
        <f t="shared" si="8"/>
        <v>88.384387761640355</v>
      </c>
      <c r="AG37" s="46">
        <f t="shared" si="9"/>
        <v>7635.0312244767192</v>
      </c>
      <c r="AH37" s="46">
        <f t="shared" si="10"/>
        <v>7988.5687755232811</v>
      </c>
      <c r="AI37" s="42">
        <v>21485</v>
      </c>
      <c r="AJ37" s="44">
        <f t="shared" si="6"/>
        <v>21324.2</v>
      </c>
      <c r="AK37" s="44">
        <f t="shared" si="12"/>
        <v>14379</v>
      </c>
      <c r="AL37" s="44">
        <f t="shared" si="13"/>
        <v>4201.1529154669342</v>
      </c>
      <c r="AM37" s="44">
        <f t="shared" si="14"/>
        <v>10178.324397838973</v>
      </c>
      <c r="AN37" s="44">
        <f t="shared" si="15"/>
        <v>146.02807949158273</v>
      </c>
      <c r="AO37" s="44">
        <f t="shared" si="16"/>
        <v>100.88768209171511</v>
      </c>
      <c r="AP37" s="44">
        <f t="shared" si="17"/>
        <v>177.48950503575972</v>
      </c>
      <c r="AQ37" s="74">
        <f t="shared" si="18"/>
        <v>9110.02098992848</v>
      </c>
      <c r="AR37" s="74">
        <f t="shared" si="19"/>
        <v>9819.97901007152</v>
      </c>
      <c r="AS37" s="74"/>
      <c r="AT37" s="74"/>
    </row>
    <row r="38" spans="1:46" ht="15" x14ac:dyDescent="0.2">
      <c r="A38" s="40">
        <v>1982</v>
      </c>
      <c r="B38" s="28"/>
      <c r="C38" s="42">
        <v>9961</v>
      </c>
      <c r="D38" s="44"/>
      <c r="E38" s="44">
        <f t="shared" si="2"/>
        <v>9120</v>
      </c>
      <c r="F38" s="44">
        <f t="shared" si="3"/>
        <v>95.498691090506583</v>
      </c>
      <c r="G38" s="44"/>
      <c r="H38" s="46">
        <f t="shared" si="0"/>
        <v>1982</v>
      </c>
      <c r="I38" s="78">
        <f t="shared" si="4"/>
        <v>8929.0026178189873</v>
      </c>
      <c r="J38" s="78">
        <f t="shared" si="5"/>
        <v>9310.9973821810127</v>
      </c>
      <c r="K38" s="72">
        <f>[1]Table2!L45</f>
        <v>9961</v>
      </c>
      <c r="L38" s="44"/>
      <c r="M38" s="17">
        <v>6787</v>
      </c>
      <c r="N38" s="17">
        <v>895</v>
      </c>
      <c r="O38" s="17">
        <v>237</v>
      </c>
      <c r="P38" s="17">
        <v>93</v>
      </c>
      <c r="Q38" s="17">
        <v>23</v>
      </c>
      <c r="R38" s="17">
        <v>17</v>
      </c>
      <c r="S38" s="17">
        <v>5</v>
      </c>
      <c r="T38" s="17">
        <v>1</v>
      </c>
      <c r="U38" s="17">
        <v>0</v>
      </c>
      <c r="V38" s="17">
        <v>1</v>
      </c>
      <c r="W38" s="17">
        <v>0</v>
      </c>
      <c r="X38" s="17">
        <v>0</v>
      </c>
      <c r="Y38" s="17">
        <v>0</v>
      </c>
      <c r="Z38" s="17">
        <v>0</v>
      </c>
      <c r="AA38" s="17">
        <v>1</v>
      </c>
      <c r="AB38" s="17">
        <v>1</v>
      </c>
      <c r="AC38" s="17">
        <v>8061</v>
      </c>
      <c r="AD38" s="44">
        <f t="shared" si="7"/>
        <v>7575.8</v>
      </c>
      <c r="AE38" s="76">
        <f t="shared" si="11"/>
        <v>1.2357027664061531</v>
      </c>
      <c r="AF38" s="46">
        <f t="shared" si="8"/>
        <v>87.039071686226066</v>
      </c>
      <c r="AG38" s="79">
        <f t="shared" si="9"/>
        <v>7401.7218566275478</v>
      </c>
      <c r="AH38" s="79">
        <f t="shared" si="10"/>
        <v>7749.8781433724525</v>
      </c>
      <c r="AI38" s="42">
        <v>20850</v>
      </c>
      <c r="AJ38" s="44">
        <f t="shared" si="6"/>
        <v>20706.2</v>
      </c>
      <c r="AK38" s="44">
        <f t="shared" si="12"/>
        <v>16065</v>
      </c>
      <c r="AL38" s="44">
        <f t="shared" si="13"/>
        <v>4016.8838318957605</v>
      </c>
      <c r="AM38" s="44">
        <f t="shared" si="14"/>
        <v>12048.698056526864</v>
      </c>
      <c r="AN38" s="44">
        <f t="shared" si="15"/>
        <v>143.89649057569125</v>
      </c>
      <c r="AO38" s="44">
        <f t="shared" si="16"/>
        <v>109.76656165028977</v>
      </c>
      <c r="AP38" s="44">
        <f t="shared" si="17"/>
        <v>180.98314301759396</v>
      </c>
      <c r="AQ38" s="78">
        <f t="shared" si="18"/>
        <v>8758.0337139648127</v>
      </c>
      <c r="AR38" s="78">
        <f t="shared" si="19"/>
        <v>9481.9662860351873</v>
      </c>
      <c r="AS38" s="74"/>
      <c r="AT38" s="74"/>
    </row>
    <row r="39" spans="1:46" ht="15" x14ac:dyDescent="0.2">
      <c r="A39" s="40">
        <v>1983</v>
      </c>
      <c r="B39" s="28"/>
      <c r="C39" s="42">
        <v>8257</v>
      </c>
      <c r="D39" s="44"/>
      <c r="E39" s="44">
        <f t="shared" si="2"/>
        <v>8889.7999999999993</v>
      </c>
      <c r="F39" s="44">
        <f t="shared" si="3"/>
        <v>94.285735930733438</v>
      </c>
      <c r="G39" s="44"/>
      <c r="H39" s="46">
        <f t="shared" si="0"/>
        <v>1983</v>
      </c>
      <c r="I39" s="77">
        <f t="shared" si="4"/>
        <v>8701.2285281385321</v>
      </c>
      <c r="J39" s="77">
        <f t="shared" si="5"/>
        <v>9078.3714718614665</v>
      </c>
      <c r="K39" s="72">
        <f>[1]Table2!L46</f>
        <v>8257</v>
      </c>
      <c r="L39" s="44"/>
      <c r="M39" s="17">
        <v>6148</v>
      </c>
      <c r="N39" s="17">
        <v>610</v>
      </c>
      <c r="O39" s="17">
        <v>136</v>
      </c>
      <c r="P39" s="17">
        <v>67</v>
      </c>
      <c r="Q39" s="17">
        <v>24</v>
      </c>
      <c r="R39" s="17">
        <v>3</v>
      </c>
      <c r="S39" s="17">
        <v>5</v>
      </c>
      <c r="T39" s="17">
        <v>2</v>
      </c>
      <c r="U39" s="17">
        <v>1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1</v>
      </c>
      <c r="AB39" s="17">
        <v>0</v>
      </c>
      <c r="AC39" s="17">
        <v>6997</v>
      </c>
      <c r="AD39" s="44">
        <f t="shared" si="7"/>
        <v>7414.8</v>
      </c>
      <c r="AE39" s="76">
        <f t="shared" si="11"/>
        <v>1.1800771759325426</v>
      </c>
      <c r="AF39" s="46">
        <f t="shared" si="8"/>
        <v>86.109232954428293</v>
      </c>
      <c r="AG39" s="73">
        <f t="shared" si="9"/>
        <v>7242.581534091144</v>
      </c>
      <c r="AH39" s="73">
        <f t="shared" si="10"/>
        <v>7587.0184659088563</v>
      </c>
      <c r="AI39" s="42">
        <v>19434</v>
      </c>
      <c r="AJ39" s="44">
        <f t="shared" si="6"/>
        <v>20477.400000000001</v>
      </c>
      <c r="AK39" s="44">
        <f t="shared" si="12"/>
        <v>12271</v>
      </c>
      <c r="AL39" s="44">
        <f t="shared" si="13"/>
        <v>3859.3055778565631</v>
      </c>
      <c r="AM39" s="44">
        <f t="shared" si="14"/>
        <v>8412.1052216209882</v>
      </c>
      <c r="AN39" s="44">
        <f t="shared" si="15"/>
        <v>143.09926624549828</v>
      </c>
      <c r="AO39" s="44">
        <f t="shared" si="16"/>
        <v>91.717529522011162</v>
      </c>
      <c r="AP39" s="44">
        <f t="shared" si="17"/>
        <v>169.96913020198991</v>
      </c>
      <c r="AQ39" s="77">
        <f t="shared" si="18"/>
        <v>8549.8617395960191</v>
      </c>
      <c r="AR39" s="77">
        <f t="shared" si="19"/>
        <v>9229.7382604039794</v>
      </c>
      <c r="AS39" s="74"/>
      <c r="AT39" s="74"/>
    </row>
    <row r="40" spans="1:46" ht="15" x14ac:dyDescent="0.2">
      <c r="A40" s="40">
        <v>1984</v>
      </c>
      <c r="B40" s="28"/>
      <c r="C40" s="42">
        <v>8326</v>
      </c>
      <c r="D40" s="44"/>
      <c r="E40" s="44">
        <f t="shared" si="2"/>
        <v>8591</v>
      </c>
      <c r="F40" s="44">
        <f t="shared" si="3"/>
        <v>92.687647504939946</v>
      </c>
      <c r="G40" s="44"/>
      <c r="H40" s="46">
        <f t="shared" si="0"/>
        <v>1984</v>
      </c>
      <c r="I40" s="77">
        <f t="shared" si="4"/>
        <v>8405.6247049901194</v>
      </c>
      <c r="J40" s="77">
        <f t="shared" si="5"/>
        <v>8776.3752950098806</v>
      </c>
      <c r="K40" s="72">
        <f>[1]Table2!L47</f>
        <v>8326</v>
      </c>
      <c r="L40" s="44"/>
      <c r="M40" s="17">
        <v>6217</v>
      </c>
      <c r="N40" s="17">
        <v>622</v>
      </c>
      <c r="O40" s="17">
        <v>158</v>
      </c>
      <c r="P40" s="17">
        <v>63</v>
      </c>
      <c r="Q40" s="17">
        <v>10</v>
      </c>
      <c r="R40" s="17">
        <v>10</v>
      </c>
      <c r="S40" s="17">
        <v>3</v>
      </c>
      <c r="T40" s="17">
        <v>1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7084</v>
      </c>
      <c r="AD40" s="44">
        <f t="shared" si="7"/>
        <v>7183.6</v>
      </c>
      <c r="AE40" s="76">
        <f t="shared" si="11"/>
        <v>1.1753246753246753</v>
      </c>
      <c r="AF40" s="46">
        <f t="shared" si="8"/>
        <v>84.756120722930689</v>
      </c>
      <c r="AG40" s="46">
        <f t="shared" si="9"/>
        <v>7014.0877585541393</v>
      </c>
      <c r="AH40" s="46">
        <f t="shared" si="10"/>
        <v>7353.1122414458614</v>
      </c>
      <c r="AI40" s="42">
        <v>19974</v>
      </c>
      <c r="AJ40" s="44">
        <f t="shared" si="6"/>
        <v>20144.2</v>
      </c>
      <c r="AK40" s="44">
        <f t="shared" si="12"/>
        <v>11956</v>
      </c>
      <c r="AL40" s="44">
        <f t="shared" si="13"/>
        <v>3663.8477080251387</v>
      </c>
      <c r="AM40" s="44">
        <f t="shared" si="14"/>
        <v>8292.5639521029425</v>
      </c>
      <c r="AN40" s="44">
        <f t="shared" si="15"/>
        <v>141.93026456679351</v>
      </c>
      <c r="AO40" s="44">
        <f t="shared" si="16"/>
        <v>91.06351603195948</v>
      </c>
      <c r="AP40" s="44">
        <f t="shared" si="17"/>
        <v>168.63203714627579</v>
      </c>
      <c r="AQ40" s="74">
        <f t="shared" si="18"/>
        <v>8253.7359257074477</v>
      </c>
      <c r="AR40" s="74">
        <f t="shared" si="19"/>
        <v>8928.2640742925523</v>
      </c>
      <c r="AS40" s="74"/>
      <c r="AT40" s="74"/>
    </row>
    <row r="41" spans="1:46" s="54" customFormat="1" ht="15.75" x14ac:dyDescent="0.25">
      <c r="A41" s="49">
        <v>1985</v>
      </c>
      <c r="B41" s="24"/>
      <c r="C41" s="51">
        <v>8388</v>
      </c>
      <c r="D41" s="53"/>
      <c r="E41" s="44">
        <f t="shared" si="2"/>
        <v>8051.4</v>
      </c>
      <c r="F41" s="44">
        <f t="shared" si="3"/>
        <v>89.729593780424523</v>
      </c>
      <c r="G41" s="53"/>
      <c r="H41" s="46">
        <f t="shared" si="0"/>
        <v>1985</v>
      </c>
      <c r="I41" s="78">
        <f t="shared" si="4"/>
        <v>7871.9408124391502</v>
      </c>
      <c r="J41" s="78">
        <f t="shared" si="5"/>
        <v>8230.859187560849</v>
      </c>
      <c r="K41" s="72">
        <f>[1]Table2!L48</f>
        <v>8388</v>
      </c>
      <c r="L41" s="44"/>
      <c r="M41" s="17">
        <v>6150</v>
      </c>
      <c r="N41" s="17">
        <v>644</v>
      </c>
      <c r="O41" s="17">
        <v>161</v>
      </c>
      <c r="P41" s="17">
        <v>68</v>
      </c>
      <c r="Q41" s="17">
        <v>17</v>
      </c>
      <c r="R41" s="17">
        <v>6</v>
      </c>
      <c r="S41" s="17">
        <v>7</v>
      </c>
      <c r="T41" s="17">
        <v>2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7057</v>
      </c>
      <c r="AD41" s="44">
        <f t="shared" si="7"/>
        <v>6788.4</v>
      </c>
      <c r="AE41" s="76">
        <f t="shared" si="11"/>
        <v>1.1886070568230127</v>
      </c>
      <c r="AF41" s="46">
        <f t="shared" si="8"/>
        <v>82.391747159530482</v>
      </c>
      <c r="AG41" s="79">
        <f t="shared" si="9"/>
        <v>6623.6165056809386</v>
      </c>
      <c r="AH41" s="79">
        <f t="shared" si="10"/>
        <v>6953.1834943190606</v>
      </c>
      <c r="AI41" s="51">
        <v>20644</v>
      </c>
      <c r="AJ41" s="44">
        <f t="shared" si="6"/>
        <v>19705.599999999999</v>
      </c>
      <c r="AK41" s="44">
        <f t="shared" si="12"/>
        <v>12456</v>
      </c>
      <c r="AL41" s="44">
        <f t="shared" si="13"/>
        <v>3289.6761306430658</v>
      </c>
      <c r="AM41" s="44">
        <f t="shared" si="14"/>
        <v>9166.7890563624751</v>
      </c>
      <c r="AN41" s="44">
        <f t="shared" si="15"/>
        <v>140.37663623267227</v>
      </c>
      <c r="AO41" s="44">
        <f t="shared" si="16"/>
        <v>95.743349932841156</v>
      </c>
      <c r="AP41" s="44">
        <f t="shared" si="17"/>
        <v>169.91877193636515</v>
      </c>
      <c r="AQ41" s="74">
        <f t="shared" si="18"/>
        <v>7711.5624561272689</v>
      </c>
      <c r="AR41" s="74">
        <f t="shared" si="19"/>
        <v>8391.2375438727304</v>
      </c>
      <c r="AS41" s="74"/>
      <c r="AT41" s="74"/>
    </row>
    <row r="42" spans="1:46" ht="15" x14ac:dyDescent="0.2">
      <c r="A42" s="40">
        <v>1986</v>
      </c>
      <c r="B42" s="28"/>
      <c r="C42" s="42">
        <v>8023</v>
      </c>
      <c r="D42" s="44"/>
      <c r="E42" s="44">
        <f t="shared" si="2"/>
        <v>7857.2</v>
      </c>
      <c r="F42" s="44">
        <f t="shared" si="3"/>
        <v>88.640848371391385</v>
      </c>
      <c r="G42" s="44"/>
      <c r="H42" s="46">
        <f t="shared" si="0"/>
        <v>1986</v>
      </c>
      <c r="I42" s="44">
        <f t="shared" si="4"/>
        <v>7679.9183032572173</v>
      </c>
      <c r="J42" s="44">
        <f t="shared" si="5"/>
        <v>8034.4816967427823</v>
      </c>
      <c r="K42" s="72">
        <f>[1]Table2!L49</f>
        <v>8023</v>
      </c>
      <c r="L42" s="44"/>
      <c r="M42" s="17">
        <v>5859</v>
      </c>
      <c r="N42" s="17">
        <v>600</v>
      </c>
      <c r="O42" s="17">
        <v>152</v>
      </c>
      <c r="P42" s="17">
        <v>75</v>
      </c>
      <c r="Q42" s="17">
        <v>16</v>
      </c>
      <c r="R42" s="17">
        <v>6</v>
      </c>
      <c r="S42" s="17">
        <v>4</v>
      </c>
      <c r="T42" s="17">
        <v>4</v>
      </c>
      <c r="U42" s="17">
        <v>0</v>
      </c>
      <c r="V42" s="17">
        <v>2</v>
      </c>
      <c r="W42" s="17">
        <v>0</v>
      </c>
      <c r="X42" s="17">
        <v>1</v>
      </c>
      <c r="Y42" s="17">
        <v>0</v>
      </c>
      <c r="Z42" s="17">
        <v>0</v>
      </c>
      <c r="AA42" s="17">
        <v>0</v>
      </c>
      <c r="AB42" s="17">
        <v>0</v>
      </c>
      <c r="AC42" s="17">
        <v>6719</v>
      </c>
      <c r="AD42" s="44">
        <f t="shared" si="7"/>
        <v>6609.2</v>
      </c>
      <c r="AE42" s="76">
        <f t="shared" si="11"/>
        <v>1.1940764994790891</v>
      </c>
      <c r="AF42" s="46">
        <f t="shared" si="8"/>
        <v>81.296986414011684</v>
      </c>
      <c r="AG42" s="46">
        <f t="shared" si="9"/>
        <v>6446.6060271719762</v>
      </c>
      <c r="AH42" s="46">
        <f t="shared" si="10"/>
        <v>6771.7939728280235</v>
      </c>
      <c r="AI42" s="42">
        <v>19819</v>
      </c>
      <c r="AJ42" s="44">
        <f t="shared" si="6"/>
        <v>19638.2</v>
      </c>
      <c r="AK42" s="44">
        <f t="shared" si="12"/>
        <v>12239</v>
      </c>
      <c r="AL42" s="44">
        <f t="shared" si="13"/>
        <v>3143.648187715778</v>
      </c>
      <c r="AM42" s="44">
        <f t="shared" si="14"/>
        <v>9095.8149817692956</v>
      </c>
      <c r="AN42" s="44">
        <f t="shared" si="15"/>
        <v>140.13636216200277</v>
      </c>
      <c r="AO42" s="44">
        <f t="shared" si="16"/>
        <v>95.371982163365445</v>
      </c>
      <c r="AP42" s="44">
        <f t="shared" si="17"/>
        <v>169.51110577708263</v>
      </c>
      <c r="AQ42" s="74">
        <f t="shared" si="18"/>
        <v>7518.1777884458343</v>
      </c>
      <c r="AR42" s="74">
        <f t="shared" si="19"/>
        <v>8196.2222115541645</v>
      </c>
      <c r="AS42" s="74"/>
      <c r="AT42" s="74"/>
    </row>
    <row r="43" spans="1:46" ht="15" x14ac:dyDescent="0.2">
      <c r="A43" s="40">
        <v>1987</v>
      </c>
      <c r="B43" s="28"/>
      <c r="C43" s="42">
        <v>7263</v>
      </c>
      <c r="D43" s="44"/>
      <c r="E43" s="44">
        <f t="shared" si="2"/>
        <v>7702.2</v>
      </c>
      <c r="F43" s="44">
        <f t="shared" si="3"/>
        <v>87.762178642055147</v>
      </c>
      <c r="G43" s="44"/>
      <c r="H43" s="46">
        <f t="shared" si="0"/>
        <v>1987</v>
      </c>
      <c r="I43" s="80">
        <f t="shared" si="4"/>
        <v>7526.6756427158898</v>
      </c>
      <c r="J43" s="80">
        <f t="shared" si="5"/>
        <v>7877.7243572841098</v>
      </c>
      <c r="K43" s="72">
        <f>[1]Table2!L50</f>
        <v>7263</v>
      </c>
      <c r="L43" s="44"/>
      <c r="M43" s="17">
        <v>5281</v>
      </c>
      <c r="N43" s="17">
        <v>559</v>
      </c>
      <c r="O43" s="17">
        <v>160</v>
      </c>
      <c r="P43" s="17">
        <v>57</v>
      </c>
      <c r="Q43" s="17">
        <v>17</v>
      </c>
      <c r="R43" s="17">
        <v>9</v>
      </c>
      <c r="S43" s="17">
        <v>1</v>
      </c>
      <c r="T43" s="17">
        <v>0</v>
      </c>
      <c r="U43" s="17">
        <v>0</v>
      </c>
      <c r="V43" s="17">
        <v>1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6085</v>
      </c>
      <c r="AD43" s="44">
        <f t="shared" si="7"/>
        <v>6454.4</v>
      </c>
      <c r="AE43" s="76">
        <f t="shared" si="11"/>
        <v>1.1935907970419064</v>
      </c>
      <c r="AF43" s="46">
        <f t="shared" si="8"/>
        <v>80.339280554408745</v>
      </c>
      <c r="AG43" s="73">
        <f t="shared" si="9"/>
        <v>6293.7214388911825</v>
      </c>
      <c r="AH43" s="73">
        <f t="shared" si="10"/>
        <v>6615.0785611088168</v>
      </c>
      <c r="AI43" s="42">
        <v>18657</v>
      </c>
      <c r="AJ43" s="44">
        <f t="shared" si="6"/>
        <v>19764.400000000001</v>
      </c>
      <c r="AK43" s="44">
        <f t="shared" si="12"/>
        <v>10767</v>
      </c>
      <c r="AL43" s="44">
        <f t="shared" si="13"/>
        <v>3001.5525308129763</v>
      </c>
      <c r="AM43" s="44">
        <f t="shared" si="14"/>
        <v>7765.8403898114711</v>
      </c>
      <c r="AN43" s="44">
        <f t="shared" si="15"/>
        <v>140.58591679112101</v>
      </c>
      <c r="AO43" s="44">
        <f t="shared" si="16"/>
        <v>88.124005752186903</v>
      </c>
      <c r="AP43" s="44">
        <f t="shared" si="17"/>
        <v>165.92239267142779</v>
      </c>
      <c r="AQ43" s="77">
        <f t="shared" si="18"/>
        <v>7370.3552146571446</v>
      </c>
      <c r="AR43" s="77">
        <f t="shared" si="19"/>
        <v>8034.044785342855</v>
      </c>
      <c r="AS43" s="74"/>
      <c r="AT43" s="74"/>
    </row>
    <row r="44" spans="1:46" ht="15" x14ac:dyDescent="0.2">
      <c r="A44" s="40">
        <v>1988</v>
      </c>
      <c r="B44" s="28"/>
      <c r="C44" s="42">
        <v>7286</v>
      </c>
      <c r="D44" s="44"/>
      <c r="E44" s="44">
        <f t="shared" si="2"/>
        <v>7384.2</v>
      </c>
      <c r="F44" s="44">
        <f t="shared" si="3"/>
        <v>85.931367963043627</v>
      </c>
      <c r="G44" s="44"/>
      <c r="H44" s="46">
        <f t="shared" si="0"/>
        <v>1988</v>
      </c>
      <c r="I44" s="44">
        <f t="shared" si="4"/>
        <v>7212.3372640739126</v>
      </c>
      <c r="J44" s="44">
        <f t="shared" si="5"/>
        <v>7556.062735926087</v>
      </c>
      <c r="K44" s="72">
        <f>[1]Table2!L51</f>
        <v>7286</v>
      </c>
      <c r="L44" s="44"/>
      <c r="M44" s="17">
        <v>5313</v>
      </c>
      <c r="N44" s="17">
        <v>548</v>
      </c>
      <c r="O44" s="17">
        <v>141</v>
      </c>
      <c r="P44" s="17">
        <v>66</v>
      </c>
      <c r="Q44" s="17">
        <v>17</v>
      </c>
      <c r="R44" s="17">
        <v>9</v>
      </c>
      <c r="S44" s="17">
        <v>5</v>
      </c>
      <c r="T44" s="17">
        <v>2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6101</v>
      </c>
      <c r="AD44" s="44">
        <f t="shared" si="7"/>
        <v>6188.6</v>
      </c>
      <c r="AE44" s="76">
        <f t="shared" si="11"/>
        <v>1.1942304540239306</v>
      </c>
      <c r="AF44" s="46">
        <f t="shared" si="8"/>
        <v>78.667655361018618</v>
      </c>
      <c r="AG44" s="46">
        <f t="shared" si="9"/>
        <v>6031.264689277963</v>
      </c>
      <c r="AH44" s="46">
        <f t="shared" si="10"/>
        <v>6345.9353107220377</v>
      </c>
      <c r="AI44" s="42">
        <v>19097</v>
      </c>
      <c r="AJ44" s="44">
        <f t="shared" si="6"/>
        <v>19669.8</v>
      </c>
      <c r="AK44" s="44">
        <f t="shared" si="12"/>
        <v>10952</v>
      </c>
      <c r="AL44" s="44">
        <f t="shared" si="13"/>
        <v>2772.0876490864171</v>
      </c>
      <c r="AM44" s="44">
        <f t="shared" si="14"/>
        <v>8180.3282335475469</v>
      </c>
      <c r="AN44" s="44">
        <f t="shared" si="15"/>
        <v>140.24906416800079</v>
      </c>
      <c r="AO44" s="44">
        <f t="shared" si="16"/>
        <v>90.445166999390011</v>
      </c>
      <c r="AP44" s="44">
        <f t="shared" si="17"/>
        <v>166.88357688384903</v>
      </c>
      <c r="AQ44" s="74">
        <f t="shared" si="18"/>
        <v>7050.4328462323019</v>
      </c>
      <c r="AR44" s="74">
        <f t="shared" si="19"/>
        <v>7717.9671537676977</v>
      </c>
      <c r="AS44" s="74"/>
      <c r="AT44" s="74"/>
    </row>
    <row r="45" spans="1:46" ht="15" x14ac:dyDescent="0.2">
      <c r="A45" s="40">
        <v>1989</v>
      </c>
      <c r="B45" s="28"/>
      <c r="C45" s="42">
        <v>7551</v>
      </c>
      <c r="D45" s="44"/>
      <c r="E45" s="44">
        <f t="shared" si="2"/>
        <v>7005.4</v>
      </c>
      <c r="F45" s="44">
        <f t="shared" si="3"/>
        <v>83.698267604532887</v>
      </c>
      <c r="G45" s="44"/>
      <c r="H45" s="46">
        <f t="shared" si="0"/>
        <v>1989</v>
      </c>
      <c r="I45" s="78">
        <f t="shared" si="4"/>
        <v>6838.0034647909342</v>
      </c>
      <c r="J45" s="78">
        <f t="shared" si="5"/>
        <v>7172.796535209065</v>
      </c>
      <c r="K45" s="72">
        <f>[1]Table2!L52</f>
        <v>7551</v>
      </c>
      <c r="L45" s="44"/>
      <c r="M45" s="17">
        <v>5477</v>
      </c>
      <c r="N45" s="17">
        <v>595</v>
      </c>
      <c r="O45" s="17">
        <v>138</v>
      </c>
      <c r="P45" s="17">
        <v>61</v>
      </c>
      <c r="Q45" s="17">
        <v>21</v>
      </c>
      <c r="R45" s="17">
        <v>13</v>
      </c>
      <c r="S45" s="17">
        <v>3</v>
      </c>
      <c r="T45" s="17">
        <v>1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1</v>
      </c>
      <c r="AA45" s="17">
        <v>0</v>
      </c>
      <c r="AB45" s="17">
        <v>0</v>
      </c>
      <c r="AC45" s="17">
        <v>6310</v>
      </c>
      <c r="AD45" s="44">
        <f t="shared" si="7"/>
        <v>5878.2</v>
      </c>
      <c r="AE45" s="76">
        <f t="shared" si="11"/>
        <v>1.1966719492868463</v>
      </c>
      <c r="AF45" s="46">
        <f t="shared" si="8"/>
        <v>76.669420240406154</v>
      </c>
      <c r="AG45" s="79">
        <f t="shared" si="9"/>
        <v>5724.8611595191878</v>
      </c>
      <c r="AH45" s="79">
        <f t="shared" si="10"/>
        <v>6031.5388404808118</v>
      </c>
      <c r="AI45" s="42">
        <v>20605</v>
      </c>
      <c r="AJ45" s="44">
        <f t="shared" si="6"/>
        <v>19506.8</v>
      </c>
      <c r="AK45" s="44">
        <f t="shared" si="12"/>
        <v>11475</v>
      </c>
      <c r="AL45" s="44">
        <f t="shared" si="13"/>
        <v>2515.8216191276888</v>
      </c>
      <c r="AM45" s="44">
        <f t="shared" si="14"/>
        <v>8959.6376893026682</v>
      </c>
      <c r="AN45" s="44">
        <f t="shared" si="15"/>
        <v>139.66674622113882</v>
      </c>
      <c r="AO45" s="44">
        <f t="shared" si="16"/>
        <v>94.655362707575463</v>
      </c>
      <c r="AP45" s="44">
        <f t="shared" si="17"/>
        <v>168.71999789385566</v>
      </c>
      <c r="AQ45" s="75">
        <f t="shared" si="18"/>
        <v>6667.9600042122884</v>
      </c>
      <c r="AR45" s="75">
        <f t="shared" si="19"/>
        <v>7342.8399957877109</v>
      </c>
      <c r="AS45" s="74"/>
      <c r="AT45" s="74"/>
    </row>
    <row r="46" spans="1:46" s="54" customFormat="1" ht="15.75" x14ac:dyDescent="0.25">
      <c r="A46" s="49">
        <v>1990</v>
      </c>
      <c r="B46" s="24"/>
      <c r="C46" s="51">
        <v>6798</v>
      </c>
      <c r="D46" s="53"/>
      <c r="E46" s="44">
        <f t="shared" si="2"/>
        <v>6680.6</v>
      </c>
      <c r="F46" s="44">
        <f t="shared" si="3"/>
        <v>81.734937450272753</v>
      </c>
      <c r="G46" s="53"/>
      <c r="H46" s="46">
        <f t="shared" si="0"/>
        <v>1990</v>
      </c>
      <c r="I46" s="44">
        <f t="shared" si="4"/>
        <v>6517.1301250994547</v>
      </c>
      <c r="J46" s="44">
        <f t="shared" si="5"/>
        <v>6844.069874900546</v>
      </c>
      <c r="K46" s="72">
        <f>[1]Table2!L53</f>
        <v>6798</v>
      </c>
      <c r="L46" s="44"/>
      <c r="M46" s="17">
        <v>5010</v>
      </c>
      <c r="N46" s="17">
        <v>504</v>
      </c>
      <c r="O46" s="17">
        <v>128</v>
      </c>
      <c r="P46" s="17">
        <v>54</v>
      </c>
      <c r="Q46" s="17">
        <v>20</v>
      </c>
      <c r="R46" s="17">
        <v>5</v>
      </c>
      <c r="S46" s="17">
        <v>6</v>
      </c>
      <c r="T46" s="17">
        <v>1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5728</v>
      </c>
      <c r="AD46" s="44">
        <f t="shared" si="7"/>
        <v>5600</v>
      </c>
      <c r="AE46" s="76">
        <f t="shared" si="11"/>
        <v>1.1868016759776536</v>
      </c>
      <c r="AF46" s="46">
        <f t="shared" si="8"/>
        <v>74.833147735478832</v>
      </c>
      <c r="AG46" s="46">
        <f t="shared" si="9"/>
        <v>5450.3337045290427</v>
      </c>
      <c r="AH46" s="46">
        <f t="shared" si="10"/>
        <v>5749.6662954709573</v>
      </c>
      <c r="AI46" s="51">
        <v>20171</v>
      </c>
      <c r="AJ46" s="44">
        <f t="shared" si="6"/>
        <v>19377</v>
      </c>
      <c r="AK46" s="44">
        <f t="shared" si="12"/>
        <v>10080</v>
      </c>
      <c r="AL46" s="44">
        <f t="shared" si="13"/>
        <v>2303.2676038602472</v>
      </c>
      <c r="AM46" s="44">
        <f t="shared" si="14"/>
        <v>7777.1337551610231</v>
      </c>
      <c r="AN46" s="44">
        <f t="shared" si="15"/>
        <v>139.20129309744217</v>
      </c>
      <c r="AO46" s="44">
        <f t="shared" si="16"/>
        <v>88.188059028198495</v>
      </c>
      <c r="AP46" s="44">
        <f t="shared" si="17"/>
        <v>164.78511387610541</v>
      </c>
      <c r="AQ46" s="74">
        <f t="shared" si="18"/>
        <v>6351.0297722477899</v>
      </c>
      <c r="AR46" s="74">
        <f t="shared" si="19"/>
        <v>7010.1702277522108</v>
      </c>
      <c r="AS46" s="74"/>
      <c r="AT46" s="74"/>
    </row>
    <row r="47" spans="1:46" ht="15" x14ac:dyDescent="0.2">
      <c r="A47" s="40">
        <v>1991</v>
      </c>
      <c r="B47" s="28"/>
      <c r="C47" s="42">
        <v>6129</v>
      </c>
      <c r="D47" s="44"/>
      <c r="E47" s="44">
        <f t="shared" si="2"/>
        <v>6194</v>
      </c>
      <c r="F47" s="44">
        <f t="shared" si="3"/>
        <v>78.701969479803992</v>
      </c>
      <c r="G47" s="44"/>
      <c r="H47" s="46">
        <f t="shared" si="0"/>
        <v>1991</v>
      </c>
      <c r="I47" s="44">
        <f t="shared" si="4"/>
        <v>6036.5960610403918</v>
      </c>
      <c r="J47" s="44">
        <f t="shared" si="5"/>
        <v>6351.4039389596082</v>
      </c>
      <c r="K47" s="72">
        <f>[1]Table2!L54</f>
        <v>6129</v>
      </c>
      <c r="L47" s="44"/>
      <c r="M47" s="17">
        <v>4524</v>
      </c>
      <c r="N47" s="17">
        <v>441</v>
      </c>
      <c r="O47" s="17">
        <v>126</v>
      </c>
      <c r="P47" s="17">
        <v>50</v>
      </c>
      <c r="Q47" s="17">
        <v>20</v>
      </c>
      <c r="R47" s="17">
        <v>3</v>
      </c>
      <c r="S47" s="17">
        <v>1</v>
      </c>
      <c r="T47" s="17">
        <v>0</v>
      </c>
      <c r="U47" s="17">
        <v>0</v>
      </c>
      <c r="V47" s="17">
        <v>2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5167</v>
      </c>
      <c r="AD47" s="44">
        <f t="shared" si="7"/>
        <v>5181.8</v>
      </c>
      <c r="AE47" s="76">
        <f t="shared" si="11"/>
        <v>1.1861815366750532</v>
      </c>
      <c r="AF47" s="46">
        <f t="shared" si="8"/>
        <v>71.984720600971983</v>
      </c>
      <c r="AG47" s="46">
        <f t="shared" si="9"/>
        <v>5037.8305587980558</v>
      </c>
      <c r="AH47" s="46">
        <f t="shared" si="10"/>
        <v>5325.7694412019446</v>
      </c>
      <c r="AI47" s="42">
        <v>19004</v>
      </c>
      <c r="AJ47" s="44">
        <f t="shared" si="6"/>
        <v>18894.599999999999</v>
      </c>
      <c r="AK47" s="44">
        <f t="shared" si="12"/>
        <v>9079</v>
      </c>
      <c r="AL47" s="44">
        <f t="shared" si="13"/>
        <v>2030.5079758237805</v>
      </c>
      <c r="AM47" s="44">
        <f t="shared" si="14"/>
        <v>7048.8650865901682</v>
      </c>
      <c r="AN47" s="44">
        <f t="shared" si="15"/>
        <v>137.45762983552422</v>
      </c>
      <c r="AO47" s="44">
        <f t="shared" si="16"/>
        <v>83.957519535716202</v>
      </c>
      <c r="AP47" s="44">
        <f t="shared" si="17"/>
        <v>161.06975223979879</v>
      </c>
      <c r="AQ47" s="74">
        <f t="shared" si="18"/>
        <v>5871.8604955204028</v>
      </c>
      <c r="AR47" s="74">
        <f t="shared" si="19"/>
        <v>6516.1395044795972</v>
      </c>
      <c r="AS47" s="74"/>
      <c r="AT47" s="74"/>
    </row>
    <row r="48" spans="1:46" ht="15" x14ac:dyDescent="0.2">
      <c r="A48" s="40">
        <v>1992</v>
      </c>
      <c r="B48" s="28"/>
      <c r="C48" s="42">
        <v>5639</v>
      </c>
      <c r="D48" s="44"/>
      <c r="E48" s="44">
        <f t="shared" si="2"/>
        <v>5798</v>
      </c>
      <c r="F48" s="44">
        <f t="shared" si="3"/>
        <v>76.144599283205892</v>
      </c>
      <c r="G48" s="44"/>
      <c r="H48" s="46">
        <f t="shared" si="0"/>
        <v>1992</v>
      </c>
      <c r="I48" s="80">
        <f t="shared" si="4"/>
        <v>5645.7108014335881</v>
      </c>
      <c r="J48" s="80">
        <f t="shared" si="5"/>
        <v>5950.2891985664119</v>
      </c>
      <c r="K48" s="72">
        <f>[1]Table2!L55</f>
        <v>5639</v>
      </c>
      <c r="L48" s="44"/>
      <c r="M48" s="17">
        <v>4049</v>
      </c>
      <c r="N48" s="17">
        <v>461</v>
      </c>
      <c r="O48" s="17">
        <v>113</v>
      </c>
      <c r="P48" s="17">
        <v>46</v>
      </c>
      <c r="Q48" s="17">
        <v>13</v>
      </c>
      <c r="R48" s="17">
        <v>5</v>
      </c>
      <c r="S48" s="17">
        <v>6</v>
      </c>
      <c r="T48" s="17">
        <v>1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4694</v>
      </c>
      <c r="AD48" s="44">
        <f t="shared" si="7"/>
        <v>4848.3999999999996</v>
      </c>
      <c r="AE48" s="76">
        <f t="shared" si="11"/>
        <v>1.2013208351086493</v>
      </c>
      <c r="AF48" s="46">
        <f t="shared" si="8"/>
        <v>69.630453107817701</v>
      </c>
      <c r="AG48" s="73">
        <f t="shared" si="9"/>
        <v>4709.1390937843644</v>
      </c>
      <c r="AH48" s="73">
        <f t="shared" si="10"/>
        <v>4987.6609062156349</v>
      </c>
      <c r="AI48" s="42">
        <v>18008</v>
      </c>
      <c r="AJ48" s="44">
        <f t="shared" si="6"/>
        <v>18127.2</v>
      </c>
      <c r="AK48" s="44">
        <f t="shared" si="12"/>
        <v>8509</v>
      </c>
      <c r="AL48" s="44">
        <f t="shared" si="13"/>
        <v>1854.4951233505449</v>
      </c>
      <c r="AM48" s="44">
        <f t="shared" si="14"/>
        <v>6654.8719974401683</v>
      </c>
      <c r="AN48" s="44">
        <f t="shared" si="15"/>
        <v>134.63729052532216</v>
      </c>
      <c r="AO48" s="44">
        <f t="shared" si="16"/>
        <v>81.577398815114037</v>
      </c>
      <c r="AP48" s="44">
        <f t="shared" si="17"/>
        <v>157.42322572428813</v>
      </c>
      <c r="AQ48" s="74">
        <f t="shared" si="18"/>
        <v>5483.1535485514241</v>
      </c>
      <c r="AR48" s="74">
        <f t="shared" si="19"/>
        <v>6112.8464514485759</v>
      </c>
      <c r="AS48" s="74"/>
      <c r="AT48" s="74"/>
    </row>
    <row r="49" spans="1:46" ht="15" x14ac:dyDescent="0.2">
      <c r="A49" s="40">
        <v>1993</v>
      </c>
      <c r="B49" s="28"/>
      <c r="C49" s="42">
        <v>4853</v>
      </c>
      <c r="D49" s="44"/>
      <c r="E49" s="44">
        <f t="shared" si="2"/>
        <v>5506.2</v>
      </c>
      <c r="F49" s="44">
        <f t="shared" si="3"/>
        <v>74.203773488954056</v>
      </c>
      <c r="G49" s="44"/>
      <c r="H49" s="46">
        <f t="shared" si="0"/>
        <v>1993</v>
      </c>
      <c r="I49" s="80">
        <f t="shared" si="4"/>
        <v>5357.7924530220916</v>
      </c>
      <c r="J49" s="80">
        <f t="shared" si="5"/>
        <v>5654.607546977908</v>
      </c>
      <c r="K49" s="72">
        <f>[1]Table2!L56</f>
        <v>4853</v>
      </c>
      <c r="L49" s="44"/>
      <c r="M49" s="17">
        <v>3447</v>
      </c>
      <c r="N49" s="17">
        <v>389</v>
      </c>
      <c r="O49" s="17">
        <v>110</v>
      </c>
      <c r="P49" s="17">
        <v>47</v>
      </c>
      <c r="Q49" s="17">
        <v>10</v>
      </c>
      <c r="R49" s="17">
        <v>3</v>
      </c>
      <c r="S49" s="17">
        <v>0</v>
      </c>
      <c r="T49" s="17">
        <v>0</v>
      </c>
      <c r="U49" s="17">
        <v>1</v>
      </c>
      <c r="V49" s="17">
        <v>1</v>
      </c>
      <c r="W49" s="17">
        <v>1</v>
      </c>
      <c r="X49" s="17">
        <v>1</v>
      </c>
      <c r="Y49" s="17">
        <v>0</v>
      </c>
      <c r="Z49" s="17">
        <v>0</v>
      </c>
      <c r="AA49" s="17">
        <v>0</v>
      </c>
      <c r="AB49" s="17">
        <v>0</v>
      </c>
      <c r="AC49" s="17">
        <v>4010</v>
      </c>
      <c r="AD49" s="44">
        <f t="shared" si="7"/>
        <v>4589.2</v>
      </c>
      <c r="AE49" s="76">
        <f t="shared" si="11"/>
        <v>1.2102244389027432</v>
      </c>
      <c r="AF49" s="46">
        <f t="shared" si="8"/>
        <v>67.743634387298712</v>
      </c>
      <c r="AG49" s="73">
        <f t="shared" si="9"/>
        <v>4453.7127312254024</v>
      </c>
      <c r="AH49" s="73">
        <f t="shared" si="10"/>
        <v>4724.6872687745972</v>
      </c>
      <c r="AI49" s="42">
        <v>16685</v>
      </c>
      <c r="AJ49" s="44">
        <f t="shared" si="6"/>
        <v>17399.8</v>
      </c>
      <c r="AK49" s="44">
        <f t="shared" si="12"/>
        <v>7549</v>
      </c>
      <c r="AL49" s="44">
        <f t="shared" si="13"/>
        <v>1742.4475246841916</v>
      </c>
      <c r="AM49" s="44">
        <f t="shared" si="14"/>
        <v>5806.8862082442465</v>
      </c>
      <c r="AN49" s="44">
        <f t="shared" si="15"/>
        <v>131.90830148250714</v>
      </c>
      <c r="AO49" s="44">
        <f t="shared" si="16"/>
        <v>76.202927819370871</v>
      </c>
      <c r="AP49" s="44">
        <f t="shared" si="17"/>
        <v>152.33740908996793</v>
      </c>
      <c r="AQ49" s="77">
        <f t="shared" si="18"/>
        <v>5201.5251818200641</v>
      </c>
      <c r="AR49" s="77">
        <f t="shared" si="19"/>
        <v>5810.8748181799356</v>
      </c>
      <c r="AS49" s="81"/>
      <c r="AT49" s="81"/>
    </row>
    <row r="50" spans="1:46" ht="15" x14ac:dyDescent="0.2">
      <c r="A50" s="40">
        <v>1994</v>
      </c>
      <c r="B50" s="28"/>
      <c r="C50" s="42">
        <v>5571</v>
      </c>
      <c r="D50" s="44"/>
      <c r="E50" s="44">
        <f t="shared" si="2"/>
        <v>5160</v>
      </c>
      <c r="F50" s="44">
        <f t="shared" si="3"/>
        <v>71.833139984271881</v>
      </c>
      <c r="G50" s="44"/>
      <c r="H50" s="46">
        <f t="shared" si="0"/>
        <v>1994</v>
      </c>
      <c r="I50" s="78">
        <f t="shared" si="4"/>
        <v>5016.3337200314563</v>
      </c>
      <c r="J50" s="78">
        <f t="shared" si="5"/>
        <v>5303.6662799685437</v>
      </c>
      <c r="K50" s="72">
        <f>[1]Table2!L57</f>
        <v>5571</v>
      </c>
      <c r="L50" s="44"/>
      <c r="M50" s="17">
        <v>4024</v>
      </c>
      <c r="N50" s="17">
        <v>440</v>
      </c>
      <c r="O50" s="17">
        <v>102</v>
      </c>
      <c r="P50" s="17">
        <v>45</v>
      </c>
      <c r="Q50" s="17">
        <v>23</v>
      </c>
      <c r="R50" s="17">
        <v>4</v>
      </c>
      <c r="S50" s="17">
        <v>3</v>
      </c>
      <c r="T50" s="17">
        <v>0</v>
      </c>
      <c r="U50" s="17">
        <v>0</v>
      </c>
      <c r="V50" s="17">
        <v>1</v>
      </c>
      <c r="W50" s="17">
        <v>1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4643</v>
      </c>
      <c r="AD50" s="44">
        <f t="shared" si="7"/>
        <v>4282</v>
      </c>
      <c r="AE50" s="76">
        <f t="shared" si="11"/>
        <v>1.1998707732069782</v>
      </c>
      <c r="AF50" s="46">
        <f t="shared" si="8"/>
        <v>65.436992595931542</v>
      </c>
      <c r="AG50" s="79">
        <f t="shared" si="9"/>
        <v>4151.1260148081365</v>
      </c>
      <c r="AH50" s="79">
        <f t="shared" si="10"/>
        <v>4412.8739851918635</v>
      </c>
      <c r="AI50" s="42">
        <v>16768</v>
      </c>
      <c r="AJ50" s="44">
        <f t="shared" si="6"/>
        <v>16813.599999999999</v>
      </c>
      <c r="AK50" s="44">
        <f t="shared" si="12"/>
        <v>8509</v>
      </c>
      <c r="AL50" s="44">
        <f t="shared" si="13"/>
        <v>1583.5752010277397</v>
      </c>
      <c r="AM50" s="44">
        <f t="shared" si="14"/>
        <v>6925.8367176998208</v>
      </c>
      <c r="AN50" s="44">
        <f t="shared" si="15"/>
        <v>129.66726649389969</v>
      </c>
      <c r="AO50" s="44">
        <f t="shared" si="16"/>
        <v>83.221612083038991</v>
      </c>
      <c r="AP50" s="44">
        <f t="shared" si="17"/>
        <v>154.07607444927919</v>
      </c>
      <c r="AQ50" s="75">
        <f t="shared" si="18"/>
        <v>4851.8478511014418</v>
      </c>
      <c r="AR50" s="75">
        <f t="shared" si="19"/>
        <v>5468.1521488985582</v>
      </c>
      <c r="AS50" s="81"/>
      <c r="AT50" s="81"/>
    </row>
    <row r="51" spans="1:46" s="54" customFormat="1" ht="15.75" x14ac:dyDescent="0.25">
      <c r="A51" s="49">
        <v>1995</v>
      </c>
      <c r="B51" s="24"/>
      <c r="C51" s="51">
        <v>5339</v>
      </c>
      <c r="D51" s="53"/>
      <c r="E51" s="44">
        <f t="shared" si="2"/>
        <v>4917</v>
      </c>
      <c r="F51" s="44">
        <f t="shared" si="3"/>
        <v>70.121323433032842</v>
      </c>
      <c r="G51" s="53"/>
      <c r="H51" s="46">
        <f t="shared" si="0"/>
        <v>1995</v>
      </c>
      <c r="I51" s="78">
        <f t="shared" si="4"/>
        <v>4776.757353133934</v>
      </c>
      <c r="J51" s="78">
        <f t="shared" si="5"/>
        <v>5057.242646866066</v>
      </c>
      <c r="K51" s="72">
        <f>[1]Table2!L58</f>
        <v>5339</v>
      </c>
      <c r="L51" s="44"/>
      <c r="M51" s="17">
        <v>3828</v>
      </c>
      <c r="N51" s="17">
        <v>412</v>
      </c>
      <c r="O51" s="17">
        <v>120</v>
      </c>
      <c r="P51" s="17">
        <v>50</v>
      </c>
      <c r="Q51" s="17">
        <v>11</v>
      </c>
      <c r="R51" s="17">
        <v>9</v>
      </c>
      <c r="S51" s="17">
        <v>0</v>
      </c>
      <c r="T51" s="17">
        <v>1</v>
      </c>
      <c r="U51" s="17">
        <v>0</v>
      </c>
      <c r="V51" s="17">
        <v>1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4432</v>
      </c>
      <c r="AD51" s="44">
        <f t="shared" si="7"/>
        <v>4073.6</v>
      </c>
      <c r="AE51" s="76">
        <f t="shared" si="11"/>
        <v>1.2046480144404332</v>
      </c>
      <c r="AF51" s="46">
        <f t="shared" si="8"/>
        <v>63.824760085722218</v>
      </c>
      <c r="AG51" s="79">
        <f t="shared" si="9"/>
        <v>3945.9504798285557</v>
      </c>
      <c r="AH51" s="79">
        <f t="shared" si="10"/>
        <v>4201.2495201714446</v>
      </c>
      <c r="AI51" s="51">
        <v>16534</v>
      </c>
      <c r="AJ51" s="44">
        <f t="shared" si="6"/>
        <v>16541.2</v>
      </c>
      <c r="AK51" s="44">
        <f t="shared" si="12"/>
        <v>8119</v>
      </c>
      <c r="AL51" s="44">
        <f t="shared" si="13"/>
        <v>1461.6163881701448</v>
      </c>
      <c r="AM51" s="44">
        <f t="shared" si="14"/>
        <v>6657.7861089950547</v>
      </c>
      <c r="AN51" s="44">
        <f t="shared" si="15"/>
        <v>128.61259658369394</v>
      </c>
      <c r="AO51" s="44">
        <f t="shared" si="16"/>
        <v>81.595257883010916</v>
      </c>
      <c r="AP51" s="44">
        <f t="shared" si="17"/>
        <v>152.3121338206351</v>
      </c>
      <c r="AQ51" s="75">
        <f t="shared" si="18"/>
        <v>4612.3757323587297</v>
      </c>
      <c r="AR51" s="75">
        <f t="shared" si="19"/>
        <v>5221.6242676412703</v>
      </c>
      <c r="AS51" s="82"/>
      <c r="AT51" s="82"/>
    </row>
    <row r="52" spans="1:46" ht="15" x14ac:dyDescent="0.2">
      <c r="A52" s="40">
        <v>1996</v>
      </c>
      <c r="B52" s="28"/>
      <c r="C52" s="42">
        <v>4398</v>
      </c>
      <c r="E52" s="44">
        <f t="shared" si="2"/>
        <v>4837.8</v>
      </c>
      <c r="F52" s="44">
        <f t="shared" si="3"/>
        <v>69.554295338246362</v>
      </c>
      <c r="H52" s="46">
        <f t="shared" si="0"/>
        <v>1996</v>
      </c>
      <c r="I52" s="80">
        <f t="shared" si="4"/>
        <v>4698.6914093235073</v>
      </c>
      <c r="J52" s="80">
        <f t="shared" si="5"/>
        <v>4976.9085906764931</v>
      </c>
      <c r="K52" s="72">
        <f>[1]Table2!L59</f>
        <v>4398</v>
      </c>
      <c r="L52" s="44"/>
      <c r="M52" s="17">
        <v>3109</v>
      </c>
      <c r="N52" s="17">
        <v>371</v>
      </c>
      <c r="O52" s="17">
        <v>93</v>
      </c>
      <c r="P52" s="17">
        <v>38</v>
      </c>
      <c r="Q52" s="17">
        <v>12</v>
      </c>
      <c r="R52" s="17">
        <v>3</v>
      </c>
      <c r="S52" s="17">
        <v>4</v>
      </c>
      <c r="T52" s="17">
        <v>0</v>
      </c>
      <c r="U52" s="17">
        <v>0</v>
      </c>
      <c r="V52" s="17">
        <v>1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3631</v>
      </c>
      <c r="AD52" s="44">
        <f t="shared" si="7"/>
        <v>4003</v>
      </c>
      <c r="AE52" s="76">
        <f t="shared" si="11"/>
        <v>1.2112365739465711</v>
      </c>
      <c r="AF52" s="46">
        <f t="shared" si="8"/>
        <v>63.269265840532718</v>
      </c>
      <c r="AG52" s="83">
        <f t="shared" si="9"/>
        <v>3876.4614683189347</v>
      </c>
      <c r="AH52" s="83">
        <f t="shared" si="10"/>
        <v>4129.5385316810653</v>
      </c>
      <c r="AI52" s="42">
        <v>16073</v>
      </c>
      <c r="AJ52" s="44">
        <f t="shared" si="6"/>
        <v>16508</v>
      </c>
      <c r="AK52" s="44">
        <f t="shared" si="12"/>
        <v>6742</v>
      </c>
      <c r="AL52" s="44">
        <f t="shared" si="13"/>
        <v>1417.755563363218</v>
      </c>
      <c r="AM52" s="44">
        <f t="shared" si="14"/>
        <v>5324.5669812806682</v>
      </c>
      <c r="AN52" s="44">
        <f t="shared" si="15"/>
        <v>128.48346197079218</v>
      </c>
      <c r="AO52" s="44">
        <f t="shared" si="16"/>
        <v>72.969630540935782</v>
      </c>
      <c r="AP52" s="44">
        <f t="shared" si="17"/>
        <v>147.7584751588912</v>
      </c>
      <c r="AQ52" s="77">
        <f t="shared" si="18"/>
        <v>4542.283049682218</v>
      </c>
      <c r="AR52" s="77">
        <f t="shared" si="19"/>
        <v>5133.3169503177824</v>
      </c>
      <c r="AS52" s="81"/>
      <c r="AT52" s="81"/>
    </row>
    <row r="53" spans="1:46" ht="15" x14ac:dyDescent="0.2">
      <c r="A53" s="40">
        <v>1997</v>
      </c>
      <c r="B53" s="28"/>
      <c r="C53" s="42">
        <v>4424</v>
      </c>
      <c r="E53" s="44">
        <f t="shared" si="2"/>
        <v>4538.6000000000004</v>
      </c>
      <c r="F53" s="44">
        <f t="shared" si="3"/>
        <v>67.369132397560236</v>
      </c>
      <c r="H53" s="46">
        <f t="shared" si="0"/>
        <v>1997</v>
      </c>
      <c r="I53" s="44">
        <f t="shared" si="4"/>
        <v>4403.8617352048796</v>
      </c>
      <c r="J53" s="44">
        <f t="shared" si="5"/>
        <v>4673.3382647951212</v>
      </c>
      <c r="K53" s="72">
        <f>[1]Table2!L60</f>
        <v>4424</v>
      </c>
      <c r="L53" s="44"/>
      <c r="M53" s="17">
        <v>3108</v>
      </c>
      <c r="N53" s="17">
        <v>393</v>
      </c>
      <c r="O53" s="17">
        <v>104</v>
      </c>
      <c r="P53" s="17">
        <v>32</v>
      </c>
      <c r="Q53" s="17">
        <v>8</v>
      </c>
      <c r="R53" s="17">
        <v>5</v>
      </c>
      <c r="S53" s="17">
        <v>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1</v>
      </c>
      <c r="Z53" s="17">
        <v>0</v>
      </c>
      <c r="AA53" s="17">
        <v>0</v>
      </c>
      <c r="AB53" s="17">
        <v>0</v>
      </c>
      <c r="AC53" s="17">
        <v>3652</v>
      </c>
      <c r="AD53" s="44">
        <f t="shared" si="7"/>
        <v>3773.2</v>
      </c>
      <c r="AE53" s="76">
        <f t="shared" si="11"/>
        <v>1.2113910186199344</v>
      </c>
      <c r="AF53" s="46">
        <f t="shared" si="8"/>
        <v>61.426378698406111</v>
      </c>
      <c r="AG53" s="46">
        <f t="shared" si="9"/>
        <v>3650.3472426031876</v>
      </c>
      <c r="AH53" s="46">
        <f t="shared" si="10"/>
        <v>3896.052757396812</v>
      </c>
      <c r="AI53" s="42">
        <v>16646</v>
      </c>
      <c r="AJ53" s="44">
        <f t="shared" si="6"/>
        <v>16237.4</v>
      </c>
      <c r="AK53" s="44">
        <f t="shared" si="12"/>
        <v>6726</v>
      </c>
      <c r="AL53" s="44">
        <f t="shared" si="13"/>
        <v>1268.6076563981921</v>
      </c>
      <c r="AM53" s="44">
        <f t="shared" si="14"/>
        <v>5457.7284644379297</v>
      </c>
      <c r="AN53" s="44">
        <f t="shared" si="15"/>
        <v>127.42605698992651</v>
      </c>
      <c r="AO53" s="44">
        <f t="shared" si="16"/>
        <v>73.876440523606234</v>
      </c>
      <c r="AP53" s="44">
        <f t="shared" si="17"/>
        <v>147.29266262933101</v>
      </c>
      <c r="AQ53" s="74">
        <f t="shared" si="18"/>
        <v>4244.0146747413382</v>
      </c>
      <c r="AR53" s="74">
        <f t="shared" si="19"/>
        <v>4833.1853252586625</v>
      </c>
      <c r="AS53" s="81"/>
      <c r="AT53" s="81"/>
    </row>
    <row r="54" spans="1:46" ht="15" x14ac:dyDescent="0.2">
      <c r="A54" s="55">
        <v>1998</v>
      </c>
      <c r="B54" s="31"/>
      <c r="C54" s="57">
        <v>4457</v>
      </c>
      <c r="E54" s="44">
        <f t="shared" si="2"/>
        <v>4249.6000000000004</v>
      </c>
      <c r="F54" s="44">
        <f t="shared" si="3"/>
        <v>65.188956119882761</v>
      </c>
      <c r="H54" s="46">
        <f t="shared" si="0"/>
        <v>1998</v>
      </c>
      <c r="I54" s="78">
        <f t="shared" si="4"/>
        <v>4119.2220877602349</v>
      </c>
      <c r="J54" s="78">
        <f t="shared" si="5"/>
        <v>4379.9779122397658</v>
      </c>
      <c r="K54" s="72">
        <f>[1]Table2!L61</f>
        <v>4457</v>
      </c>
      <c r="L54" s="44"/>
      <c r="M54" s="17">
        <v>3139</v>
      </c>
      <c r="N54" s="17">
        <v>343</v>
      </c>
      <c r="O54" s="17">
        <v>103</v>
      </c>
      <c r="P54" s="17">
        <v>47</v>
      </c>
      <c r="Q54" s="17">
        <v>19</v>
      </c>
      <c r="R54" s="17">
        <v>3</v>
      </c>
      <c r="S54" s="17">
        <v>2</v>
      </c>
      <c r="T54" s="17">
        <v>1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3657</v>
      </c>
      <c r="AD54" s="44">
        <f t="shared" si="7"/>
        <v>3547.6</v>
      </c>
      <c r="AE54" s="76">
        <f t="shared" si="11"/>
        <v>1.218758545255674</v>
      </c>
      <c r="AF54" s="46">
        <f t="shared" si="8"/>
        <v>59.561732681311412</v>
      </c>
      <c r="AG54" s="46">
        <f t="shared" si="9"/>
        <v>3428.476534637377</v>
      </c>
      <c r="AH54" s="46">
        <f t="shared" si="10"/>
        <v>3666.7234653626228</v>
      </c>
      <c r="AI54" s="42">
        <v>16519</v>
      </c>
      <c r="AJ54" s="44">
        <f t="shared" si="6"/>
        <v>15957</v>
      </c>
      <c r="AK54" s="44">
        <f t="shared" si="12"/>
        <v>6935</v>
      </c>
      <c r="AL54" s="44">
        <f t="shared" si="13"/>
        <v>1131.7352986150281</v>
      </c>
      <c r="AM54" s="44">
        <f t="shared" si="14"/>
        <v>5803.6284056154418</v>
      </c>
      <c r="AN54" s="44">
        <f t="shared" si="15"/>
        <v>126.3210196285638</v>
      </c>
      <c r="AO54" s="44">
        <f t="shared" si="16"/>
        <v>76.181548984090909</v>
      </c>
      <c r="AP54" s="44">
        <f t="shared" si="17"/>
        <v>147.51484130627483</v>
      </c>
      <c r="AQ54" s="74">
        <f t="shared" si="18"/>
        <v>3954.5703173874508</v>
      </c>
      <c r="AR54" s="74">
        <f t="shared" si="19"/>
        <v>4544.6296826125499</v>
      </c>
      <c r="AS54" s="84"/>
      <c r="AT54" s="84"/>
    </row>
    <row r="55" spans="1:46" s="58" customFormat="1" ht="15" x14ac:dyDescent="0.2">
      <c r="A55" s="55">
        <v>1999</v>
      </c>
      <c r="C55" s="57">
        <v>4075</v>
      </c>
      <c r="E55" s="44">
        <f t="shared" si="2"/>
        <v>4121.6000000000004</v>
      </c>
      <c r="F55" s="44">
        <f t="shared" si="3"/>
        <v>64.199688472764421</v>
      </c>
      <c r="H55" s="46">
        <f t="shared" si="0"/>
        <v>1999</v>
      </c>
      <c r="I55" s="44">
        <f t="shared" si="4"/>
        <v>3993.2006230544716</v>
      </c>
      <c r="J55" s="44">
        <f t="shared" si="5"/>
        <v>4249.9993769455295</v>
      </c>
      <c r="K55" s="72">
        <f>[1]Table2!L62</f>
        <v>4075</v>
      </c>
      <c r="L55" s="44"/>
      <c r="M55" s="17">
        <v>3081</v>
      </c>
      <c r="N55" s="17">
        <v>297</v>
      </c>
      <c r="O55" s="17">
        <v>74</v>
      </c>
      <c r="P55" s="17">
        <v>32</v>
      </c>
      <c r="Q55" s="17">
        <v>10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3494</v>
      </c>
      <c r="AD55" s="44">
        <f t="shared" si="7"/>
        <v>3451.2</v>
      </c>
      <c r="AE55" s="76">
        <f t="shared" si="11"/>
        <v>1.1662850601030337</v>
      </c>
      <c r="AF55" s="46">
        <f t="shared" si="8"/>
        <v>58.746914812609518</v>
      </c>
      <c r="AG55" s="46">
        <f t="shared" si="9"/>
        <v>3333.7061703747809</v>
      </c>
      <c r="AH55" s="46">
        <f t="shared" si="10"/>
        <v>3568.6938296252188</v>
      </c>
      <c r="AI55" s="42">
        <v>15415</v>
      </c>
      <c r="AJ55" s="44">
        <f t="shared" si="6"/>
        <v>15687.2</v>
      </c>
      <c r="AK55" s="44">
        <f t="shared" si="12"/>
        <v>5697</v>
      </c>
      <c r="AL55" s="44">
        <f t="shared" si="13"/>
        <v>1082.8947524096079</v>
      </c>
      <c r="AM55" s="44">
        <f t="shared" si="14"/>
        <v>4614.3993981971425</v>
      </c>
      <c r="AN55" s="44">
        <f t="shared" si="15"/>
        <v>125.24855288585174</v>
      </c>
      <c r="AO55" s="44">
        <f t="shared" si="16"/>
        <v>67.929370659510326</v>
      </c>
      <c r="AP55" s="44">
        <f t="shared" si="17"/>
        <v>142.48368116453597</v>
      </c>
      <c r="AQ55" s="74">
        <f t="shared" si="18"/>
        <v>3836.6326376709285</v>
      </c>
      <c r="AR55" s="74">
        <f t="shared" si="19"/>
        <v>4406.5673623290722</v>
      </c>
      <c r="AS55" s="84"/>
      <c r="AT55" s="84"/>
    </row>
    <row r="56" spans="1:46" s="59" customFormat="1" ht="15.75" x14ac:dyDescent="0.25">
      <c r="A56" s="37">
        <v>2000</v>
      </c>
      <c r="C56" s="61">
        <f>[1]Table2!L63</f>
        <v>3894</v>
      </c>
      <c r="E56" s="44">
        <f t="shared" si="2"/>
        <v>3943.4</v>
      </c>
      <c r="F56" s="44">
        <f t="shared" si="3"/>
        <v>62.796496717571756</v>
      </c>
      <c r="H56" s="46">
        <f t="shared" si="0"/>
        <v>2000</v>
      </c>
      <c r="I56" s="44">
        <f t="shared" si="4"/>
        <v>3817.8070065648567</v>
      </c>
      <c r="J56" s="44">
        <f t="shared" si="5"/>
        <v>4068.9929934351435</v>
      </c>
      <c r="K56" s="72">
        <f>[1]Table2!L63</f>
        <v>3894</v>
      </c>
      <c r="L56" s="44"/>
      <c r="M56" s="17">
        <v>2907</v>
      </c>
      <c r="N56" s="17">
        <v>280</v>
      </c>
      <c r="O56" s="17">
        <v>66</v>
      </c>
      <c r="P56" s="17">
        <v>32</v>
      </c>
      <c r="Q56" s="17">
        <v>14</v>
      </c>
      <c r="R56" s="17">
        <v>4</v>
      </c>
      <c r="S56" s="17">
        <v>1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3304</v>
      </c>
      <c r="AD56" s="44">
        <f t="shared" si="7"/>
        <v>3312.4</v>
      </c>
      <c r="AE56" s="76">
        <f t="shared" si="11"/>
        <v>1.1785714285714286</v>
      </c>
      <c r="AF56" s="46">
        <f t="shared" si="8"/>
        <v>57.553453415064503</v>
      </c>
      <c r="AG56" s="46">
        <f t="shared" si="9"/>
        <v>3197.2930931698711</v>
      </c>
      <c r="AH56" s="46">
        <f t="shared" si="10"/>
        <v>3427.5069068301291</v>
      </c>
      <c r="AI56" s="61">
        <f>[1]Table2!G63</f>
        <v>15132</v>
      </c>
      <c r="AJ56" s="44">
        <f t="shared" si="6"/>
        <v>15226.6</v>
      </c>
      <c r="AK56" s="44">
        <f t="shared" si="12"/>
        <v>5676</v>
      </c>
      <c r="AL56" s="44">
        <f t="shared" si="13"/>
        <v>1021.265650900398</v>
      </c>
      <c r="AM56" s="44">
        <f t="shared" si="14"/>
        <v>4655.0400667297181</v>
      </c>
      <c r="AN56" s="44">
        <f t="shared" si="15"/>
        <v>123.39611014938842</v>
      </c>
      <c r="AO56" s="44">
        <f t="shared" si="16"/>
        <v>68.227854038726136</v>
      </c>
      <c r="AP56" s="44">
        <f t="shared" si="17"/>
        <v>141.00226972190811</v>
      </c>
      <c r="AQ56" s="74">
        <f t="shared" si="18"/>
        <v>3661.3954605561839</v>
      </c>
      <c r="AR56" s="74">
        <f t="shared" si="19"/>
        <v>4225.4045394438162</v>
      </c>
      <c r="AS56" s="85"/>
      <c r="AT56" s="85"/>
    </row>
    <row r="57" spans="1:46" s="54" customFormat="1" ht="15.75" x14ac:dyDescent="0.25">
      <c r="A57" s="55">
        <v>2001</v>
      </c>
      <c r="B57" s="59"/>
      <c r="C57" s="61">
        <f>[1]Table2!L64</f>
        <v>3758</v>
      </c>
      <c r="D57" s="59"/>
      <c r="E57" s="44">
        <f t="shared" si="2"/>
        <v>3710.6</v>
      </c>
      <c r="F57" s="44">
        <f t="shared" si="3"/>
        <v>60.914694450518262</v>
      </c>
      <c r="G57" s="59"/>
      <c r="H57" s="46">
        <f t="shared" si="0"/>
        <v>2001</v>
      </c>
      <c r="I57" s="44">
        <f t="shared" si="4"/>
        <v>3588.7706110989634</v>
      </c>
      <c r="J57" s="44">
        <f t="shared" si="5"/>
        <v>3832.4293889010364</v>
      </c>
      <c r="K57" s="72">
        <f>[1]Table2!L64</f>
        <v>3758</v>
      </c>
      <c r="L57" s="44"/>
      <c r="M57" s="17">
        <v>2724</v>
      </c>
      <c r="N57" s="17">
        <v>303</v>
      </c>
      <c r="O57" s="17">
        <v>82</v>
      </c>
      <c r="P57" s="17">
        <v>28</v>
      </c>
      <c r="Q57" s="17">
        <v>9</v>
      </c>
      <c r="R57" s="17">
        <v>0</v>
      </c>
      <c r="S57" s="17">
        <v>1</v>
      </c>
      <c r="T57" s="17">
        <v>2</v>
      </c>
      <c r="U57" s="17">
        <v>2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3149</v>
      </c>
      <c r="AD57" s="44">
        <f t="shared" si="7"/>
        <v>3140.4</v>
      </c>
      <c r="AE57" s="76">
        <f t="shared" si="11"/>
        <v>1.1933947284852333</v>
      </c>
      <c r="AF57" s="46">
        <f t="shared" si="8"/>
        <v>56.039271943878788</v>
      </c>
      <c r="AG57" s="46">
        <f t="shared" si="9"/>
        <v>3028.3214561122427</v>
      </c>
      <c r="AH57" s="46">
        <f t="shared" si="10"/>
        <v>3252.4785438877575</v>
      </c>
      <c r="AI57" s="61">
        <f>[1]Table2!G64</f>
        <v>14724</v>
      </c>
      <c r="AJ57" s="44">
        <f t="shared" si="6"/>
        <v>14706.2</v>
      </c>
      <c r="AK57" s="44">
        <f t="shared" si="12"/>
        <v>5686</v>
      </c>
      <c r="AL57" s="44">
        <f t="shared" si="13"/>
        <v>936.24133766710634</v>
      </c>
      <c r="AM57" s="44">
        <f t="shared" si="14"/>
        <v>4750.0816609090662</v>
      </c>
      <c r="AN57" s="44">
        <f t="shared" si="15"/>
        <v>121.26912220346942</v>
      </c>
      <c r="AO57" s="44">
        <f t="shared" si="16"/>
        <v>68.920836188405801</v>
      </c>
      <c r="AP57" s="44">
        <f t="shared" si="17"/>
        <v>139.4857758372124</v>
      </c>
      <c r="AQ57" s="74">
        <f t="shared" si="18"/>
        <v>3431.6284483255749</v>
      </c>
      <c r="AR57" s="74">
        <f t="shared" si="19"/>
        <v>3989.5715516744249</v>
      </c>
      <c r="AS57" s="84"/>
      <c r="AT57" s="84"/>
    </row>
    <row r="58" spans="1:46" s="54" customFormat="1" ht="15.75" x14ac:dyDescent="0.25">
      <c r="A58" s="55">
        <v>2002</v>
      </c>
      <c r="B58" s="59"/>
      <c r="C58" s="61">
        <f>[1]Table2!L65</f>
        <v>3533</v>
      </c>
      <c r="D58" s="59"/>
      <c r="E58" s="44">
        <f t="shared" si="2"/>
        <v>3510.4</v>
      </c>
      <c r="F58" s="44">
        <f t="shared" si="3"/>
        <v>59.248628676113675</v>
      </c>
      <c r="G58" s="59"/>
      <c r="H58" s="46">
        <f t="shared" si="0"/>
        <v>2002</v>
      </c>
      <c r="I58" s="44">
        <f t="shared" si="4"/>
        <v>3391.9027426477728</v>
      </c>
      <c r="J58" s="44">
        <f t="shared" si="5"/>
        <v>3628.8972573522274</v>
      </c>
      <c r="K58" s="72">
        <f>[1]Table2!L65</f>
        <v>3533</v>
      </c>
      <c r="L58" s="44"/>
      <c r="M58" s="17">
        <v>2572</v>
      </c>
      <c r="N58" s="17">
        <v>273</v>
      </c>
      <c r="O58" s="17">
        <v>68</v>
      </c>
      <c r="P58" s="17">
        <v>23</v>
      </c>
      <c r="Q58" s="17">
        <v>14</v>
      </c>
      <c r="R58" s="17">
        <v>7</v>
      </c>
      <c r="S58" s="17">
        <v>1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2958</v>
      </c>
      <c r="AD58" s="44">
        <f t="shared" si="7"/>
        <v>2964.4</v>
      </c>
      <c r="AE58" s="76">
        <f t="shared" si="11"/>
        <v>1.1943881000676133</v>
      </c>
      <c r="AF58" s="46">
        <f t="shared" si="8"/>
        <v>54.446303823124673</v>
      </c>
      <c r="AG58" s="46">
        <f t="shared" si="9"/>
        <v>2855.5073923537507</v>
      </c>
      <c r="AH58" s="46">
        <f t="shared" si="10"/>
        <v>3073.2926076462495</v>
      </c>
      <c r="AI58" s="61">
        <f>[1]Table2!G65</f>
        <v>14343</v>
      </c>
      <c r="AJ58" s="44">
        <f t="shared" si="6"/>
        <v>14407</v>
      </c>
      <c r="AK58" s="44">
        <f t="shared" si="12"/>
        <v>5295</v>
      </c>
      <c r="AL58" s="44">
        <f t="shared" si="13"/>
        <v>855.34171999722355</v>
      </c>
      <c r="AM58" s="44">
        <f t="shared" si="14"/>
        <v>4439.9664611967237</v>
      </c>
      <c r="AN58" s="44">
        <f t="shared" si="15"/>
        <v>120.02916312296774</v>
      </c>
      <c r="AO58" s="44">
        <f t="shared" si="16"/>
        <v>66.633073328465969</v>
      </c>
      <c r="AP58" s="44">
        <f t="shared" si="17"/>
        <v>137.28425423622596</v>
      </c>
      <c r="AQ58" s="74">
        <f t="shared" si="18"/>
        <v>3235.8314915275482</v>
      </c>
      <c r="AR58" s="74">
        <f t="shared" si="19"/>
        <v>3784.968508472452</v>
      </c>
      <c r="AS58" s="84"/>
      <c r="AT58" s="84"/>
    </row>
    <row r="59" spans="1:46" s="54" customFormat="1" ht="15.75" x14ac:dyDescent="0.25">
      <c r="A59" s="55">
        <v>2003</v>
      </c>
      <c r="B59" s="59"/>
      <c r="C59" s="61">
        <f>[1]Table2!L66</f>
        <v>3293</v>
      </c>
      <c r="D59" s="59"/>
      <c r="E59" s="44">
        <f t="shared" si="2"/>
        <v>3322</v>
      </c>
      <c r="F59" s="44">
        <f t="shared" si="3"/>
        <v>57.636793803958248</v>
      </c>
      <c r="G59" s="59"/>
      <c r="H59" s="46">
        <f t="shared" si="0"/>
        <v>2003</v>
      </c>
      <c r="I59" s="44">
        <f t="shared" si="4"/>
        <v>3206.7264123920836</v>
      </c>
      <c r="J59" s="44">
        <f t="shared" si="5"/>
        <v>3437.2735876079164</v>
      </c>
      <c r="K59" s="72">
        <f>[1]Table2!L66</f>
        <v>3293</v>
      </c>
      <c r="L59" s="44"/>
      <c r="M59" s="17">
        <v>2434</v>
      </c>
      <c r="N59" s="17">
        <v>264</v>
      </c>
      <c r="O59" s="17">
        <v>75</v>
      </c>
      <c r="P59" s="17">
        <v>18</v>
      </c>
      <c r="Q59" s="17">
        <v>4</v>
      </c>
      <c r="R59" s="17">
        <v>0</v>
      </c>
      <c r="S59" s="17">
        <v>2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2797</v>
      </c>
      <c r="AD59" s="44">
        <f t="shared" si="7"/>
        <v>2806.6</v>
      </c>
      <c r="AE59" s="76">
        <f t="shared" si="11"/>
        <v>1.1773328566321057</v>
      </c>
      <c r="AF59" s="46">
        <f t="shared" si="8"/>
        <v>52.977353652291846</v>
      </c>
      <c r="AG59" s="46">
        <f t="shared" si="9"/>
        <v>2700.6452926954162</v>
      </c>
      <c r="AH59" s="46">
        <f t="shared" si="10"/>
        <v>2912.5547073045836</v>
      </c>
      <c r="AI59" s="61">
        <f>[1]Table2!G66</f>
        <v>13917</v>
      </c>
      <c r="AJ59" s="44">
        <f t="shared" si="6"/>
        <v>14068.2</v>
      </c>
      <c r="AK59" s="44">
        <f t="shared" si="12"/>
        <v>4651</v>
      </c>
      <c r="AL59" s="44">
        <f t="shared" si="13"/>
        <v>784.44179070527855</v>
      </c>
      <c r="AM59" s="44">
        <f t="shared" si="14"/>
        <v>3866.8330726797089</v>
      </c>
      <c r="AN59" s="44">
        <f t="shared" si="15"/>
        <v>118.60944313164951</v>
      </c>
      <c r="AO59" s="44">
        <f t="shared" si="16"/>
        <v>62.183865050989787</v>
      </c>
      <c r="AP59" s="44">
        <f t="shared" si="17"/>
        <v>133.92174234484747</v>
      </c>
      <c r="AQ59" s="74">
        <f t="shared" si="18"/>
        <v>3054.1565153103052</v>
      </c>
      <c r="AR59" s="74">
        <f t="shared" si="19"/>
        <v>3589.8434846896948</v>
      </c>
      <c r="AS59" s="44"/>
      <c r="AT59" s="44"/>
    </row>
    <row r="60" spans="1:46" ht="15.75" x14ac:dyDescent="0.25">
      <c r="A60" s="55">
        <v>2004</v>
      </c>
      <c r="B60" s="58"/>
      <c r="C60" s="61">
        <f>[1]Table2!L67</f>
        <v>3074</v>
      </c>
      <c r="E60" s="44">
        <f t="shared" si="2"/>
        <v>3160.2</v>
      </c>
      <c r="F60" s="44">
        <f t="shared" si="3"/>
        <v>56.215656182241617</v>
      </c>
      <c r="H60" s="46">
        <f t="shared" si="0"/>
        <v>2004</v>
      </c>
      <c r="I60" s="44">
        <f t="shared" si="4"/>
        <v>3047.7686876355165</v>
      </c>
      <c r="J60" s="44">
        <f t="shared" si="5"/>
        <v>3272.6313123644832</v>
      </c>
      <c r="K60" s="72">
        <f>[1]Table2!L67</f>
        <v>3074</v>
      </c>
      <c r="L60" s="44"/>
      <c r="M60" s="17">
        <v>2275</v>
      </c>
      <c r="N60" s="17">
        <v>256</v>
      </c>
      <c r="O60" s="17">
        <v>54</v>
      </c>
      <c r="P60" s="17">
        <v>24</v>
      </c>
      <c r="Q60" s="17">
        <v>2</v>
      </c>
      <c r="R60" s="17">
        <v>2</v>
      </c>
      <c r="S60" s="17">
        <v>1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2614</v>
      </c>
      <c r="AD60" s="44">
        <f t="shared" si="7"/>
        <v>2686.8</v>
      </c>
      <c r="AE60" s="76">
        <f t="shared" si="11"/>
        <v>1.1759755164498853</v>
      </c>
      <c r="AF60" s="46">
        <f t="shared" si="8"/>
        <v>51.834351544125639</v>
      </c>
      <c r="AG60" s="46">
        <f t="shared" si="9"/>
        <v>2583.1312969117489</v>
      </c>
      <c r="AH60" s="46">
        <f t="shared" si="10"/>
        <v>2790.4687030882515</v>
      </c>
      <c r="AI60" s="61">
        <f>[1]Table2!G67</f>
        <v>13919</v>
      </c>
      <c r="AJ60" s="44">
        <f t="shared" si="6"/>
        <v>13745.4</v>
      </c>
      <c r="AK60" s="44">
        <f t="shared" si="12"/>
        <v>4340</v>
      </c>
      <c r="AL60" s="44">
        <f t="shared" si="13"/>
        <v>726.56045222401667</v>
      </c>
      <c r="AM60" s="44">
        <f t="shared" si="14"/>
        <v>3613.702450452548</v>
      </c>
      <c r="AN60" s="44">
        <f t="shared" si="15"/>
        <v>117.24077788892396</v>
      </c>
      <c r="AO60" s="44">
        <f t="shared" si="16"/>
        <v>60.114078637641512</v>
      </c>
      <c r="AP60" s="44">
        <f t="shared" si="17"/>
        <v>131.75394662192306</v>
      </c>
      <c r="AQ60" s="74">
        <f t="shared" si="18"/>
        <v>2896.6921067561539</v>
      </c>
      <c r="AR60" s="74">
        <f t="shared" si="19"/>
        <v>3423.7078932438458</v>
      </c>
      <c r="AS60" s="44"/>
      <c r="AT60" s="44"/>
    </row>
    <row r="61" spans="1:46" ht="15.75" x14ac:dyDescent="0.25">
      <c r="A61" s="40">
        <v>2005</v>
      </c>
      <c r="B61" s="28"/>
      <c r="C61" s="61">
        <f>[1]Table2!L68</f>
        <v>2952</v>
      </c>
      <c r="E61" s="44">
        <f t="shared" si="2"/>
        <v>2986.8</v>
      </c>
      <c r="F61" s="44">
        <f t="shared" si="3"/>
        <v>54.651623946594675</v>
      </c>
      <c r="H61" s="17">
        <f t="shared" si="0"/>
        <v>2005</v>
      </c>
      <c r="I61" s="44">
        <f t="shared" si="4"/>
        <v>2877.4967521068106</v>
      </c>
      <c r="J61" s="44">
        <f t="shared" si="5"/>
        <v>3096.1032478931897</v>
      </c>
      <c r="K61" s="72">
        <f>[1]Table2!L68</f>
        <v>2952</v>
      </c>
      <c r="M61" s="17">
        <v>2188</v>
      </c>
      <c r="N61" s="17">
        <v>252</v>
      </c>
      <c r="O61" s="17">
        <v>49</v>
      </c>
      <c r="P61" s="17">
        <v>20</v>
      </c>
      <c r="Q61" s="17">
        <v>5</v>
      </c>
      <c r="R61" s="17">
        <v>1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2515</v>
      </c>
      <c r="AD61" s="44">
        <f t="shared" si="7"/>
        <v>2556</v>
      </c>
      <c r="AE61" s="76">
        <f t="shared" si="11"/>
        <v>1.1737574552683896</v>
      </c>
      <c r="AF61" s="46">
        <f t="shared" si="8"/>
        <v>50.556898639058154</v>
      </c>
      <c r="AG61" s="46">
        <f t="shared" si="9"/>
        <v>2454.8862027218838</v>
      </c>
      <c r="AH61" s="46">
        <f t="shared" si="10"/>
        <v>2657.1137972781162</v>
      </c>
      <c r="AI61" s="61">
        <f>[1]Table2!G68</f>
        <v>13438</v>
      </c>
      <c r="AJ61" s="44">
        <f t="shared" si="6"/>
        <v>13378.2</v>
      </c>
      <c r="AK61" s="44">
        <f t="shared" si="12"/>
        <v>4118</v>
      </c>
      <c r="AL61" s="44">
        <f t="shared" si="13"/>
        <v>666.82918778310977</v>
      </c>
      <c r="AM61" s="44">
        <f t="shared" si="14"/>
        <v>3451.4288012439074</v>
      </c>
      <c r="AN61" s="44">
        <f t="shared" si="15"/>
        <v>115.66416904123766</v>
      </c>
      <c r="AO61" s="44">
        <f t="shared" si="16"/>
        <v>58.748862127226836</v>
      </c>
      <c r="AP61" s="44">
        <f t="shared" si="17"/>
        <v>129.72905920125956</v>
      </c>
      <c r="AQ61" s="74">
        <f t="shared" si="18"/>
        <v>2727.341881597481</v>
      </c>
      <c r="AR61" s="74">
        <f t="shared" si="19"/>
        <v>3246.2581184025194</v>
      </c>
    </row>
    <row r="62" spans="1:46" ht="15.75" x14ac:dyDescent="0.25">
      <c r="A62" s="55">
        <v>2006</v>
      </c>
      <c r="B62" s="28"/>
      <c r="C62" s="61">
        <f>[1]Table2!L69</f>
        <v>2949</v>
      </c>
      <c r="E62" s="44">
        <f t="shared" si="2"/>
        <v>2897.2</v>
      </c>
      <c r="F62" s="44">
        <f t="shared" si="3"/>
        <v>53.82564444574723</v>
      </c>
      <c r="H62" s="46">
        <f t="shared" si="0"/>
        <v>2006</v>
      </c>
      <c r="I62" s="44">
        <f t="shared" si="4"/>
        <v>2789.5487111085054</v>
      </c>
      <c r="J62" s="44">
        <f t="shared" si="5"/>
        <v>3004.8512888914943</v>
      </c>
      <c r="K62" s="72">
        <f>[1]Table2!L69</f>
        <v>2949</v>
      </c>
      <c r="M62" s="17">
        <v>2259</v>
      </c>
      <c r="N62" s="17">
        <v>212</v>
      </c>
      <c r="O62" s="17">
        <v>59</v>
      </c>
      <c r="P62" s="17">
        <v>13</v>
      </c>
      <c r="Q62" s="17">
        <v>5</v>
      </c>
      <c r="R62" s="17">
        <v>2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2550</v>
      </c>
      <c r="AD62" s="44">
        <f t="shared" si="7"/>
        <v>2494</v>
      </c>
      <c r="AE62" s="76">
        <f t="shared" si="11"/>
        <v>1.1564705882352941</v>
      </c>
      <c r="AF62" s="46">
        <f t="shared" si="8"/>
        <v>49.939963956735092</v>
      </c>
      <c r="AG62" s="46">
        <f t="shared" si="9"/>
        <v>2394.1200720865299</v>
      </c>
      <c r="AH62" s="46">
        <f t="shared" si="10"/>
        <v>2593.8799279134701</v>
      </c>
      <c r="AI62" s="61">
        <f>[1]Table2!G69</f>
        <v>13110</v>
      </c>
      <c r="AJ62" s="44">
        <f t="shared" si="6"/>
        <v>13026.6</v>
      </c>
      <c r="AK62" s="44">
        <f t="shared" si="12"/>
        <v>4043</v>
      </c>
      <c r="AL62" s="44">
        <f t="shared" si="13"/>
        <v>644.35599772772628</v>
      </c>
      <c r="AM62" s="44">
        <f t="shared" si="14"/>
        <v>3398.9049226139296</v>
      </c>
      <c r="AN62" s="44">
        <f t="shared" si="15"/>
        <v>114.13413161714597</v>
      </c>
      <c r="AO62" s="44">
        <f t="shared" si="16"/>
        <v>58.300127981111068</v>
      </c>
      <c r="AP62" s="44">
        <f t="shared" si="17"/>
        <v>128.16202605535668</v>
      </c>
      <c r="AQ62" s="74">
        <f t="shared" si="18"/>
        <v>2640.8759478892866</v>
      </c>
      <c r="AR62" s="74">
        <f t="shared" si="19"/>
        <v>3153.524052110713</v>
      </c>
    </row>
    <row r="63" spans="1:46" ht="15.75" x14ac:dyDescent="0.25">
      <c r="A63" s="40">
        <v>2007</v>
      </c>
      <c r="B63" s="28"/>
      <c r="C63" s="61">
        <f>[1]Table2!L70</f>
        <v>2666</v>
      </c>
      <c r="E63" s="44">
        <f t="shared" si="2"/>
        <v>2783</v>
      </c>
      <c r="F63" s="44">
        <f t="shared" si="3"/>
        <v>52.754146756439916</v>
      </c>
      <c r="H63" s="46">
        <f t="shared" si="0"/>
        <v>2007</v>
      </c>
      <c r="I63" s="44">
        <f t="shared" si="4"/>
        <v>2677.4917064871202</v>
      </c>
      <c r="J63" s="44">
        <f t="shared" si="5"/>
        <v>2888.5082935128798</v>
      </c>
      <c r="K63" s="72">
        <f>[1]Table2!L70</f>
        <v>2666</v>
      </c>
      <c r="M63" s="17">
        <v>2048</v>
      </c>
      <c r="N63" s="17">
        <v>186</v>
      </c>
      <c r="O63" s="17">
        <v>45</v>
      </c>
      <c r="P63" s="17">
        <v>16</v>
      </c>
      <c r="Q63" s="17">
        <v>7</v>
      </c>
      <c r="R63" s="17">
        <v>2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2304</v>
      </c>
      <c r="AD63" s="44">
        <f t="shared" si="7"/>
        <v>2410</v>
      </c>
      <c r="AE63" s="76">
        <f t="shared" si="11"/>
        <v>1.1571180555555556</v>
      </c>
      <c r="AF63" s="46">
        <f t="shared" si="8"/>
        <v>49.091750834534309</v>
      </c>
      <c r="AG63" s="46">
        <f t="shared" si="9"/>
        <v>2311.8164983309316</v>
      </c>
      <c r="AH63" s="46">
        <f t="shared" si="10"/>
        <v>2508.1835016690684</v>
      </c>
      <c r="AI63" s="61">
        <f>[1]Table2!G70</f>
        <v>12507</v>
      </c>
      <c r="AJ63" s="44">
        <f t="shared" si="6"/>
        <v>12554</v>
      </c>
      <c r="AK63" s="44">
        <f t="shared" si="12"/>
        <v>3700</v>
      </c>
      <c r="AL63" s="44">
        <f t="shared" si="13"/>
        <v>616.94193085869051</v>
      </c>
      <c r="AM63" s="44">
        <f t="shared" si="14"/>
        <v>3083.3036724289013</v>
      </c>
      <c r="AN63" s="44">
        <f t="shared" si="15"/>
        <v>112.04463396343441</v>
      </c>
      <c r="AO63" s="44">
        <f t="shared" si="16"/>
        <v>55.527503747502472</v>
      </c>
      <c r="AP63" s="44">
        <f t="shared" si="17"/>
        <v>125.04920500518546</v>
      </c>
      <c r="AQ63" s="74">
        <f t="shared" si="18"/>
        <v>2532.901589989629</v>
      </c>
      <c r="AR63" s="74">
        <f t="shared" si="19"/>
        <v>3033.098410010371</v>
      </c>
    </row>
    <row r="64" spans="1:46" ht="15.75" x14ac:dyDescent="0.25">
      <c r="A64" s="40">
        <v>2008</v>
      </c>
      <c r="B64" s="28"/>
      <c r="C64" s="61">
        <f>[1]Table2!L71</f>
        <v>2845</v>
      </c>
      <c r="E64" s="44">
        <f t="shared" si="2"/>
        <v>2628</v>
      </c>
      <c r="F64" s="44">
        <f t="shared" si="3"/>
        <v>51.264022471905186</v>
      </c>
      <c r="H64" s="46">
        <f t="shared" si="0"/>
        <v>2008</v>
      </c>
      <c r="I64" s="44">
        <f t="shared" si="4"/>
        <v>2525.4719550561895</v>
      </c>
      <c r="J64" s="44">
        <f t="shared" si="5"/>
        <v>2730.5280449438105</v>
      </c>
      <c r="K64" s="72">
        <f>[1]Table2!L71</f>
        <v>2845</v>
      </c>
      <c r="M64" s="17">
        <v>2231</v>
      </c>
      <c r="N64" s="17">
        <v>189</v>
      </c>
      <c r="O64" s="17">
        <v>44</v>
      </c>
      <c r="P64" s="17">
        <v>13</v>
      </c>
      <c r="Q64" s="17">
        <v>9</v>
      </c>
      <c r="R64" s="17">
        <v>0</v>
      </c>
      <c r="S64" s="17">
        <v>1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2487</v>
      </c>
      <c r="AD64" s="44">
        <f t="shared" si="7"/>
        <v>2287.4</v>
      </c>
      <c r="AE64" s="76">
        <f t="shared" si="11"/>
        <v>1.1439485323683152</v>
      </c>
      <c r="AF64" s="46">
        <f t="shared" si="8"/>
        <v>47.826770746099932</v>
      </c>
      <c r="AG64" s="46">
        <f t="shared" si="9"/>
        <v>2191.7464585078001</v>
      </c>
      <c r="AH64" s="46">
        <f t="shared" si="10"/>
        <v>2383.0535414922001</v>
      </c>
      <c r="AI64" s="61">
        <f>[1]Table2!G71</f>
        <v>12159</v>
      </c>
      <c r="AJ64" s="44">
        <f t="shared" si="6"/>
        <v>11925.4</v>
      </c>
      <c r="AK64" s="44">
        <f t="shared" si="12"/>
        <v>3865</v>
      </c>
      <c r="AL64" s="44">
        <f t="shared" si="13"/>
        <v>579.13227229275333</v>
      </c>
      <c r="AM64" s="44">
        <f t="shared" si="14"/>
        <v>3286.1432860353561</v>
      </c>
      <c r="AN64" s="44">
        <f t="shared" si="15"/>
        <v>109.20347979803574</v>
      </c>
      <c r="AO64" s="44">
        <f t="shared" si="16"/>
        <v>57.324892377006307</v>
      </c>
      <c r="AP64" s="44">
        <f t="shared" si="17"/>
        <v>123.33508538139242</v>
      </c>
      <c r="AQ64" s="74">
        <f t="shared" si="18"/>
        <v>2381.3298292372151</v>
      </c>
      <c r="AR64" s="74">
        <f t="shared" si="19"/>
        <v>2874.6701707627849</v>
      </c>
    </row>
    <row r="65" spans="1:44" ht="15.75" x14ac:dyDescent="0.25">
      <c r="A65" s="40">
        <v>2009</v>
      </c>
      <c r="B65" s="28"/>
      <c r="C65" s="61">
        <f>[1]Table2!L72</f>
        <v>2503</v>
      </c>
      <c r="E65" s="44">
        <f t="shared" si="2"/>
        <v>2451.1999999999998</v>
      </c>
      <c r="F65" s="44">
        <f t="shared" si="3"/>
        <v>49.509595029650562</v>
      </c>
      <c r="H65" s="46">
        <f t="shared" si="0"/>
        <v>2009</v>
      </c>
      <c r="I65" s="44">
        <f t="shared" si="4"/>
        <v>2352.1808099406985</v>
      </c>
      <c r="J65" s="44">
        <f t="shared" si="5"/>
        <v>2550.2191900593011</v>
      </c>
      <c r="K65" s="72">
        <f>[1]Table2!L72</f>
        <v>2503</v>
      </c>
      <c r="M65" s="17">
        <v>1975</v>
      </c>
      <c r="N65" s="17">
        <v>154</v>
      </c>
      <c r="O65" s="17">
        <v>44</v>
      </c>
      <c r="P65" s="17">
        <v>17</v>
      </c>
      <c r="Q65" s="17">
        <v>4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2194</v>
      </c>
      <c r="AD65" s="44">
        <f t="shared" si="7"/>
        <v>2147.6</v>
      </c>
      <c r="AE65" s="76">
        <f t="shared" si="11"/>
        <v>1.1408386508659982</v>
      </c>
      <c r="AF65" s="46">
        <f t="shared" si="8"/>
        <v>46.342205385587768</v>
      </c>
      <c r="AG65" s="46">
        <f t="shared" si="9"/>
        <v>2054.9155892288245</v>
      </c>
      <c r="AH65" s="46">
        <f t="shared" si="10"/>
        <v>2240.2844107711753</v>
      </c>
      <c r="AI65" s="61">
        <f>[1]Table2!G72</f>
        <v>11556</v>
      </c>
      <c r="AJ65" s="44">
        <f t="shared" si="6"/>
        <v>11300.4</v>
      </c>
      <c r="AK65" s="44">
        <f t="shared" si="12"/>
        <v>3359</v>
      </c>
      <c r="AL65" s="44">
        <f t="shared" si="13"/>
        <v>531.69635057166113</v>
      </c>
      <c r="AM65" s="44">
        <f t="shared" si="14"/>
        <v>2827.5538665769864</v>
      </c>
      <c r="AN65" s="44">
        <f t="shared" si="15"/>
        <v>106.30333955243363</v>
      </c>
      <c r="AO65" s="44">
        <f t="shared" si="16"/>
        <v>53.174748392230185</v>
      </c>
      <c r="AP65" s="44">
        <f t="shared" si="17"/>
        <v>118.86106960050876</v>
      </c>
      <c r="AQ65" s="74">
        <f t="shared" si="18"/>
        <v>2213.4778607989824</v>
      </c>
      <c r="AR65" s="74">
        <f t="shared" si="19"/>
        <v>2688.9221392010172</v>
      </c>
    </row>
    <row r="66" spans="1:44" ht="15.75" x14ac:dyDescent="0.25">
      <c r="A66" s="40">
        <v>2010</v>
      </c>
      <c r="B66" s="28"/>
      <c r="C66" s="61">
        <f>[1]Table2!L73</f>
        <v>2177</v>
      </c>
      <c r="E66" s="44">
        <f t="shared" si="2"/>
        <v>2349.4</v>
      </c>
      <c r="F66" s="44">
        <f t="shared" si="3"/>
        <v>48.470609651622908</v>
      </c>
      <c r="H66" s="46">
        <f t="shared" si="0"/>
        <v>2010</v>
      </c>
      <c r="I66" s="44">
        <f t="shared" si="4"/>
        <v>2252.4587806967543</v>
      </c>
      <c r="J66" s="44">
        <f t="shared" si="5"/>
        <v>2446.3412193032459</v>
      </c>
      <c r="K66" s="72">
        <f>[1]Table2!L73</f>
        <v>2177</v>
      </c>
      <c r="M66" s="17">
        <v>1703</v>
      </c>
      <c r="N66" s="17">
        <v>147</v>
      </c>
      <c r="O66" s="17">
        <v>35</v>
      </c>
      <c r="P66" s="17">
        <v>11</v>
      </c>
      <c r="Q66" s="17">
        <v>5</v>
      </c>
      <c r="R66" s="17">
        <v>1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1902</v>
      </c>
      <c r="AD66" s="44">
        <f t="shared" si="7"/>
        <v>2066.4</v>
      </c>
      <c r="AE66" s="76">
        <f t="shared" si="11"/>
        <v>1.1445846477392219</v>
      </c>
      <c r="AF66" s="46">
        <f t="shared" si="8"/>
        <v>45.457672619701945</v>
      </c>
      <c r="AG66" s="46">
        <f t="shared" si="9"/>
        <v>1975.4846547605962</v>
      </c>
      <c r="AH66" s="46">
        <f t="shared" si="10"/>
        <v>2157.315345239404</v>
      </c>
      <c r="AI66" s="61">
        <f>[1]Table2!G73</f>
        <v>10295</v>
      </c>
      <c r="AJ66" s="44">
        <f>AVERAGE(AI64:AI68)</f>
        <v>10754.4</v>
      </c>
      <c r="AK66" s="44">
        <f>1*M66+4*N66+9*O66+16*P66+25*Q66+36*R66+49*S66+64*T66+81*U66+100*V66+121*W66+144*X66+169*Y66+196*Z66+225*AA66+256*AB66</f>
        <v>2943</v>
      </c>
      <c r="AL66" s="44">
        <f>(E66^2)/AJ66</f>
        <v>513.24856430856209</v>
      </c>
      <c r="AM66" s="44">
        <f>(AJ66^2)*(AK66-AL66)/(AJ66*(AJ66-1))</f>
        <v>2429.9773876169397</v>
      </c>
      <c r="AN66" s="44">
        <f>SQRT(AJ66)</f>
        <v>103.70342328004413</v>
      </c>
      <c r="AO66" s="44">
        <f>SQRT(AM66)</f>
        <v>49.29480081729654</v>
      </c>
      <c r="AP66" s="44">
        <f>SQRT(AN66^2+AO66^2)</f>
        <v>114.82324410857298</v>
      </c>
      <c r="AQ66" s="74">
        <f>E66-2*AP66</f>
        <v>2119.7535117828543</v>
      </c>
      <c r="AR66" s="74">
        <f>E66+2*AP66</f>
        <v>2579.0464882171459</v>
      </c>
    </row>
    <row r="67" spans="1:44" ht="15.75" x14ac:dyDescent="0.25">
      <c r="A67" s="40">
        <v>2011</v>
      </c>
      <c r="C67" s="61">
        <f>[1]Table2!L74</f>
        <v>2065</v>
      </c>
      <c r="E67" s="44">
        <f>AVERAGE(C65:C69)</f>
        <v>2149</v>
      </c>
      <c r="F67" s="44">
        <f>SQRT(E67)</f>
        <v>46.357307945997036</v>
      </c>
      <c r="H67" s="46">
        <f t="shared" si="0"/>
        <v>2011</v>
      </c>
      <c r="I67" s="44">
        <f>E67-2*F67</f>
        <v>2056.2853841080059</v>
      </c>
      <c r="J67" s="44">
        <f>E67+2*F67</f>
        <v>2241.7146158919941</v>
      </c>
      <c r="K67" s="72">
        <f>[1]Table2!L74</f>
        <v>2065</v>
      </c>
      <c r="M67" s="17">
        <v>1687</v>
      </c>
      <c r="N67" s="17">
        <v>125</v>
      </c>
      <c r="O67" s="17">
        <v>29</v>
      </c>
      <c r="P67" s="17">
        <v>9</v>
      </c>
      <c r="Q67" s="17">
        <v>1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1851</v>
      </c>
      <c r="AD67" s="44">
        <f t="shared" si="7"/>
        <v>1886.6</v>
      </c>
      <c r="AE67" s="76">
        <f t="shared" si="11"/>
        <v>1.1156131820637494</v>
      </c>
      <c r="AF67" s="46">
        <f t="shared" si="8"/>
        <v>43.435008921375854</v>
      </c>
      <c r="AG67" s="46">
        <f t="shared" si="9"/>
        <v>1799.7299821572483</v>
      </c>
      <c r="AH67" s="46">
        <f t="shared" si="10"/>
        <v>1973.4700178427515</v>
      </c>
      <c r="AI67" s="61">
        <f>[1]Table2!G74</f>
        <v>9985</v>
      </c>
      <c r="AJ67" s="44">
        <f>AVERAGE(AI65:AI69)</f>
        <v>10120.200000000001</v>
      </c>
      <c r="AK67" s="44">
        <f>1*M67+4*N67+9*O67+16*P67+25*Q67+36*R67+49*S67+64*T67+81*U67+100*V67+121*W67+144*X67+169*Y67+196*Z67+225*AA67+256*AB67</f>
        <v>2617</v>
      </c>
      <c r="AL67" s="44">
        <f>(E67^2)/AJ67</f>
        <v>456.33495385466688</v>
      </c>
      <c r="AM67" s="44">
        <f>(AJ67^2)*(AK67-AL67)/(AJ67*(AJ67-1))</f>
        <v>2160.87856747569</v>
      </c>
      <c r="AN67" s="44">
        <f>SQRT(AJ67)</f>
        <v>100.59920476822866</v>
      </c>
      <c r="AO67" s="44">
        <f>SQRT(AM67)</f>
        <v>46.485251074676256</v>
      </c>
      <c r="AP67" s="44">
        <f>SQRT(AN67^2+AO67^2)</f>
        <v>110.82002782654267</v>
      </c>
      <c r="AQ67" s="74">
        <f>E67-2*AP67</f>
        <v>1927.3599443469147</v>
      </c>
      <c r="AR67" s="74">
        <f>E67+2*AP67</f>
        <v>2370.6400556530853</v>
      </c>
    </row>
    <row r="68" spans="1:44" ht="15.75" x14ac:dyDescent="0.25">
      <c r="A68" s="40">
        <v>2012</v>
      </c>
      <c r="C68" s="61">
        <f>[1]Table2!L75</f>
        <v>2157</v>
      </c>
      <c r="E68" s="44">
        <f>AVERAGE(C66:C70)</f>
        <v>2029.6</v>
      </c>
      <c r="F68" s="44">
        <f>SQRT(E68)</f>
        <v>45.051082117969152</v>
      </c>
      <c r="H68" s="46">
        <f t="shared" si="0"/>
        <v>2012</v>
      </c>
      <c r="I68" s="44">
        <f>E68-2*F68</f>
        <v>1939.4978357640616</v>
      </c>
      <c r="J68" s="44">
        <f>E68+2*F68</f>
        <v>2119.7021642359382</v>
      </c>
      <c r="K68" s="72">
        <f>[1]Table2!L75</f>
        <v>2157</v>
      </c>
      <c r="M68" s="17">
        <v>1715</v>
      </c>
      <c r="N68" s="17">
        <v>131</v>
      </c>
      <c r="O68" s="17">
        <v>33</v>
      </c>
      <c r="P68" s="17">
        <v>15</v>
      </c>
      <c r="Q68" s="17">
        <v>3</v>
      </c>
      <c r="R68" s="17">
        <v>1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1898</v>
      </c>
      <c r="AD68" s="44">
        <f t="shared" si="7"/>
        <v>1782</v>
      </c>
      <c r="AE68" s="76">
        <f t="shared" si="11"/>
        <v>1.1364594309799789</v>
      </c>
      <c r="AF68" s="46">
        <f t="shared" si="8"/>
        <v>42.213741838410868</v>
      </c>
      <c r="AG68" s="46">
        <f t="shared" si="9"/>
        <v>1697.5725163231782</v>
      </c>
      <c r="AH68" s="46">
        <f t="shared" si="10"/>
        <v>1866.4274836768218</v>
      </c>
      <c r="AI68" s="61">
        <f>[1]Table2!G75</f>
        <v>9777</v>
      </c>
      <c r="AJ68" s="44">
        <f>AVERAGE(AI66:AI70)</f>
        <v>9577.2000000000007</v>
      </c>
      <c r="AK68" s="44">
        <f>1*M68+4*N68+9*O68+16*P68+25*Q68+36*R68+49*S68+64*T68+81*U68+100*V68+121*W68+144*X68+169*Y68+196*Z68+225*AA68+256*AB68</f>
        <v>2887</v>
      </c>
      <c r="AL68" s="44">
        <f>(E68^2)/AJ68</f>
        <v>430.11278452992519</v>
      </c>
      <c r="AM68" s="44">
        <f>(AJ68^2)*(AK68-AL68)/(AJ68*(AJ68-1))</f>
        <v>2457.1437772811764</v>
      </c>
      <c r="AN68" s="44">
        <f>SQRT(AJ68)</f>
        <v>97.863169783121165</v>
      </c>
      <c r="AO68" s="44">
        <f>SQRT(AM68)</f>
        <v>49.569585203844269</v>
      </c>
      <c r="AP68" s="44">
        <f>SQRT(AN68^2+AO68^2)</f>
        <v>109.70115668160102</v>
      </c>
      <c r="AQ68" s="74">
        <f>E68-2*AP68</f>
        <v>1810.1976866367979</v>
      </c>
      <c r="AR68" s="74">
        <f>E68+2*AP68</f>
        <v>2249.0023133632021</v>
      </c>
    </row>
    <row r="69" spans="1:44" ht="15.75" x14ac:dyDescent="0.25">
      <c r="A69" s="40">
        <v>2013</v>
      </c>
      <c r="C69" s="61">
        <f>[1]Table2!L76</f>
        <v>1843</v>
      </c>
      <c r="E69" s="44">
        <f>AVERAGE(C67:C71)</f>
        <v>1947.8</v>
      </c>
      <c r="F69" s="44">
        <f>SQRT(E69)</f>
        <v>44.133887206997755</v>
      </c>
      <c r="H69" s="46">
        <f t="shared" si="0"/>
        <v>2013</v>
      </c>
      <c r="I69" s="44">
        <f>E69-2*F69</f>
        <v>1859.5322255860044</v>
      </c>
      <c r="J69" s="44">
        <f>E69+2*F69</f>
        <v>2036.0677744139955</v>
      </c>
      <c r="K69" s="72">
        <f>[1]Table2!L76</f>
        <v>1843</v>
      </c>
      <c r="M69" s="86">
        <v>1410</v>
      </c>
      <c r="N69" s="86">
        <v>133</v>
      </c>
      <c r="O69" s="86">
        <v>29</v>
      </c>
      <c r="P69" s="86">
        <v>5</v>
      </c>
      <c r="Q69" s="86">
        <v>7</v>
      </c>
      <c r="R69" s="86">
        <v>3</v>
      </c>
      <c r="S69" s="86">
        <v>1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1588</v>
      </c>
      <c r="AD69" s="44">
        <f t="shared" si="7"/>
        <v>1752</v>
      </c>
      <c r="AE69" s="76">
        <f t="shared" si="11"/>
        <v>1.1605793450881612</v>
      </c>
      <c r="AF69" s="46">
        <f t="shared" si="8"/>
        <v>41.856899072912697</v>
      </c>
      <c r="AG69" s="46">
        <f t="shared" si="9"/>
        <v>1668.2862018541746</v>
      </c>
      <c r="AH69" s="46">
        <f t="shared" si="10"/>
        <v>1835.7137981458254</v>
      </c>
      <c r="AI69" s="61">
        <f>[1]Table2!G76</f>
        <v>8988</v>
      </c>
      <c r="AJ69" s="44">
        <f>AVERAGE(AI67:AI71)</f>
        <v>9214</v>
      </c>
      <c r="AK69" s="44">
        <f>1*M69+4*N69+9*O69+16*P69+25*Q69+36*R69+49*S69+64*T69+81*U69+100*V69+121*W69+144*X69+169*Y69+196*Z69+225*AA69+256*AB69</f>
        <v>2615</v>
      </c>
      <c r="AL69" s="44">
        <f>(E69^2)/AJ69</f>
        <v>411.75654873019317</v>
      </c>
      <c r="AM69" s="44">
        <f>(AJ69^2)*(AK69-AL69)/(AJ69*(AJ69-1))</f>
        <v>2203.4825963312715</v>
      </c>
      <c r="AN69" s="44">
        <f>SQRT(AJ69)</f>
        <v>95.989582768131669</v>
      </c>
      <c r="AO69" s="44">
        <f>SQRT(AM69)</f>
        <v>46.941267519436153</v>
      </c>
      <c r="AP69" s="44">
        <f>SQRT(AN69^2+AO69^2)</f>
        <v>106.85262091465643</v>
      </c>
      <c r="AQ69" s="74">
        <f>E69-2*AP69</f>
        <v>1734.0947581706871</v>
      </c>
      <c r="AR69" s="74">
        <f>E69+2*AP69</f>
        <v>2161.5052418293126</v>
      </c>
    </row>
    <row r="70" spans="1:44" ht="15.75" x14ac:dyDescent="0.25">
      <c r="A70" s="40">
        <v>2014</v>
      </c>
      <c r="C70" s="61">
        <f>[1]Table2!L77</f>
        <v>1906</v>
      </c>
      <c r="E70" s="44">
        <f>AVERAGE(C68:C72)</f>
        <v>1912.4</v>
      </c>
      <c r="F70" s="44">
        <f>SQRT(E70)</f>
        <v>43.730995872493004</v>
      </c>
      <c r="H70" s="46">
        <f t="shared" ref="H70:H76" si="20">A70</f>
        <v>2014</v>
      </c>
      <c r="I70" s="44">
        <f>E70-2*F70</f>
        <v>1824.938008255014</v>
      </c>
      <c r="J70" s="44">
        <f>E70+2*F70</f>
        <v>1999.8619917449862</v>
      </c>
      <c r="K70" s="72">
        <f>[1]Table2!L77</f>
        <v>1906</v>
      </c>
      <c r="M70" s="17">
        <v>1509</v>
      </c>
      <c r="N70" s="17">
        <v>119</v>
      </c>
      <c r="O70" s="17">
        <v>26</v>
      </c>
      <c r="P70" s="17">
        <v>12</v>
      </c>
      <c r="Q70" s="17">
        <v>3</v>
      </c>
      <c r="R70" s="17">
        <v>1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1</v>
      </c>
      <c r="Y70" s="17">
        <v>0</v>
      </c>
      <c r="Z70" s="17">
        <v>0</v>
      </c>
      <c r="AA70" s="17">
        <v>0</v>
      </c>
      <c r="AB70" s="17">
        <v>0</v>
      </c>
      <c r="AC70" s="17">
        <v>1671</v>
      </c>
      <c r="AD70" s="44">
        <f t="shared" si="7"/>
        <v>1719</v>
      </c>
      <c r="AE70" s="76">
        <f t="shared" si="11"/>
        <v>1.1406343506882106</v>
      </c>
      <c r="AF70" s="46">
        <f t="shared" si="8"/>
        <v>41.460824883255761</v>
      </c>
      <c r="AG70" s="46">
        <f t="shared" si="9"/>
        <v>1636.0783502334884</v>
      </c>
      <c r="AH70" s="46">
        <f t="shared" si="10"/>
        <v>1801.9216497665116</v>
      </c>
      <c r="AI70" s="61">
        <f>[1]Table2!G77</f>
        <v>8841</v>
      </c>
      <c r="AJ70" s="44">
        <f>AVERAGE(AI68:AI72)</f>
        <v>8889</v>
      </c>
      <c r="AK70" s="44">
        <f>1*M70+4*N70+9*O70+16*P70+25*Q70+36*R70+49*S70+64*T70+81*U70+100*V70+121*W70+144*X70+169*Y70+196*Z70+225*AA70+256*AB70</f>
        <v>2666</v>
      </c>
      <c r="AL70" s="44">
        <f>(E70^2)/AJ70</f>
        <v>411.43815502306222</v>
      </c>
      <c r="AM70" s="44">
        <f>(AJ70^2)*(AK70-AL70)/(AJ70*(AJ70-1))</f>
        <v>2254.8155085508547</v>
      </c>
      <c r="AN70" s="44">
        <f>SQRT(AJ70)</f>
        <v>94.281493412015919</v>
      </c>
      <c r="AO70" s="44">
        <f>SQRT(AM70)</f>
        <v>47.484897689169074</v>
      </c>
      <c r="AP70" s="44">
        <f>SQRT(AN70^2+AO70^2)</f>
        <v>105.56427193208341</v>
      </c>
      <c r="AQ70" s="74">
        <f>E70-2*AP70</f>
        <v>1701.2714561358332</v>
      </c>
      <c r="AR70" s="74">
        <f>E70+2*AP70</f>
        <v>2123.5285438641667</v>
      </c>
    </row>
    <row r="71" spans="1:44" ht="15.75" x14ac:dyDescent="0.25">
      <c r="A71" s="40">
        <v>2015</v>
      </c>
      <c r="C71" s="61">
        <f>[1]Table2!L78</f>
        <v>1768</v>
      </c>
      <c r="H71" s="46">
        <f t="shared" si="20"/>
        <v>2015</v>
      </c>
      <c r="K71" s="72">
        <f>[1]Table2!L78</f>
        <v>1768</v>
      </c>
      <c r="AC71" s="87"/>
      <c r="AI71" s="61">
        <f>[1]Table2!G78</f>
        <v>8479</v>
      </c>
    </row>
    <row r="72" spans="1:44" ht="15.75" x14ac:dyDescent="0.25">
      <c r="A72" s="40">
        <v>2016</v>
      </c>
      <c r="C72" s="61">
        <f>[1]Table2!L79</f>
        <v>1888</v>
      </c>
      <c r="H72" s="46">
        <f t="shared" si="20"/>
        <v>2016</v>
      </c>
      <c r="K72" s="72">
        <f>[1]Table2!L79</f>
        <v>1888</v>
      </c>
      <c r="AI72" s="61">
        <f>[1]Table2!G79</f>
        <v>8360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zoomScale="7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11" width="9.140625" style="17"/>
    <col min="12" max="12" width="2" style="17" customWidth="1"/>
    <col min="13" max="13" width="8.7109375" style="17" customWidth="1"/>
    <col min="14" max="14" width="1.85546875" style="17" customWidth="1"/>
    <col min="15" max="16" width="9.140625" style="17"/>
    <col min="17" max="17" width="2.140625" style="17" customWidth="1"/>
    <col min="18" max="16384" width="9.140625" style="17"/>
  </cols>
  <sheetData>
    <row r="1" spans="1:21" ht="18" x14ac:dyDescent="0.25">
      <c r="A1" s="22" t="s">
        <v>61</v>
      </c>
      <c r="B1" s="22"/>
      <c r="M1" s="22" t="s">
        <v>62</v>
      </c>
      <c r="N1" s="22"/>
    </row>
    <row r="2" spans="1:21" ht="18.75" thickBot="1" x14ac:dyDescent="0.3">
      <c r="B2" s="24"/>
      <c r="M2" s="22" t="s">
        <v>63</v>
      </c>
    </row>
    <row r="3" spans="1:21" ht="15" x14ac:dyDescent="0.2">
      <c r="A3" s="28"/>
      <c r="B3" s="28"/>
      <c r="C3" s="29"/>
      <c r="I3" s="17" t="s">
        <v>26</v>
      </c>
      <c r="S3" s="17" t="s">
        <v>26</v>
      </c>
    </row>
    <row r="4" spans="1:21" ht="15.75" x14ac:dyDescent="0.25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17" t="s">
        <v>64</v>
      </c>
      <c r="O4" s="17" t="s">
        <v>20</v>
      </c>
      <c r="P4" s="17" t="s">
        <v>19</v>
      </c>
      <c r="S4" s="17" t="s">
        <v>35</v>
      </c>
    </row>
    <row r="5" spans="1:21" ht="16.5" thickBot="1" x14ac:dyDescent="0.3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 t="s">
        <v>52</v>
      </c>
      <c r="O5" s="17" t="s">
        <v>28</v>
      </c>
      <c r="P5" s="17" t="s">
        <v>25</v>
      </c>
      <c r="S5" s="17" t="s">
        <v>50</v>
      </c>
      <c r="T5" s="17" t="s">
        <v>51</v>
      </c>
      <c r="U5" s="17" t="s">
        <v>65</v>
      </c>
    </row>
    <row r="6" spans="1:21" s="54" customFormat="1" ht="15.75" x14ac:dyDescent="0.25">
      <c r="A6" s="49">
        <v>1950</v>
      </c>
      <c r="B6" s="24"/>
      <c r="C6" s="51">
        <v>5082</v>
      </c>
      <c r="D6" s="53"/>
      <c r="E6" s="53"/>
      <c r="F6" s="53"/>
      <c r="G6" s="53"/>
      <c r="H6" s="46">
        <f>A6</f>
        <v>1950</v>
      </c>
      <c r="I6" s="17"/>
      <c r="J6" s="17"/>
      <c r="K6" s="44">
        <f>C6</f>
        <v>5082</v>
      </c>
    </row>
    <row r="7" spans="1:21" ht="15" x14ac:dyDescent="0.2">
      <c r="A7" s="40">
        <v>1951</v>
      </c>
      <c r="B7" s="28"/>
      <c r="C7" s="42">
        <v>5089</v>
      </c>
      <c r="D7" s="44"/>
      <c r="E7" s="44"/>
      <c r="F7" s="44"/>
      <c r="G7" s="44"/>
      <c r="H7" s="46">
        <f>A7</f>
        <v>1951</v>
      </c>
      <c r="K7" s="44">
        <f>C7</f>
        <v>5089</v>
      </c>
    </row>
    <row r="8" spans="1:21" ht="15" x14ac:dyDescent="0.2">
      <c r="A8" s="40">
        <v>1952</v>
      </c>
      <c r="B8" s="28"/>
      <c r="C8" s="42">
        <v>4909</v>
      </c>
      <c r="D8" s="44"/>
      <c r="E8" s="44">
        <f>AVERAGE(C6:C10)</f>
        <v>5249.8</v>
      </c>
      <c r="F8" s="44">
        <f>SQRT(E8)</f>
        <v>72.455503586684159</v>
      </c>
      <c r="G8" s="44"/>
      <c r="H8" s="46">
        <f>A8</f>
        <v>1952</v>
      </c>
      <c r="I8" s="44">
        <f>E8-2*F8</f>
        <v>5104.8889928266317</v>
      </c>
      <c r="J8" s="44">
        <f>E8+2*F8</f>
        <v>5394.7110071733687</v>
      </c>
      <c r="K8" s="44">
        <f>C8</f>
        <v>4909</v>
      </c>
    </row>
    <row r="9" spans="1:21" ht="15" x14ac:dyDescent="0.2">
      <c r="A9" s="40">
        <v>1953</v>
      </c>
      <c r="B9" s="28"/>
      <c r="C9" s="42">
        <v>5749</v>
      </c>
      <c r="D9" s="44"/>
      <c r="E9" s="44">
        <f t="shared" ref="E9:E70" si="0">AVERAGE(C7:C11)</f>
        <v>5374.6</v>
      </c>
      <c r="F9" s="44">
        <f t="shared" ref="F9:F65" si="1">SQRT(E9)</f>
        <v>73.311663464963061</v>
      </c>
      <c r="G9" s="44"/>
      <c r="H9" s="46">
        <f t="shared" ref="H9:H67" si="2">A9</f>
        <v>1953</v>
      </c>
      <c r="I9" s="44">
        <f t="shared" ref="I9:I70" si="3">E9-2*F9</f>
        <v>5227.976673070074</v>
      </c>
      <c r="J9" s="44">
        <f t="shared" ref="J9:J70" si="4">E9+2*F9</f>
        <v>5521.2233269299268</v>
      </c>
      <c r="K9" s="44">
        <f t="shared" ref="K9:K68" si="5">C9</f>
        <v>5749</v>
      </c>
    </row>
    <row r="10" spans="1:21" ht="15" x14ac:dyDescent="0.2">
      <c r="A10" s="40">
        <v>1954</v>
      </c>
      <c r="B10" s="28"/>
      <c r="C10" s="42">
        <v>5420</v>
      </c>
      <c r="D10" s="44"/>
      <c r="E10" s="44">
        <f t="shared" si="0"/>
        <v>5474.6</v>
      </c>
      <c r="F10" s="44">
        <f t="shared" si="1"/>
        <v>73.990539935859374</v>
      </c>
      <c r="G10" s="44"/>
      <c r="H10" s="46">
        <f t="shared" si="2"/>
        <v>1954</v>
      </c>
      <c r="I10" s="44">
        <f t="shared" si="3"/>
        <v>5326.6189201282814</v>
      </c>
      <c r="J10" s="44">
        <f t="shared" si="4"/>
        <v>5622.5810798717193</v>
      </c>
      <c r="K10" s="44">
        <f t="shared" si="5"/>
        <v>5420</v>
      </c>
    </row>
    <row r="11" spans="1:21" s="54" customFormat="1" ht="15.75" x14ac:dyDescent="0.25">
      <c r="A11" s="49">
        <v>1955</v>
      </c>
      <c r="B11" s="24"/>
      <c r="C11" s="51">
        <v>5706</v>
      </c>
      <c r="D11" s="53"/>
      <c r="E11" s="44">
        <f t="shared" si="0"/>
        <v>5604</v>
      </c>
      <c r="F11" s="44">
        <f t="shared" si="1"/>
        <v>74.85986908885161</v>
      </c>
      <c r="G11" s="53"/>
      <c r="H11" s="46">
        <f t="shared" si="2"/>
        <v>1955</v>
      </c>
      <c r="I11" s="44">
        <f t="shared" si="3"/>
        <v>5454.2802618222968</v>
      </c>
      <c r="J11" s="44">
        <f t="shared" si="4"/>
        <v>5753.7197381777032</v>
      </c>
      <c r="K11" s="44">
        <f t="shared" si="5"/>
        <v>5706</v>
      </c>
    </row>
    <row r="12" spans="1:21" ht="15" x14ac:dyDescent="0.2">
      <c r="A12" s="40">
        <v>1956</v>
      </c>
      <c r="B12" s="28"/>
      <c r="C12" s="42">
        <v>5589</v>
      </c>
      <c r="D12" s="44"/>
      <c r="E12" s="44">
        <f t="shared" si="0"/>
        <v>5635.6</v>
      </c>
      <c r="F12" s="44">
        <f t="shared" si="1"/>
        <v>75.070633406146243</v>
      </c>
      <c r="G12" s="44"/>
      <c r="H12" s="46">
        <f t="shared" si="2"/>
        <v>1956</v>
      </c>
      <c r="I12" s="44">
        <f t="shared" si="3"/>
        <v>5485.4587331877083</v>
      </c>
      <c r="J12" s="44">
        <f t="shared" si="4"/>
        <v>5785.7412668122925</v>
      </c>
      <c r="K12" s="44">
        <f t="shared" si="5"/>
        <v>5589</v>
      </c>
    </row>
    <row r="13" spans="1:21" ht="15" x14ac:dyDescent="0.2">
      <c r="A13" s="40">
        <v>1957</v>
      </c>
      <c r="B13" s="28"/>
      <c r="C13" s="42">
        <v>5556</v>
      </c>
      <c r="D13" s="44"/>
      <c r="E13" s="44">
        <f t="shared" si="0"/>
        <v>5939.6</v>
      </c>
      <c r="F13" s="44">
        <f t="shared" si="1"/>
        <v>77.068800431821955</v>
      </c>
      <c r="G13" s="44"/>
      <c r="H13" s="46">
        <f t="shared" si="2"/>
        <v>1957</v>
      </c>
      <c r="I13" s="44">
        <f t="shared" si="3"/>
        <v>5785.4623991363569</v>
      </c>
      <c r="J13" s="44">
        <f t="shared" si="4"/>
        <v>6093.7376008636438</v>
      </c>
      <c r="K13" s="44">
        <f t="shared" si="5"/>
        <v>5556</v>
      </c>
    </row>
    <row r="14" spans="1:21" ht="15" x14ac:dyDescent="0.2">
      <c r="A14" s="40">
        <v>1958</v>
      </c>
      <c r="B14" s="28"/>
      <c r="C14" s="42">
        <v>5907</v>
      </c>
      <c r="D14" s="44"/>
      <c r="E14" s="44">
        <f t="shared" si="0"/>
        <v>6254.4</v>
      </c>
      <c r="F14" s="44">
        <f t="shared" si="1"/>
        <v>79.084764651606562</v>
      </c>
      <c r="G14" s="44"/>
      <c r="H14" s="46">
        <f t="shared" si="2"/>
        <v>1958</v>
      </c>
      <c r="I14" s="44">
        <f t="shared" si="3"/>
        <v>6096.2304706967861</v>
      </c>
      <c r="J14" s="44">
        <f t="shared" si="4"/>
        <v>6412.5695293032131</v>
      </c>
      <c r="K14" s="44">
        <f t="shared" si="5"/>
        <v>5907</v>
      </c>
    </row>
    <row r="15" spans="1:21" ht="15" x14ac:dyDescent="0.2">
      <c r="A15" s="40">
        <v>1959</v>
      </c>
      <c r="B15" s="28"/>
      <c r="C15" s="42">
        <v>6940</v>
      </c>
      <c r="D15" s="44"/>
      <c r="E15" s="44">
        <f t="shared" si="0"/>
        <v>6716.4</v>
      </c>
      <c r="F15" s="44">
        <f t="shared" si="1"/>
        <v>81.953645434477167</v>
      </c>
      <c r="G15" s="44"/>
      <c r="H15" s="46">
        <f t="shared" si="2"/>
        <v>1959</v>
      </c>
      <c r="I15" s="44">
        <f t="shared" si="3"/>
        <v>6552.4927091310456</v>
      </c>
      <c r="J15" s="44">
        <f t="shared" si="4"/>
        <v>6880.3072908689537</v>
      </c>
      <c r="K15" s="44">
        <f t="shared" si="5"/>
        <v>6940</v>
      </c>
    </row>
    <row r="16" spans="1:21" s="54" customFormat="1" ht="15.75" x14ac:dyDescent="0.25">
      <c r="A16" s="49">
        <v>1960</v>
      </c>
      <c r="B16" s="24"/>
      <c r="C16" s="51">
        <v>7280</v>
      </c>
      <c r="D16" s="53"/>
      <c r="E16" s="44">
        <f t="shared" si="0"/>
        <v>7148.4</v>
      </c>
      <c r="F16" s="44">
        <f t="shared" si="1"/>
        <v>84.548211098757136</v>
      </c>
      <c r="G16" s="53"/>
      <c r="H16" s="46">
        <f t="shared" si="2"/>
        <v>1960</v>
      </c>
      <c r="I16" s="44">
        <f t="shared" si="3"/>
        <v>6979.3035778024851</v>
      </c>
      <c r="J16" s="44">
        <f t="shared" si="4"/>
        <v>7317.4964221975142</v>
      </c>
      <c r="K16" s="44">
        <f t="shared" si="5"/>
        <v>7280</v>
      </c>
    </row>
    <row r="17" spans="1:11" ht="15" x14ac:dyDescent="0.2">
      <c r="A17" s="40">
        <v>1961</v>
      </c>
      <c r="B17" s="28"/>
      <c r="C17" s="42">
        <v>7899</v>
      </c>
      <c r="D17" s="44"/>
      <c r="E17" s="44">
        <f t="shared" si="0"/>
        <v>7554.8</v>
      </c>
      <c r="F17" s="44">
        <f t="shared" si="1"/>
        <v>86.918352492439709</v>
      </c>
      <c r="G17" s="44"/>
      <c r="H17" s="46">
        <f t="shared" si="2"/>
        <v>1961</v>
      </c>
      <c r="I17" s="44">
        <f t="shared" si="3"/>
        <v>7380.9632950151208</v>
      </c>
      <c r="J17" s="44">
        <f t="shared" si="4"/>
        <v>7728.6367049848795</v>
      </c>
      <c r="K17" s="44">
        <f t="shared" si="5"/>
        <v>7899</v>
      </c>
    </row>
    <row r="18" spans="1:11" ht="15" x14ac:dyDescent="0.2">
      <c r="A18" s="40">
        <v>1962</v>
      </c>
      <c r="B18" s="28"/>
      <c r="C18" s="42">
        <v>7716</v>
      </c>
      <c r="D18" s="44"/>
      <c r="E18" s="44">
        <f t="shared" si="0"/>
        <v>7944.8</v>
      </c>
      <c r="F18" s="44">
        <f t="shared" si="1"/>
        <v>89.133607578735422</v>
      </c>
      <c r="G18" s="44"/>
      <c r="H18" s="46">
        <f t="shared" si="2"/>
        <v>1962</v>
      </c>
      <c r="I18" s="44">
        <f t="shared" si="3"/>
        <v>7766.5327848425295</v>
      </c>
      <c r="J18" s="44">
        <f t="shared" si="4"/>
        <v>8123.0672151574709</v>
      </c>
      <c r="K18" s="44">
        <f t="shared" si="5"/>
        <v>7716</v>
      </c>
    </row>
    <row r="19" spans="1:11" ht="15" x14ac:dyDescent="0.2">
      <c r="A19" s="40">
        <v>1963</v>
      </c>
      <c r="B19" s="28"/>
      <c r="C19" s="42">
        <v>7939</v>
      </c>
      <c r="D19" s="44"/>
      <c r="E19" s="44">
        <f t="shared" si="0"/>
        <v>8386.2000000000007</v>
      </c>
      <c r="F19" s="44">
        <f t="shared" si="1"/>
        <v>91.576197780864433</v>
      </c>
      <c r="G19" s="44"/>
      <c r="H19" s="46">
        <f t="shared" si="2"/>
        <v>1963</v>
      </c>
      <c r="I19" s="44">
        <f t="shared" si="3"/>
        <v>8203.0476044382722</v>
      </c>
      <c r="J19" s="44">
        <f t="shared" si="4"/>
        <v>8569.3523955617293</v>
      </c>
      <c r="K19" s="44">
        <f t="shared" si="5"/>
        <v>7939</v>
      </c>
    </row>
    <row r="20" spans="1:11" ht="15" x14ac:dyDescent="0.2">
      <c r="A20" s="40">
        <v>1964</v>
      </c>
      <c r="B20" s="28"/>
      <c r="C20" s="42">
        <v>8890</v>
      </c>
      <c r="D20" s="44"/>
      <c r="E20" s="44">
        <f t="shared" si="0"/>
        <v>8815</v>
      </c>
      <c r="F20" s="44">
        <f t="shared" si="1"/>
        <v>93.888231424390995</v>
      </c>
      <c r="G20" s="44"/>
      <c r="H20" s="46">
        <f t="shared" si="2"/>
        <v>1964</v>
      </c>
      <c r="I20" s="44">
        <f t="shared" si="3"/>
        <v>8627.2235371512179</v>
      </c>
      <c r="J20" s="44">
        <f t="shared" si="4"/>
        <v>9002.7764628487821</v>
      </c>
      <c r="K20" s="44">
        <f t="shared" si="5"/>
        <v>8890</v>
      </c>
    </row>
    <row r="21" spans="1:11" s="54" customFormat="1" ht="15.75" x14ac:dyDescent="0.25">
      <c r="A21" s="49">
        <v>1965</v>
      </c>
      <c r="B21" s="24"/>
      <c r="C21" s="51">
        <v>9487</v>
      </c>
      <c r="D21" s="53"/>
      <c r="E21" s="44">
        <f t="shared" si="0"/>
        <v>9279</v>
      </c>
      <c r="F21" s="44">
        <f t="shared" si="1"/>
        <v>96.327566148013929</v>
      </c>
      <c r="G21" s="53"/>
      <c r="H21" s="46">
        <f t="shared" si="2"/>
        <v>1965</v>
      </c>
      <c r="I21" s="44">
        <f t="shared" si="3"/>
        <v>9086.3448677039723</v>
      </c>
      <c r="J21" s="44">
        <f t="shared" si="4"/>
        <v>9471.6551322960277</v>
      </c>
      <c r="K21" s="44">
        <f t="shared" si="5"/>
        <v>9487</v>
      </c>
    </row>
    <row r="22" spans="1:11" ht="15" x14ac:dyDescent="0.2">
      <c r="A22" s="40">
        <v>1966</v>
      </c>
      <c r="B22" s="28"/>
      <c r="C22" s="42">
        <v>10043</v>
      </c>
      <c r="D22" s="44"/>
      <c r="E22" s="44">
        <f t="shared" si="0"/>
        <v>9743.6</v>
      </c>
      <c r="F22" s="44">
        <f t="shared" si="1"/>
        <v>98.709675310984593</v>
      </c>
      <c r="G22" s="44"/>
      <c r="H22" s="46">
        <f t="shared" si="2"/>
        <v>1966</v>
      </c>
      <c r="I22" s="44">
        <f t="shared" si="3"/>
        <v>9546.1806493780314</v>
      </c>
      <c r="J22" s="44">
        <f t="shared" si="4"/>
        <v>9941.0193506219694</v>
      </c>
      <c r="K22" s="44">
        <f t="shared" si="5"/>
        <v>10043</v>
      </c>
    </row>
    <row r="23" spans="1:11" ht="15" x14ac:dyDescent="0.2">
      <c r="A23" s="40">
        <v>1967</v>
      </c>
      <c r="B23" s="28"/>
      <c r="C23" s="42">
        <v>10036</v>
      </c>
      <c r="D23" s="44"/>
      <c r="E23" s="44">
        <f t="shared" si="0"/>
        <v>10110.200000000001</v>
      </c>
      <c r="F23" s="44">
        <f t="shared" si="1"/>
        <v>100.54949030203983</v>
      </c>
      <c r="G23" s="44"/>
      <c r="H23" s="46">
        <f t="shared" si="2"/>
        <v>1967</v>
      </c>
      <c r="I23" s="44">
        <f t="shared" si="3"/>
        <v>9909.101019395921</v>
      </c>
      <c r="J23" s="44">
        <f t="shared" si="4"/>
        <v>10311.29898060408</v>
      </c>
      <c r="K23" s="44">
        <f t="shared" si="5"/>
        <v>10036</v>
      </c>
    </row>
    <row r="24" spans="1:11" ht="15" x14ac:dyDescent="0.2">
      <c r="A24" s="40">
        <v>1968</v>
      </c>
      <c r="B24" s="28"/>
      <c r="C24" s="42">
        <v>10262</v>
      </c>
      <c r="D24" s="44"/>
      <c r="E24" s="44">
        <f t="shared" si="0"/>
        <v>10381.200000000001</v>
      </c>
      <c r="F24" s="44">
        <f t="shared" si="1"/>
        <v>101.88817399482632</v>
      </c>
      <c r="G24" s="44"/>
      <c r="H24" s="46">
        <f t="shared" si="2"/>
        <v>1968</v>
      </c>
      <c r="I24" s="44">
        <f t="shared" si="3"/>
        <v>10177.423652010348</v>
      </c>
      <c r="J24" s="44">
        <f t="shared" si="4"/>
        <v>10584.976347989654</v>
      </c>
      <c r="K24" s="44">
        <f t="shared" si="5"/>
        <v>10262</v>
      </c>
    </row>
    <row r="25" spans="1:11" ht="15" x14ac:dyDescent="0.2">
      <c r="A25" s="40">
        <v>1969</v>
      </c>
      <c r="B25" s="28"/>
      <c r="C25" s="42">
        <v>10723</v>
      </c>
      <c r="D25" s="44"/>
      <c r="E25" s="44">
        <f t="shared" si="0"/>
        <v>10535.2</v>
      </c>
      <c r="F25" s="44">
        <f t="shared" si="1"/>
        <v>102.64112236331012</v>
      </c>
      <c r="G25" s="44"/>
      <c r="H25" s="46">
        <f t="shared" si="2"/>
        <v>1969</v>
      </c>
      <c r="I25" s="44">
        <f t="shared" si="3"/>
        <v>10329.91775527338</v>
      </c>
      <c r="J25" s="44">
        <f t="shared" si="4"/>
        <v>10740.482244726622</v>
      </c>
      <c r="K25" s="44">
        <f t="shared" si="5"/>
        <v>10723</v>
      </c>
    </row>
    <row r="26" spans="1:11" s="54" customFormat="1" ht="15.75" x14ac:dyDescent="0.25">
      <c r="A26" s="49">
        <v>1970</v>
      </c>
      <c r="B26" s="24"/>
      <c r="C26" s="51">
        <v>10842</v>
      </c>
      <c r="D26" s="53"/>
      <c r="E26" s="44">
        <f t="shared" si="0"/>
        <v>10699</v>
      </c>
      <c r="F26" s="44">
        <f t="shared" si="1"/>
        <v>103.435970532499</v>
      </c>
      <c r="G26" s="53"/>
      <c r="H26" s="46">
        <f t="shared" si="2"/>
        <v>1970</v>
      </c>
      <c r="I26" s="44">
        <f t="shared" si="3"/>
        <v>10492.128058935003</v>
      </c>
      <c r="J26" s="44">
        <f t="shared" si="4"/>
        <v>10905.871941064997</v>
      </c>
      <c r="K26" s="44">
        <f t="shared" si="5"/>
        <v>10842</v>
      </c>
    </row>
    <row r="27" spans="1:11" ht="15" x14ac:dyDescent="0.2">
      <c r="A27" s="40">
        <v>1971</v>
      </c>
      <c r="B27" s="28"/>
      <c r="C27" s="42">
        <v>10813</v>
      </c>
      <c r="D27" s="44"/>
      <c r="E27" s="44">
        <f t="shared" si="0"/>
        <v>10836.4</v>
      </c>
      <c r="F27" s="44">
        <f t="shared" si="1"/>
        <v>104.09803072104678</v>
      </c>
      <c r="G27" s="44"/>
      <c r="H27" s="46">
        <f t="shared" si="2"/>
        <v>1971</v>
      </c>
      <c r="I27" s="44">
        <f t="shared" si="3"/>
        <v>10628.203938557906</v>
      </c>
      <c r="J27" s="44">
        <f t="shared" si="4"/>
        <v>11044.596061442093</v>
      </c>
      <c r="K27" s="44">
        <f t="shared" si="5"/>
        <v>10813</v>
      </c>
    </row>
    <row r="28" spans="1:11" ht="15" x14ac:dyDescent="0.2">
      <c r="A28" s="40">
        <v>1972</v>
      </c>
      <c r="B28" s="28"/>
      <c r="C28" s="42">
        <v>10855</v>
      </c>
      <c r="D28" s="44"/>
      <c r="E28" s="44">
        <f t="shared" si="0"/>
        <v>10761.2</v>
      </c>
      <c r="F28" s="44">
        <f t="shared" si="1"/>
        <v>103.73620390201292</v>
      </c>
      <c r="G28" s="44"/>
      <c r="H28" s="46">
        <f t="shared" si="2"/>
        <v>1972</v>
      </c>
      <c r="I28" s="44">
        <f t="shared" si="3"/>
        <v>10553.727592195975</v>
      </c>
      <c r="J28" s="44">
        <f t="shared" si="4"/>
        <v>10968.672407804026</v>
      </c>
      <c r="K28" s="44">
        <f t="shared" si="5"/>
        <v>10855</v>
      </c>
    </row>
    <row r="29" spans="1:11" ht="15" x14ac:dyDescent="0.2">
      <c r="A29" s="40">
        <v>1973</v>
      </c>
      <c r="B29" s="28"/>
      <c r="C29" s="42">
        <v>10949</v>
      </c>
      <c r="D29" s="44"/>
      <c r="E29" s="44">
        <f t="shared" si="0"/>
        <v>10502.4</v>
      </c>
      <c r="F29" s="44">
        <f t="shared" si="1"/>
        <v>102.48121779135921</v>
      </c>
      <c r="G29" s="44"/>
      <c r="H29" s="46">
        <f t="shared" si="2"/>
        <v>1973</v>
      </c>
      <c r="I29" s="44">
        <f t="shared" si="3"/>
        <v>10297.437564417281</v>
      </c>
      <c r="J29" s="44">
        <f t="shared" si="4"/>
        <v>10707.362435582718</v>
      </c>
      <c r="K29" s="44">
        <f t="shared" si="5"/>
        <v>10949</v>
      </c>
    </row>
    <row r="30" spans="1:11" ht="15" x14ac:dyDescent="0.2">
      <c r="A30" s="40">
        <v>1974</v>
      </c>
      <c r="B30" s="28"/>
      <c r="C30" s="42">
        <v>10347</v>
      </c>
      <c r="D30" s="44"/>
      <c r="E30" s="44">
        <f t="shared" si="0"/>
        <v>10240.4</v>
      </c>
      <c r="F30" s="44">
        <f t="shared" si="1"/>
        <v>101.19486152962511</v>
      </c>
      <c r="G30" s="44"/>
      <c r="H30" s="46">
        <f t="shared" si="2"/>
        <v>1974</v>
      </c>
      <c r="I30" s="44">
        <f t="shared" si="3"/>
        <v>10038.010276940749</v>
      </c>
      <c r="J30" s="44">
        <f t="shared" si="4"/>
        <v>10442.78972305925</v>
      </c>
      <c r="K30" s="44">
        <f t="shared" si="5"/>
        <v>10347</v>
      </c>
    </row>
    <row r="31" spans="1:11" s="54" customFormat="1" ht="15.75" x14ac:dyDescent="0.25">
      <c r="A31" s="49">
        <v>1975</v>
      </c>
      <c r="B31" s="24"/>
      <c r="C31" s="51">
        <v>9548</v>
      </c>
      <c r="D31" s="53"/>
      <c r="E31" s="44">
        <f t="shared" si="0"/>
        <v>10001.6</v>
      </c>
      <c r="F31" s="44">
        <f t="shared" si="1"/>
        <v>100.00799968002561</v>
      </c>
      <c r="G31" s="53"/>
      <c r="H31" s="46">
        <f t="shared" si="2"/>
        <v>1975</v>
      </c>
      <c r="I31" s="44">
        <f t="shared" si="3"/>
        <v>9801.5840006399485</v>
      </c>
      <c r="J31" s="44">
        <f t="shared" si="4"/>
        <v>10201.615999360052</v>
      </c>
      <c r="K31" s="44">
        <f t="shared" si="5"/>
        <v>9548</v>
      </c>
    </row>
    <row r="32" spans="1:11" ht="15" x14ac:dyDescent="0.2">
      <c r="A32" s="40">
        <v>1976</v>
      </c>
      <c r="B32" s="28"/>
      <c r="C32" s="42">
        <v>9503</v>
      </c>
      <c r="D32" s="44"/>
      <c r="E32" s="44">
        <f t="shared" si="0"/>
        <v>9845.6</v>
      </c>
      <c r="F32" s="44">
        <f t="shared" si="1"/>
        <v>99.224996850592035</v>
      </c>
      <c r="G32" s="44"/>
      <c r="H32" s="46">
        <f t="shared" si="2"/>
        <v>1976</v>
      </c>
      <c r="I32" s="44">
        <f t="shared" si="3"/>
        <v>9647.1500062988162</v>
      </c>
      <c r="J32" s="44">
        <f t="shared" si="4"/>
        <v>10044.049993701185</v>
      </c>
      <c r="K32" s="44">
        <f t="shared" si="5"/>
        <v>9503</v>
      </c>
    </row>
    <row r="33" spans="1:21" ht="15" x14ac:dyDescent="0.2">
      <c r="A33" s="40">
        <v>1977</v>
      </c>
      <c r="B33" s="28"/>
      <c r="C33" s="42">
        <v>9661</v>
      </c>
      <c r="D33" s="44"/>
      <c r="E33" s="44">
        <f t="shared" si="0"/>
        <v>9786.4</v>
      </c>
      <c r="F33" s="44">
        <f t="shared" si="1"/>
        <v>98.926235145182801</v>
      </c>
      <c r="G33" s="44"/>
      <c r="H33" s="46">
        <f t="shared" si="2"/>
        <v>1977</v>
      </c>
      <c r="I33" s="44">
        <f t="shared" si="3"/>
        <v>9588.5475297096345</v>
      </c>
      <c r="J33" s="44">
        <f t="shared" si="4"/>
        <v>9984.2524702903647</v>
      </c>
      <c r="K33" s="44">
        <f t="shared" si="5"/>
        <v>9661</v>
      </c>
    </row>
    <row r="34" spans="1:21" ht="15" x14ac:dyDescent="0.2">
      <c r="A34" s="40">
        <v>1978</v>
      </c>
      <c r="B34" s="28"/>
      <c r="C34" s="42">
        <v>10169</v>
      </c>
      <c r="D34" s="44"/>
      <c r="E34" s="44">
        <f t="shared" si="0"/>
        <v>9784.6</v>
      </c>
      <c r="F34" s="44">
        <f t="shared" si="1"/>
        <v>98.917137039038892</v>
      </c>
      <c r="G34" s="44"/>
      <c r="H34" s="46">
        <f t="shared" si="2"/>
        <v>1978</v>
      </c>
      <c r="I34" s="44">
        <f t="shared" si="3"/>
        <v>9586.7657259219231</v>
      </c>
      <c r="J34" s="44">
        <f t="shared" si="4"/>
        <v>9982.4342740780776</v>
      </c>
      <c r="K34" s="44">
        <f t="shared" si="5"/>
        <v>10169</v>
      </c>
    </row>
    <row r="35" spans="1:21" ht="15" x14ac:dyDescent="0.2">
      <c r="A35" s="40">
        <v>1979</v>
      </c>
      <c r="B35" s="28"/>
      <c r="C35" s="42">
        <v>10051</v>
      </c>
      <c r="D35" s="44"/>
      <c r="E35" s="44">
        <f t="shared" si="0"/>
        <v>9787.4</v>
      </c>
      <c r="F35" s="44">
        <f t="shared" si="1"/>
        <v>98.931289287060238</v>
      </c>
      <c r="G35" s="44"/>
      <c r="H35" s="46">
        <f t="shared" si="2"/>
        <v>1979</v>
      </c>
      <c r="I35" s="44">
        <f t="shared" si="3"/>
        <v>9589.5374214258791</v>
      </c>
      <c r="J35" s="44">
        <f t="shared" si="4"/>
        <v>9985.2625785741202</v>
      </c>
      <c r="K35" s="44">
        <f t="shared" si="5"/>
        <v>10051</v>
      </c>
    </row>
    <row r="36" spans="1:21" s="54" customFormat="1" ht="15.75" x14ac:dyDescent="0.25">
      <c r="A36" s="49">
        <v>1980</v>
      </c>
      <c r="B36" s="24"/>
      <c r="C36" s="51">
        <v>9539</v>
      </c>
      <c r="D36" s="53"/>
      <c r="E36" s="44">
        <f t="shared" si="0"/>
        <v>9847.4</v>
      </c>
      <c r="F36" s="44">
        <f t="shared" si="1"/>
        <v>99.234066731138256</v>
      </c>
      <c r="G36" s="53"/>
      <c r="H36" s="46">
        <f t="shared" si="2"/>
        <v>1980</v>
      </c>
      <c r="I36" s="44">
        <f t="shared" si="3"/>
        <v>9648.9318665377232</v>
      </c>
      <c r="J36" s="44">
        <f t="shared" si="4"/>
        <v>10045.868133462276</v>
      </c>
      <c r="K36" s="44">
        <f t="shared" si="5"/>
        <v>9539</v>
      </c>
      <c r="S36" s="17" t="s">
        <v>50</v>
      </c>
      <c r="T36" s="17" t="s">
        <v>51</v>
      </c>
      <c r="U36" s="17" t="s">
        <v>65</v>
      </c>
    </row>
    <row r="37" spans="1:21" ht="15" x14ac:dyDescent="0.2">
      <c r="A37" s="40">
        <v>1981</v>
      </c>
      <c r="B37" s="28"/>
      <c r="C37" s="42">
        <v>9517</v>
      </c>
      <c r="D37" s="44"/>
      <c r="E37" s="44">
        <f t="shared" si="0"/>
        <v>9465</v>
      </c>
      <c r="F37" s="44">
        <f t="shared" si="1"/>
        <v>97.28823155962904</v>
      </c>
      <c r="G37" s="44"/>
      <c r="H37" s="46">
        <f t="shared" si="2"/>
        <v>1981</v>
      </c>
      <c r="I37" s="44">
        <f t="shared" si="3"/>
        <v>9270.4235368807422</v>
      </c>
      <c r="J37" s="44">
        <f t="shared" si="4"/>
        <v>9659.5764631192578</v>
      </c>
      <c r="K37" s="44">
        <f t="shared" si="5"/>
        <v>9517</v>
      </c>
      <c r="M37" s="88">
        <v>1457</v>
      </c>
      <c r="N37" s="88"/>
      <c r="R37" s="17">
        <f>A37</f>
        <v>1981</v>
      </c>
      <c r="U37" s="44">
        <f>M37</f>
        <v>1457</v>
      </c>
    </row>
    <row r="38" spans="1:21" ht="15" x14ac:dyDescent="0.2">
      <c r="A38" s="40">
        <v>1982</v>
      </c>
      <c r="B38" s="28"/>
      <c r="C38" s="42">
        <v>9961</v>
      </c>
      <c r="D38" s="44"/>
      <c r="E38" s="44">
        <f t="shared" si="0"/>
        <v>9120</v>
      </c>
      <c r="F38" s="44">
        <f t="shared" si="1"/>
        <v>95.498691090506583</v>
      </c>
      <c r="G38" s="44"/>
      <c r="H38" s="46">
        <f t="shared" si="2"/>
        <v>1982</v>
      </c>
      <c r="I38" s="44">
        <f t="shared" si="3"/>
        <v>8929.0026178189873</v>
      </c>
      <c r="J38" s="44">
        <f t="shared" si="4"/>
        <v>9310.9973821810127</v>
      </c>
      <c r="K38" s="44">
        <f t="shared" si="5"/>
        <v>9961</v>
      </c>
      <c r="M38" s="88">
        <v>1541</v>
      </c>
      <c r="N38" s="88"/>
      <c r="R38" s="17">
        <f>A38</f>
        <v>1982</v>
      </c>
      <c r="U38" s="44">
        <f>M38</f>
        <v>1541</v>
      </c>
    </row>
    <row r="39" spans="1:21" ht="15" x14ac:dyDescent="0.2">
      <c r="A39" s="40">
        <v>1983</v>
      </c>
      <c r="B39" s="28"/>
      <c r="C39" s="42">
        <v>8257</v>
      </c>
      <c r="D39" s="44"/>
      <c r="E39" s="44">
        <f t="shared" si="0"/>
        <v>8889.7999999999993</v>
      </c>
      <c r="F39" s="44">
        <f t="shared" si="1"/>
        <v>94.285735930733438</v>
      </c>
      <c r="G39" s="44"/>
      <c r="H39" s="46">
        <f t="shared" si="2"/>
        <v>1983</v>
      </c>
      <c r="I39" s="44">
        <f t="shared" si="3"/>
        <v>8701.2285281385321</v>
      </c>
      <c r="J39" s="44">
        <f t="shared" si="4"/>
        <v>9078.3714718614665</v>
      </c>
      <c r="K39" s="44">
        <f t="shared" si="5"/>
        <v>8257</v>
      </c>
      <c r="M39" s="88">
        <v>1511</v>
      </c>
      <c r="N39" s="88"/>
      <c r="O39" s="44">
        <f>AVERAGE(M37:M41)</f>
        <v>1510.8</v>
      </c>
      <c r="P39" s="44">
        <f t="shared" ref="P39:P70" si="6">SQRT(O39)</f>
        <v>38.869010792661037</v>
      </c>
      <c r="R39" s="17">
        <f>A39</f>
        <v>1983</v>
      </c>
      <c r="S39" s="44">
        <f>O39-2*P39</f>
        <v>1433.0619784146779</v>
      </c>
      <c r="T39" s="44">
        <f>O39+2*P39</f>
        <v>1588.538021585322</v>
      </c>
      <c r="U39" s="44">
        <f>M39</f>
        <v>1511</v>
      </c>
    </row>
    <row r="40" spans="1:21" ht="15" x14ac:dyDescent="0.2">
      <c r="A40" s="40">
        <v>1984</v>
      </c>
      <c r="B40" s="28"/>
      <c r="C40" s="42">
        <v>8326</v>
      </c>
      <c r="D40" s="44"/>
      <c r="E40" s="44">
        <f t="shared" si="0"/>
        <v>8591</v>
      </c>
      <c r="F40" s="44">
        <f t="shared" si="1"/>
        <v>92.687647504939946</v>
      </c>
      <c r="G40" s="44"/>
      <c r="H40" s="46">
        <f t="shared" si="2"/>
        <v>1984</v>
      </c>
      <c r="I40" s="44">
        <f t="shared" si="3"/>
        <v>8405.6247049901194</v>
      </c>
      <c r="J40" s="44">
        <f t="shared" si="4"/>
        <v>8776.3752950098806</v>
      </c>
      <c r="K40" s="44">
        <f t="shared" si="5"/>
        <v>8326</v>
      </c>
      <c r="M40" s="88">
        <v>1523</v>
      </c>
      <c r="N40" s="88"/>
      <c r="O40" s="44">
        <f t="shared" ref="O40:O70" si="7">AVERAGE(M38:M42)</f>
        <v>1493</v>
      </c>
      <c r="P40" s="44">
        <f t="shared" si="6"/>
        <v>38.639358172723313</v>
      </c>
      <c r="R40" s="17">
        <f t="shared" ref="R40:R67" si="8">A40</f>
        <v>1984</v>
      </c>
      <c r="S40" s="44">
        <f t="shared" ref="S40:S70" si="9">O40-2*P40</f>
        <v>1415.7212836545534</v>
      </c>
      <c r="T40" s="44">
        <f t="shared" ref="T40:T70" si="10">O40+2*P40</f>
        <v>1570.2787163454466</v>
      </c>
      <c r="U40" s="44">
        <f t="shared" ref="U40:U72" si="11">M40</f>
        <v>1523</v>
      </c>
    </row>
    <row r="41" spans="1:21" s="54" customFormat="1" ht="15.75" x14ac:dyDescent="0.25">
      <c r="A41" s="49">
        <v>1985</v>
      </c>
      <c r="B41" s="24"/>
      <c r="C41" s="51">
        <v>8388</v>
      </c>
      <c r="D41" s="53"/>
      <c r="E41" s="44">
        <f t="shared" si="0"/>
        <v>8051.4</v>
      </c>
      <c r="F41" s="44">
        <f t="shared" si="1"/>
        <v>89.729593780424523</v>
      </c>
      <c r="G41" s="53"/>
      <c r="H41" s="46">
        <f t="shared" si="2"/>
        <v>1985</v>
      </c>
      <c r="I41" s="44">
        <f t="shared" si="3"/>
        <v>7871.9408124391502</v>
      </c>
      <c r="J41" s="44">
        <f t="shared" si="4"/>
        <v>8230.859187560849</v>
      </c>
      <c r="K41" s="44">
        <f t="shared" si="5"/>
        <v>8388</v>
      </c>
      <c r="M41" s="88">
        <v>1522</v>
      </c>
      <c r="N41" s="88"/>
      <c r="O41" s="44">
        <f t="shared" si="7"/>
        <v>1435</v>
      </c>
      <c r="P41" s="44">
        <f t="shared" si="6"/>
        <v>37.881393849751625</v>
      </c>
      <c r="Q41" s="17"/>
      <c r="R41" s="17">
        <f t="shared" si="8"/>
        <v>1985</v>
      </c>
      <c r="S41" s="44">
        <f t="shared" si="9"/>
        <v>1359.2372123004968</v>
      </c>
      <c r="T41" s="44">
        <f t="shared" si="10"/>
        <v>1510.7627876995032</v>
      </c>
      <c r="U41" s="44">
        <f t="shared" si="11"/>
        <v>1522</v>
      </c>
    </row>
    <row r="42" spans="1:21" ht="15" x14ac:dyDescent="0.2">
      <c r="A42" s="40">
        <v>1986</v>
      </c>
      <c r="B42" s="28"/>
      <c r="C42" s="42">
        <v>8023</v>
      </c>
      <c r="D42" s="44"/>
      <c r="E42" s="44">
        <f t="shared" si="0"/>
        <v>7857.2</v>
      </c>
      <c r="F42" s="44">
        <f t="shared" si="1"/>
        <v>88.640848371391385</v>
      </c>
      <c r="G42" s="44"/>
      <c r="H42" s="46">
        <f t="shared" si="2"/>
        <v>1986</v>
      </c>
      <c r="I42" s="44">
        <f t="shared" si="3"/>
        <v>7679.9183032572173</v>
      </c>
      <c r="J42" s="44">
        <f t="shared" si="4"/>
        <v>8034.4816967427823</v>
      </c>
      <c r="K42" s="44">
        <f t="shared" si="5"/>
        <v>8023</v>
      </c>
      <c r="M42" s="88">
        <v>1368</v>
      </c>
      <c r="N42" s="88"/>
      <c r="O42" s="44">
        <f t="shared" si="7"/>
        <v>1377.2</v>
      </c>
      <c r="P42" s="44">
        <f t="shared" si="6"/>
        <v>37.110645372992373</v>
      </c>
      <c r="R42" s="17">
        <f t="shared" si="8"/>
        <v>1986</v>
      </c>
      <c r="S42" s="44">
        <f t="shared" si="9"/>
        <v>1302.9787092540153</v>
      </c>
      <c r="T42" s="44">
        <f t="shared" si="10"/>
        <v>1451.4212907459848</v>
      </c>
      <c r="U42" s="44">
        <f t="shared" si="11"/>
        <v>1368</v>
      </c>
    </row>
    <row r="43" spans="1:21" ht="15" x14ac:dyDescent="0.2">
      <c r="A43" s="40">
        <v>1987</v>
      </c>
      <c r="B43" s="28"/>
      <c r="C43" s="42">
        <v>7263</v>
      </c>
      <c r="D43" s="44"/>
      <c r="E43" s="44">
        <f t="shared" si="0"/>
        <v>7702.2</v>
      </c>
      <c r="F43" s="44">
        <f t="shared" si="1"/>
        <v>87.762178642055147</v>
      </c>
      <c r="G43" s="44"/>
      <c r="H43" s="46">
        <f t="shared" si="2"/>
        <v>1987</v>
      </c>
      <c r="I43" s="44">
        <f t="shared" si="3"/>
        <v>7526.6756427158898</v>
      </c>
      <c r="J43" s="44">
        <f t="shared" si="4"/>
        <v>7877.7243572841098</v>
      </c>
      <c r="K43" s="44">
        <f t="shared" si="5"/>
        <v>7263</v>
      </c>
      <c r="M43" s="88">
        <v>1251</v>
      </c>
      <c r="N43" s="88"/>
      <c r="O43" s="44">
        <f t="shared" si="7"/>
        <v>1315.8</v>
      </c>
      <c r="P43" s="44">
        <f t="shared" si="6"/>
        <v>36.273957600460413</v>
      </c>
      <c r="R43" s="17">
        <f t="shared" si="8"/>
        <v>1987</v>
      </c>
      <c r="S43" s="44">
        <f t="shared" si="9"/>
        <v>1243.2520847990791</v>
      </c>
      <c r="T43" s="44">
        <f t="shared" si="10"/>
        <v>1388.3479152009209</v>
      </c>
      <c r="U43" s="44">
        <f t="shared" si="11"/>
        <v>1251</v>
      </c>
    </row>
    <row r="44" spans="1:21" ht="15" x14ac:dyDescent="0.2">
      <c r="A44" s="40">
        <v>1988</v>
      </c>
      <c r="B44" s="28"/>
      <c r="C44" s="42">
        <v>7286</v>
      </c>
      <c r="D44" s="44"/>
      <c r="E44" s="44">
        <f t="shared" si="0"/>
        <v>7384.2</v>
      </c>
      <c r="F44" s="44">
        <f t="shared" si="1"/>
        <v>85.931367963043627</v>
      </c>
      <c r="G44" s="44"/>
      <c r="H44" s="46">
        <f t="shared" si="2"/>
        <v>1988</v>
      </c>
      <c r="I44" s="44">
        <f t="shared" si="3"/>
        <v>7212.3372640739126</v>
      </c>
      <c r="J44" s="44">
        <f t="shared" si="4"/>
        <v>7556.062735926087</v>
      </c>
      <c r="K44" s="44">
        <f t="shared" si="5"/>
        <v>7286</v>
      </c>
      <c r="M44" s="88">
        <v>1222</v>
      </c>
      <c r="N44" s="88"/>
      <c r="O44" s="44">
        <f t="shared" si="7"/>
        <v>1237.5999999999999</v>
      </c>
      <c r="P44" s="44">
        <f t="shared" si="6"/>
        <v>35.179539508072018</v>
      </c>
      <c r="R44" s="17">
        <f t="shared" si="8"/>
        <v>1988</v>
      </c>
      <c r="S44" s="44">
        <f t="shared" si="9"/>
        <v>1167.2409209838559</v>
      </c>
      <c r="T44" s="44">
        <f t="shared" si="10"/>
        <v>1307.959079016144</v>
      </c>
      <c r="U44" s="44">
        <f t="shared" si="11"/>
        <v>1222</v>
      </c>
    </row>
    <row r="45" spans="1:21" ht="15" x14ac:dyDescent="0.2">
      <c r="A45" s="40">
        <v>1989</v>
      </c>
      <c r="B45" s="28"/>
      <c r="C45" s="42">
        <v>7551</v>
      </c>
      <c r="D45" s="44"/>
      <c r="E45" s="44">
        <f t="shared" si="0"/>
        <v>7005.4</v>
      </c>
      <c r="F45" s="44">
        <f t="shared" si="1"/>
        <v>83.698267604532887</v>
      </c>
      <c r="G45" s="44"/>
      <c r="H45" s="46">
        <f t="shared" si="2"/>
        <v>1989</v>
      </c>
      <c r="I45" s="44">
        <f t="shared" si="3"/>
        <v>6838.0034647909342</v>
      </c>
      <c r="J45" s="44">
        <f t="shared" si="4"/>
        <v>7172.796535209065</v>
      </c>
      <c r="K45" s="44">
        <f t="shared" si="5"/>
        <v>7551</v>
      </c>
      <c r="M45" s="88">
        <v>1216</v>
      </c>
      <c r="N45" s="88"/>
      <c r="O45" s="44">
        <f t="shared" si="7"/>
        <v>1168.2</v>
      </c>
      <c r="P45" s="44">
        <f t="shared" si="6"/>
        <v>34.178940884702676</v>
      </c>
      <c r="R45" s="17">
        <f t="shared" si="8"/>
        <v>1989</v>
      </c>
      <c r="S45" s="44">
        <f t="shared" si="9"/>
        <v>1099.8421182305947</v>
      </c>
      <c r="T45" s="44">
        <f t="shared" si="10"/>
        <v>1236.5578817694054</v>
      </c>
      <c r="U45" s="44">
        <f t="shared" si="11"/>
        <v>1216</v>
      </c>
    </row>
    <row r="46" spans="1:21" s="54" customFormat="1" ht="15.75" x14ac:dyDescent="0.25">
      <c r="A46" s="49">
        <v>1990</v>
      </c>
      <c r="B46" s="24"/>
      <c r="C46" s="51">
        <v>6798</v>
      </c>
      <c r="D46" s="53"/>
      <c r="E46" s="44">
        <f t="shared" si="0"/>
        <v>6680.6</v>
      </c>
      <c r="F46" s="44">
        <f t="shared" si="1"/>
        <v>81.734937450272753</v>
      </c>
      <c r="G46" s="53"/>
      <c r="H46" s="46">
        <f t="shared" si="2"/>
        <v>1990</v>
      </c>
      <c r="I46" s="44">
        <f t="shared" si="3"/>
        <v>6517.1301250994547</v>
      </c>
      <c r="J46" s="44">
        <f t="shared" si="4"/>
        <v>6844.069874900546</v>
      </c>
      <c r="K46" s="44">
        <f t="shared" si="5"/>
        <v>6798</v>
      </c>
      <c r="M46" s="88">
        <v>1131</v>
      </c>
      <c r="N46" s="88"/>
      <c r="O46" s="44">
        <f t="shared" si="7"/>
        <v>1097.4000000000001</v>
      </c>
      <c r="P46" s="44">
        <f t="shared" si="6"/>
        <v>33.127028239792352</v>
      </c>
      <c r="Q46" s="17"/>
      <c r="R46" s="17">
        <f t="shared" si="8"/>
        <v>1990</v>
      </c>
      <c r="S46" s="44">
        <f t="shared" si="9"/>
        <v>1031.1459435204154</v>
      </c>
      <c r="T46" s="44">
        <f t="shared" si="10"/>
        <v>1163.6540564795848</v>
      </c>
      <c r="U46" s="44">
        <f t="shared" si="11"/>
        <v>1131</v>
      </c>
    </row>
    <row r="47" spans="1:21" ht="15" x14ac:dyDescent="0.2">
      <c r="A47" s="40">
        <v>1991</v>
      </c>
      <c r="B47" s="28"/>
      <c r="C47" s="42">
        <v>6129</v>
      </c>
      <c r="D47" s="44"/>
      <c r="E47" s="44">
        <f t="shared" si="0"/>
        <v>6194</v>
      </c>
      <c r="F47" s="44">
        <f t="shared" si="1"/>
        <v>78.701969479803992</v>
      </c>
      <c r="G47" s="44"/>
      <c r="H47" s="46">
        <f t="shared" si="2"/>
        <v>1991</v>
      </c>
      <c r="I47" s="44">
        <f t="shared" si="3"/>
        <v>6036.5960610403918</v>
      </c>
      <c r="J47" s="44">
        <f t="shared" si="4"/>
        <v>6351.4039389596082</v>
      </c>
      <c r="K47" s="44">
        <f t="shared" si="5"/>
        <v>6129</v>
      </c>
      <c r="M47" s="88">
        <v>1021</v>
      </c>
      <c r="N47" s="88"/>
      <c r="O47" s="44">
        <f t="shared" si="7"/>
        <v>1008.2</v>
      </c>
      <c r="P47" s="44">
        <f t="shared" si="6"/>
        <v>31.752165280497014</v>
      </c>
      <c r="R47" s="17">
        <f t="shared" si="8"/>
        <v>1991</v>
      </c>
      <c r="S47" s="44">
        <f t="shared" si="9"/>
        <v>944.695669439006</v>
      </c>
      <c r="T47" s="44">
        <f t="shared" si="10"/>
        <v>1071.7043305609941</v>
      </c>
      <c r="U47" s="44">
        <f t="shared" si="11"/>
        <v>1021</v>
      </c>
    </row>
    <row r="48" spans="1:21" ht="15" x14ac:dyDescent="0.2">
      <c r="A48" s="40">
        <v>1992</v>
      </c>
      <c r="B48" s="28"/>
      <c r="C48" s="42">
        <v>5639</v>
      </c>
      <c r="D48" s="44"/>
      <c r="E48" s="44">
        <f t="shared" si="0"/>
        <v>5798</v>
      </c>
      <c r="F48" s="44">
        <f t="shared" si="1"/>
        <v>76.144599283205892</v>
      </c>
      <c r="G48" s="44"/>
      <c r="H48" s="46">
        <f t="shared" si="2"/>
        <v>1992</v>
      </c>
      <c r="I48" s="44">
        <f t="shared" si="3"/>
        <v>5645.7108014335881</v>
      </c>
      <c r="J48" s="44">
        <f t="shared" si="4"/>
        <v>5950.2891985664119</v>
      </c>
      <c r="K48" s="44">
        <f t="shared" si="5"/>
        <v>5639</v>
      </c>
      <c r="M48" s="88">
        <v>897</v>
      </c>
      <c r="N48" s="88"/>
      <c r="O48" s="44">
        <f t="shared" si="7"/>
        <v>970.8</v>
      </c>
      <c r="P48" s="44">
        <f t="shared" si="6"/>
        <v>31.157663583779833</v>
      </c>
      <c r="R48" s="17">
        <f t="shared" si="8"/>
        <v>1992</v>
      </c>
      <c r="S48" s="44">
        <f t="shared" si="9"/>
        <v>908.48467283244031</v>
      </c>
      <c r="T48" s="44">
        <f t="shared" si="10"/>
        <v>1033.1153271675596</v>
      </c>
      <c r="U48" s="44">
        <f t="shared" si="11"/>
        <v>897</v>
      </c>
    </row>
    <row r="49" spans="1:21" ht="15" x14ac:dyDescent="0.2">
      <c r="A49" s="40">
        <v>1993</v>
      </c>
      <c r="B49" s="28"/>
      <c r="C49" s="42">
        <v>4853</v>
      </c>
      <c r="D49" s="44"/>
      <c r="E49" s="44">
        <f t="shared" si="0"/>
        <v>5506.2</v>
      </c>
      <c r="F49" s="44">
        <f t="shared" si="1"/>
        <v>74.203773488954056</v>
      </c>
      <c r="G49" s="44"/>
      <c r="H49" s="46">
        <f t="shared" si="2"/>
        <v>1993</v>
      </c>
      <c r="I49" s="44">
        <f t="shared" si="3"/>
        <v>5357.7924530220916</v>
      </c>
      <c r="J49" s="44">
        <f t="shared" si="4"/>
        <v>5654.607546977908</v>
      </c>
      <c r="K49" s="44">
        <f t="shared" si="5"/>
        <v>4853</v>
      </c>
      <c r="M49" s="88">
        <v>776</v>
      </c>
      <c r="N49" s="88"/>
      <c r="O49" s="44">
        <f t="shared" si="7"/>
        <v>934.6</v>
      </c>
      <c r="P49" s="44">
        <f t="shared" si="6"/>
        <v>30.571228303749916</v>
      </c>
      <c r="R49" s="17">
        <f t="shared" si="8"/>
        <v>1993</v>
      </c>
      <c r="S49" s="44">
        <f t="shared" si="9"/>
        <v>873.45754339250016</v>
      </c>
      <c r="T49" s="44">
        <f t="shared" si="10"/>
        <v>995.74245660749989</v>
      </c>
      <c r="U49" s="44">
        <f t="shared" si="11"/>
        <v>776</v>
      </c>
    </row>
    <row r="50" spans="1:21" ht="15" x14ac:dyDescent="0.2">
      <c r="A50" s="40">
        <v>1994</v>
      </c>
      <c r="B50" s="28"/>
      <c r="C50" s="42">
        <v>5571</v>
      </c>
      <c r="D50" s="44"/>
      <c r="E50" s="44">
        <f t="shared" si="0"/>
        <v>5160</v>
      </c>
      <c r="F50" s="44">
        <f t="shared" si="1"/>
        <v>71.833139984271881</v>
      </c>
      <c r="G50" s="44"/>
      <c r="H50" s="46">
        <f t="shared" si="2"/>
        <v>1994</v>
      </c>
      <c r="I50" s="44">
        <f t="shared" si="3"/>
        <v>5016.3337200314563</v>
      </c>
      <c r="J50" s="44">
        <f t="shared" si="4"/>
        <v>5303.6662799685437</v>
      </c>
      <c r="K50" s="44">
        <f t="shared" si="5"/>
        <v>5571</v>
      </c>
      <c r="M50" s="88">
        <v>1029</v>
      </c>
      <c r="N50" s="88"/>
      <c r="O50" s="44">
        <f t="shared" si="7"/>
        <v>888.4</v>
      </c>
      <c r="P50" s="44">
        <f t="shared" si="6"/>
        <v>29.80603965641863</v>
      </c>
      <c r="R50" s="17">
        <f t="shared" si="8"/>
        <v>1994</v>
      </c>
      <c r="S50" s="44">
        <f t="shared" si="9"/>
        <v>828.78792068716268</v>
      </c>
      <c r="T50" s="44">
        <f t="shared" si="10"/>
        <v>948.01207931283727</v>
      </c>
      <c r="U50" s="44">
        <f t="shared" si="11"/>
        <v>1029</v>
      </c>
    </row>
    <row r="51" spans="1:21" s="54" customFormat="1" ht="15.75" x14ac:dyDescent="0.25">
      <c r="A51" s="49">
        <v>1995</v>
      </c>
      <c r="B51" s="24"/>
      <c r="C51" s="51">
        <v>5339</v>
      </c>
      <c r="D51" s="53"/>
      <c r="E51" s="44">
        <f t="shared" si="0"/>
        <v>4917</v>
      </c>
      <c r="F51" s="44">
        <f t="shared" si="1"/>
        <v>70.121323433032842</v>
      </c>
      <c r="G51" s="53"/>
      <c r="H51" s="46">
        <f t="shared" si="2"/>
        <v>1995</v>
      </c>
      <c r="I51" s="44">
        <f t="shared" si="3"/>
        <v>4776.757353133934</v>
      </c>
      <c r="J51" s="44">
        <f t="shared" si="4"/>
        <v>5057.242646866066</v>
      </c>
      <c r="K51" s="44">
        <f t="shared" si="5"/>
        <v>5339</v>
      </c>
      <c r="M51" s="88">
        <v>950</v>
      </c>
      <c r="N51" s="88"/>
      <c r="O51" s="44">
        <f t="shared" si="7"/>
        <v>858</v>
      </c>
      <c r="P51" s="44">
        <f t="shared" si="6"/>
        <v>29.29163703175362</v>
      </c>
      <c r="Q51" s="17"/>
      <c r="R51" s="17">
        <f t="shared" si="8"/>
        <v>1995</v>
      </c>
      <c r="S51" s="44">
        <f t="shared" si="9"/>
        <v>799.41672593649275</v>
      </c>
      <c r="T51" s="44">
        <f t="shared" si="10"/>
        <v>916.58327406350725</v>
      </c>
      <c r="U51" s="44">
        <f t="shared" si="11"/>
        <v>950</v>
      </c>
    </row>
    <row r="52" spans="1:21" ht="15" x14ac:dyDescent="0.2">
      <c r="A52" s="40">
        <v>1996</v>
      </c>
      <c r="B52" s="28"/>
      <c r="C52" s="42">
        <v>4398</v>
      </c>
      <c r="E52" s="44">
        <f t="shared" si="0"/>
        <v>4837.8</v>
      </c>
      <c r="F52" s="44">
        <f t="shared" si="1"/>
        <v>69.554295338246362</v>
      </c>
      <c r="H52" s="46">
        <f t="shared" si="2"/>
        <v>1996</v>
      </c>
      <c r="I52" s="44">
        <f t="shared" si="3"/>
        <v>4698.6914093235073</v>
      </c>
      <c r="J52" s="44">
        <f t="shared" si="4"/>
        <v>4976.9085906764931</v>
      </c>
      <c r="K52" s="44">
        <f t="shared" si="5"/>
        <v>4398</v>
      </c>
      <c r="M52" s="88">
        <v>790</v>
      </c>
      <c r="N52" s="88"/>
      <c r="O52" s="44">
        <f t="shared" si="7"/>
        <v>842.4</v>
      </c>
      <c r="P52" s="44">
        <f t="shared" si="6"/>
        <v>29.024127893874777</v>
      </c>
      <c r="R52" s="17">
        <f t="shared" si="8"/>
        <v>1996</v>
      </c>
      <c r="S52" s="44">
        <f t="shared" si="9"/>
        <v>784.35174421225042</v>
      </c>
      <c r="T52" s="44">
        <f t="shared" si="10"/>
        <v>900.44825578774953</v>
      </c>
      <c r="U52" s="44">
        <f t="shared" si="11"/>
        <v>790</v>
      </c>
    </row>
    <row r="53" spans="1:21" ht="15" x14ac:dyDescent="0.2">
      <c r="A53" s="40">
        <v>1997</v>
      </c>
      <c r="B53" s="28"/>
      <c r="C53" s="42">
        <v>4424</v>
      </c>
      <c r="E53" s="44">
        <f t="shared" si="0"/>
        <v>4538.6000000000004</v>
      </c>
      <c r="F53" s="44">
        <f t="shared" si="1"/>
        <v>67.369132397560236</v>
      </c>
      <c r="H53" s="46">
        <f t="shared" si="2"/>
        <v>1997</v>
      </c>
      <c r="I53" s="44">
        <f t="shared" si="3"/>
        <v>4403.8617352048796</v>
      </c>
      <c r="J53" s="44">
        <f t="shared" si="4"/>
        <v>4673.3382647951212</v>
      </c>
      <c r="K53" s="44">
        <f t="shared" si="5"/>
        <v>4424</v>
      </c>
      <c r="M53" s="88">
        <v>745</v>
      </c>
      <c r="N53" s="88"/>
      <c r="O53" s="44">
        <f t="shared" si="7"/>
        <v>761.6</v>
      </c>
      <c r="P53" s="44">
        <f t="shared" si="6"/>
        <v>27.597101297056543</v>
      </c>
      <c r="R53" s="17">
        <f t="shared" si="8"/>
        <v>1997</v>
      </c>
      <c r="S53" s="44">
        <f t="shared" si="9"/>
        <v>706.40579740588691</v>
      </c>
      <c r="T53" s="44">
        <f t="shared" si="10"/>
        <v>816.79420259411313</v>
      </c>
      <c r="U53" s="44">
        <f t="shared" si="11"/>
        <v>745</v>
      </c>
    </row>
    <row r="54" spans="1:21" ht="15" x14ac:dyDescent="0.2">
      <c r="A54" s="55">
        <v>1998</v>
      </c>
      <c r="B54" s="31"/>
      <c r="C54" s="57">
        <v>4457</v>
      </c>
      <c r="E54" s="44">
        <f t="shared" si="0"/>
        <v>4249.6000000000004</v>
      </c>
      <c r="F54" s="44">
        <f t="shared" si="1"/>
        <v>65.188956119882761</v>
      </c>
      <c r="H54" s="46">
        <f t="shared" si="2"/>
        <v>1998</v>
      </c>
      <c r="I54" s="44">
        <f t="shared" si="3"/>
        <v>4119.2220877602349</v>
      </c>
      <c r="J54" s="44">
        <f t="shared" si="4"/>
        <v>4379.9779122397658</v>
      </c>
      <c r="K54" s="44">
        <f t="shared" si="5"/>
        <v>4457</v>
      </c>
      <c r="M54" s="88">
        <v>698</v>
      </c>
      <c r="N54" s="88"/>
      <c r="O54" s="44">
        <f t="shared" si="7"/>
        <v>683.8</v>
      </c>
      <c r="P54" s="44">
        <f t="shared" si="6"/>
        <v>26.149569786136063</v>
      </c>
      <c r="R54" s="17">
        <f t="shared" si="8"/>
        <v>1998</v>
      </c>
      <c r="S54" s="44">
        <f t="shared" si="9"/>
        <v>631.50086042772784</v>
      </c>
      <c r="T54" s="44">
        <f t="shared" si="10"/>
        <v>736.09913957227207</v>
      </c>
      <c r="U54" s="44">
        <f t="shared" si="11"/>
        <v>698</v>
      </c>
    </row>
    <row r="55" spans="1:21" s="58" customFormat="1" ht="15" x14ac:dyDescent="0.2">
      <c r="A55" s="55">
        <v>1999</v>
      </c>
      <c r="C55" s="57">
        <v>4075</v>
      </c>
      <c r="E55" s="44">
        <f t="shared" si="0"/>
        <v>4121.6000000000004</v>
      </c>
      <c r="F55" s="44">
        <f t="shared" si="1"/>
        <v>64.199688472764421</v>
      </c>
      <c r="H55" s="46">
        <f t="shared" si="2"/>
        <v>1999</v>
      </c>
      <c r="I55" s="44">
        <f t="shared" si="3"/>
        <v>3993.2006230544716</v>
      </c>
      <c r="J55" s="44">
        <f t="shared" si="4"/>
        <v>4249.9993769455295</v>
      </c>
      <c r="K55" s="44">
        <f t="shared" si="5"/>
        <v>4075</v>
      </c>
      <c r="M55" s="88">
        <v>625</v>
      </c>
      <c r="N55" s="88"/>
      <c r="O55" s="44">
        <f t="shared" si="7"/>
        <v>634.6</v>
      </c>
      <c r="P55" s="44">
        <f t="shared" si="6"/>
        <v>25.191268328530025</v>
      </c>
      <c r="Q55" s="17"/>
      <c r="R55" s="17">
        <f t="shared" si="8"/>
        <v>1999</v>
      </c>
      <c r="S55" s="44">
        <f t="shared" si="9"/>
        <v>584.21746334293994</v>
      </c>
      <c r="T55" s="44">
        <f t="shared" si="10"/>
        <v>684.98253665706011</v>
      </c>
      <c r="U55" s="44">
        <f t="shared" si="11"/>
        <v>625</v>
      </c>
    </row>
    <row r="56" spans="1:21" s="59" customFormat="1" ht="15.75" x14ac:dyDescent="0.25">
      <c r="A56" s="37">
        <v>2000</v>
      </c>
      <c r="C56" s="61">
        <f>[1]Table2!L63</f>
        <v>3894</v>
      </c>
      <c r="E56" s="44">
        <f t="shared" si="0"/>
        <v>3943.4</v>
      </c>
      <c r="F56" s="44">
        <f t="shared" si="1"/>
        <v>62.796496717571756</v>
      </c>
      <c r="H56" s="46">
        <f t="shared" si="2"/>
        <v>2000</v>
      </c>
      <c r="I56" s="44">
        <f t="shared" si="3"/>
        <v>3817.8070065648567</v>
      </c>
      <c r="J56" s="44">
        <f t="shared" si="4"/>
        <v>4068.9929934351435</v>
      </c>
      <c r="K56" s="89">
        <f t="shared" si="5"/>
        <v>3894</v>
      </c>
      <c r="M56" s="88">
        <v>561</v>
      </c>
      <c r="N56" s="88"/>
      <c r="O56" s="44">
        <f t="shared" si="7"/>
        <v>591</v>
      </c>
      <c r="P56" s="44">
        <f t="shared" si="6"/>
        <v>24.310491562286437</v>
      </c>
      <c r="Q56" s="17"/>
      <c r="R56" s="17">
        <f t="shared" si="8"/>
        <v>2000</v>
      </c>
      <c r="S56" s="44">
        <f t="shared" si="9"/>
        <v>542.37901687542717</v>
      </c>
      <c r="T56" s="44">
        <f t="shared" si="10"/>
        <v>639.62098312457283</v>
      </c>
      <c r="U56" s="44">
        <f t="shared" si="11"/>
        <v>561</v>
      </c>
    </row>
    <row r="57" spans="1:21" s="54" customFormat="1" ht="15.75" x14ac:dyDescent="0.25">
      <c r="A57" s="55">
        <v>2001</v>
      </c>
      <c r="B57" s="59"/>
      <c r="C57" s="61">
        <f>[1]Table2!L64</f>
        <v>3758</v>
      </c>
      <c r="D57" s="59"/>
      <c r="E57" s="44">
        <f t="shared" si="0"/>
        <v>3710.6</v>
      </c>
      <c r="F57" s="44">
        <f t="shared" si="1"/>
        <v>60.914694450518262</v>
      </c>
      <c r="G57" s="59"/>
      <c r="H57" s="46">
        <f t="shared" si="2"/>
        <v>2001</v>
      </c>
      <c r="I57" s="44">
        <f t="shared" si="3"/>
        <v>3588.7706110989634</v>
      </c>
      <c r="J57" s="44">
        <f t="shared" si="4"/>
        <v>3832.4293889010364</v>
      </c>
      <c r="K57" s="89">
        <f t="shared" si="5"/>
        <v>3758</v>
      </c>
      <c r="M57" s="88">
        <v>544</v>
      </c>
      <c r="N57" s="88"/>
      <c r="O57" s="44">
        <f t="shared" si="7"/>
        <v>537.79999999999995</v>
      </c>
      <c r="P57" s="44">
        <f t="shared" si="6"/>
        <v>23.190515302597309</v>
      </c>
      <c r="Q57" s="17"/>
      <c r="R57" s="17">
        <f t="shared" si="8"/>
        <v>2001</v>
      </c>
      <c r="S57" s="44">
        <f t="shared" si="9"/>
        <v>491.41896939480534</v>
      </c>
      <c r="T57" s="44">
        <f t="shared" si="10"/>
        <v>584.18103060519456</v>
      </c>
      <c r="U57" s="89">
        <f t="shared" si="11"/>
        <v>544</v>
      </c>
    </row>
    <row r="58" spans="1:21" s="54" customFormat="1" ht="15.75" x14ac:dyDescent="0.25">
      <c r="A58" s="55">
        <v>2002</v>
      </c>
      <c r="B58" s="59"/>
      <c r="C58" s="61">
        <f>[1]Table2!L65</f>
        <v>3533</v>
      </c>
      <c r="D58" s="59"/>
      <c r="E58" s="44">
        <f t="shared" si="0"/>
        <v>3510.4</v>
      </c>
      <c r="F58" s="44">
        <f t="shared" si="1"/>
        <v>59.248628676113675</v>
      </c>
      <c r="G58" s="59"/>
      <c r="H58" s="46">
        <f t="shared" si="2"/>
        <v>2002</v>
      </c>
      <c r="I58" s="44">
        <f t="shared" si="3"/>
        <v>3391.9027426477728</v>
      </c>
      <c r="J58" s="44">
        <f t="shared" si="4"/>
        <v>3628.8972573522274</v>
      </c>
      <c r="K58" s="89">
        <f t="shared" si="5"/>
        <v>3533</v>
      </c>
      <c r="M58" s="44">
        <v>527</v>
      </c>
      <c r="N58" s="88"/>
      <c r="O58" s="44">
        <f t="shared" si="7"/>
        <v>489.6</v>
      </c>
      <c r="P58" s="44">
        <f t="shared" si="6"/>
        <v>22.126906697502932</v>
      </c>
      <c r="Q58" s="17"/>
      <c r="R58" s="17">
        <f t="shared" si="8"/>
        <v>2002</v>
      </c>
      <c r="S58" s="44">
        <f t="shared" si="9"/>
        <v>445.34618660499416</v>
      </c>
      <c r="T58" s="44">
        <f t="shared" si="10"/>
        <v>533.85381339500589</v>
      </c>
      <c r="U58" s="89">
        <f t="shared" si="11"/>
        <v>527</v>
      </c>
    </row>
    <row r="59" spans="1:21" s="54" customFormat="1" ht="15.75" x14ac:dyDescent="0.25">
      <c r="A59" s="55">
        <v>2003</v>
      </c>
      <c r="B59" s="59"/>
      <c r="C59" s="61">
        <f>[1]Table2!L66</f>
        <v>3293</v>
      </c>
      <c r="D59" s="59"/>
      <c r="E59" s="44">
        <f t="shared" si="0"/>
        <v>3322</v>
      </c>
      <c r="F59" s="44">
        <f t="shared" si="1"/>
        <v>57.636793803958248</v>
      </c>
      <c r="G59" s="59"/>
      <c r="H59" s="46">
        <f t="shared" si="2"/>
        <v>2003</v>
      </c>
      <c r="I59" s="44">
        <f t="shared" si="3"/>
        <v>3206.7264123920836</v>
      </c>
      <c r="J59" s="44">
        <f t="shared" si="4"/>
        <v>3437.2735876079164</v>
      </c>
      <c r="K59" s="89">
        <f t="shared" si="5"/>
        <v>3293</v>
      </c>
      <c r="M59" s="44">
        <v>432</v>
      </c>
      <c r="N59" s="88"/>
      <c r="O59" s="44">
        <f t="shared" si="7"/>
        <v>451</v>
      </c>
      <c r="P59" s="44">
        <f t="shared" si="6"/>
        <v>21.236760581595302</v>
      </c>
      <c r="R59" s="17">
        <f t="shared" si="8"/>
        <v>2003</v>
      </c>
      <c r="S59" s="44">
        <f t="shared" si="9"/>
        <v>408.52647883680942</v>
      </c>
      <c r="T59" s="44">
        <f t="shared" si="10"/>
        <v>493.47352116319058</v>
      </c>
      <c r="U59" s="89">
        <f t="shared" si="11"/>
        <v>432</v>
      </c>
    </row>
    <row r="60" spans="1:21" ht="15.75" x14ac:dyDescent="0.25">
      <c r="A60" s="55">
        <v>2004</v>
      </c>
      <c r="B60" s="58"/>
      <c r="C60" s="61">
        <f>[1]Table2!L67</f>
        <v>3074</v>
      </c>
      <c r="E60" s="44">
        <f t="shared" si="0"/>
        <v>3160.2</v>
      </c>
      <c r="F60" s="44">
        <f t="shared" si="1"/>
        <v>56.215656182241617</v>
      </c>
      <c r="H60" s="46">
        <f t="shared" si="2"/>
        <v>2004</v>
      </c>
      <c r="I60" s="44">
        <f t="shared" si="3"/>
        <v>3047.7686876355165</v>
      </c>
      <c r="J60" s="44">
        <f t="shared" si="4"/>
        <v>3272.6313123644832</v>
      </c>
      <c r="K60" s="89">
        <f t="shared" si="5"/>
        <v>3074</v>
      </c>
      <c r="M60" s="44">
        <v>384</v>
      </c>
      <c r="N60" s="88"/>
      <c r="O60" s="44">
        <f t="shared" si="7"/>
        <v>417.2</v>
      </c>
      <c r="P60" s="44">
        <f t="shared" si="6"/>
        <v>20.425474290698858</v>
      </c>
      <c r="R60" s="17">
        <f t="shared" si="8"/>
        <v>2004</v>
      </c>
      <c r="S60" s="44">
        <f t="shared" si="9"/>
        <v>376.34905141860224</v>
      </c>
      <c r="T60" s="44">
        <f t="shared" si="10"/>
        <v>458.05094858139773</v>
      </c>
      <c r="U60" s="89">
        <f t="shared" si="11"/>
        <v>384</v>
      </c>
    </row>
    <row r="61" spans="1:21" ht="15.75" x14ac:dyDescent="0.25">
      <c r="A61" s="40">
        <v>2005</v>
      </c>
      <c r="B61" s="28"/>
      <c r="C61" s="61">
        <f>[1]Table2!L68</f>
        <v>2952</v>
      </c>
      <c r="E61" s="44">
        <f t="shared" si="0"/>
        <v>2986.8</v>
      </c>
      <c r="F61" s="44">
        <f t="shared" si="1"/>
        <v>54.651623946594675</v>
      </c>
      <c r="H61" s="17">
        <f t="shared" si="2"/>
        <v>2005</v>
      </c>
      <c r="I61" s="44">
        <f t="shared" si="3"/>
        <v>2877.4967521068106</v>
      </c>
      <c r="J61" s="44">
        <f t="shared" si="4"/>
        <v>3096.1032478931897</v>
      </c>
      <c r="K61" s="90">
        <f t="shared" si="5"/>
        <v>2952</v>
      </c>
      <c r="M61" s="44">
        <v>368</v>
      </c>
      <c r="O61" s="44">
        <f t="shared" si="7"/>
        <v>367.4</v>
      </c>
      <c r="P61" s="44">
        <f t="shared" si="6"/>
        <v>19.167681132573129</v>
      </c>
      <c r="R61" s="17">
        <f t="shared" si="8"/>
        <v>2005</v>
      </c>
      <c r="S61" s="44">
        <f t="shared" si="9"/>
        <v>329.0646377348537</v>
      </c>
      <c r="T61" s="44">
        <f t="shared" si="10"/>
        <v>405.73536226514625</v>
      </c>
      <c r="U61" s="89">
        <f t="shared" si="11"/>
        <v>368</v>
      </c>
    </row>
    <row r="62" spans="1:21" ht="15.75" x14ac:dyDescent="0.25">
      <c r="A62" s="55">
        <v>2006</v>
      </c>
      <c r="B62" s="28"/>
      <c r="C62" s="61">
        <f>[1]Table2!L69</f>
        <v>2949</v>
      </c>
      <c r="E62" s="44">
        <f t="shared" si="0"/>
        <v>2897.2</v>
      </c>
      <c r="F62" s="44">
        <f t="shared" si="1"/>
        <v>53.82564444574723</v>
      </c>
      <c r="H62" s="17">
        <f t="shared" si="2"/>
        <v>2006</v>
      </c>
      <c r="I62" s="44">
        <f t="shared" si="3"/>
        <v>2789.5487111085054</v>
      </c>
      <c r="J62" s="44">
        <f t="shared" si="4"/>
        <v>3004.8512888914943</v>
      </c>
      <c r="K62" s="90">
        <f t="shared" si="5"/>
        <v>2949</v>
      </c>
      <c r="M62" s="44">
        <v>375</v>
      </c>
      <c r="O62" s="44">
        <f t="shared" si="7"/>
        <v>340.8</v>
      </c>
      <c r="P62" s="44">
        <f t="shared" si="6"/>
        <v>18.460769214742921</v>
      </c>
      <c r="R62" s="17">
        <f t="shared" si="8"/>
        <v>2006</v>
      </c>
      <c r="S62" s="44">
        <f t="shared" si="9"/>
        <v>303.87846157051416</v>
      </c>
      <c r="T62" s="44">
        <f t="shared" si="10"/>
        <v>377.72153842948586</v>
      </c>
      <c r="U62" s="89">
        <f t="shared" si="11"/>
        <v>375</v>
      </c>
    </row>
    <row r="63" spans="1:21" ht="15.75" x14ac:dyDescent="0.25">
      <c r="A63" s="55">
        <v>2007</v>
      </c>
      <c r="B63" s="28"/>
      <c r="C63" s="61">
        <f>[1]Table2!L70</f>
        <v>2666</v>
      </c>
      <c r="E63" s="44">
        <f t="shared" si="0"/>
        <v>2783</v>
      </c>
      <c r="F63" s="44">
        <f t="shared" si="1"/>
        <v>52.754146756439916</v>
      </c>
      <c r="H63" s="46">
        <f t="shared" si="2"/>
        <v>2007</v>
      </c>
      <c r="I63" s="44">
        <f t="shared" si="3"/>
        <v>2677.4917064871202</v>
      </c>
      <c r="J63" s="44">
        <f t="shared" si="4"/>
        <v>2888.5082935128798</v>
      </c>
      <c r="K63" s="90">
        <f t="shared" si="5"/>
        <v>2666</v>
      </c>
      <c r="M63" s="44">
        <v>278</v>
      </c>
      <c r="O63" s="44">
        <f t="shared" si="7"/>
        <v>315.60000000000002</v>
      </c>
      <c r="P63" s="44">
        <f t="shared" si="6"/>
        <v>17.765134392961965</v>
      </c>
      <c r="R63" s="17">
        <f t="shared" si="8"/>
        <v>2007</v>
      </c>
      <c r="S63" s="44">
        <f t="shared" si="9"/>
        <v>280.06973121407611</v>
      </c>
      <c r="T63" s="44">
        <f t="shared" si="10"/>
        <v>351.13026878592393</v>
      </c>
      <c r="U63" s="89">
        <f t="shared" si="11"/>
        <v>278</v>
      </c>
    </row>
    <row r="64" spans="1:21" ht="15.75" x14ac:dyDescent="0.25">
      <c r="A64" s="40">
        <v>2008</v>
      </c>
      <c r="B64" s="28"/>
      <c r="C64" s="61">
        <f>[1]Table2!L71</f>
        <v>2845</v>
      </c>
      <c r="E64" s="44">
        <f t="shared" si="0"/>
        <v>2628</v>
      </c>
      <c r="F64" s="44">
        <f t="shared" si="1"/>
        <v>51.264022471905186</v>
      </c>
      <c r="H64" s="17">
        <f t="shared" si="2"/>
        <v>2008</v>
      </c>
      <c r="I64" s="44">
        <f t="shared" si="3"/>
        <v>2525.4719550561895</v>
      </c>
      <c r="J64" s="44">
        <f t="shared" si="4"/>
        <v>2730.5280449438105</v>
      </c>
      <c r="K64" s="89">
        <f t="shared" si="5"/>
        <v>2845</v>
      </c>
      <c r="M64" s="44">
        <v>299</v>
      </c>
      <c r="O64" s="44">
        <f t="shared" si="7"/>
        <v>287.39999999999998</v>
      </c>
      <c r="P64" s="44">
        <f t="shared" si="6"/>
        <v>16.952875862224673</v>
      </c>
      <c r="R64" s="17">
        <f t="shared" si="8"/>
        <v>2008</v>
      </c>
      <c r="S64" s="44">
        <f t="shared" si="9"/>
        <v>253.49424827555063</v>
      </c>
      <c r="T64" s="44">
        <f t="shared" si="10"/>
        <v>321.30575172444935</v>
      </c>
      <c r="U64" s="89">
        <f t="shared" si="11"/>
        <v>299</v>
      </c>
    </row>
    <row r="65" spans="1:21" ht="15.75" x14ac:dyDescent="0.25">
      <c r="A65" s="55">
        <v>2009</v>
      </c>
      <c r="B65" s="28"/>
      <c r="C65" s="61">
        <f>[1]Table2!L72</f>
        <v>2503</v>
      </c>
      <c r="E65" s="44">
        <f t="shared" si="0"/>
        <v>2451.1999999999998</v>
      </c>
      <c r="F65" s="44">
        <f t="shared" si="1"/>
        <v>49.509595029650562</v>
      </c>
      <c r="H65" s="46">
        <f t="shared" si="2"/>
        <v>2009</v>
      </c>
      <c r="I65" s="44">
        <f t="shared" si="3"/>
        <v>2352.1808099406985</v>
      </c>
      <c r="J65" s="44">
        <f t="shared" si="4"/>
        <v>2550.2191900593011</v>
      </c>
      <c r="K65" s="89">
        <f t="shared" si="5"/>
        <v>2503</v>
      </c>
      <c r="M65" s="89">
        <f>'[1]Table A'!F70+'[1]Table A'!F77</f>
        <v>258</v>
      </c>
      <c r="O65" s="44">
        <f t="shared" si="7"/>
        <v>254.4</v>
      </c>
      <c r="P65" s="44">
        <f t="shared" si="6"/>
        <v>15.949921629901509</v>
      </c>
      <c r="R65" s="17">
        <f t="shared" si="8"/>
        <v>2009</v>
      </c>
      <c r="S65" s="44">
        <f t="shared" si="9"/>
        <v>222.50015674019699</v>
      </c>
      <c r="T65" s="44">
        <f t="shared" si="10"/>
        <v>286.29984325980303</v>
      </c>
      <c r="U65" s="89">
        <f t="shared" si="11"/>
        <v>258</v>
      </c>
    </row>
    <row r="66" spans="1:21" ht="15.75" x14ac:dyDescent="0.25">
      <c r="A66" s="40">
        <v>2010</v>
      </c>
      <c r="C66" s="61">
        <f>[1]Table2!L73</f>
        <v>2177</v>
      </c>
      <c r="E66" s="44">
        <f t="shared" si="0"/>
        <v>2349.4</v>
      </c>
      <c r="F66" s="44">
        <f>SQRT(E66)</f>
        <v>48.470609651622908</v>
      </c>
      <c r="H66" s="17">
        <f t="shared" si="2"/>
        <v>2010</v>
      </c>
      <c r="I66" s="44">
        <f t="shared" si="3"/>
        <v>2252.4587806967543</v>
      </c>
      <c r="J66" s="44">
        <f t="shared" si="4"/>
        <v>2446.3412193032459</v>
      </c>
      <c r="K66" s="89">
        <f t="shared" si="5"/>
        <v>2177</v>
      </c>
      <c r="M66" s="89">
        <f>'[1]Table A'!G70+'[1]Table A'!G77</f>
        <v>227</v>
      </c>
      <c r="O66" s="44">
        <f t="shared" si="7"/>
        <v>238</v>
      </c>
      <c r="P66" s="44">
        <f t="shared" si="6"/>
        <v>15.427248620541512</v>
      </c>
      <c r="R66" s="17">
        <f t="shared" si="8"/>
        <v>2010</v>
      </c>
      <c r="S66" s="44">
        <f t="shared" si="9"/>
        <v>207.14550275891696</v>
      </c>
      <c r="T66" s="44">
        <f t="shared" si="10"/>
        <v>268.85449724108304</v>
      </c>
      <c r="U66" s="89">
        <f t="shared" si="11"/>
        <v>227</v>
      </c>
    </row>
    <row r="67" spans="1:21" ht="15.75" x14ac:dyDescent="0.25">
      <c r="A67" s="55">
        <v>2011</v>
      </c>
      <c r="C67" s="61">
        <f>[1]Table2!L74</f>
        <v>2065</v>
      </c>
      <c r="E67" s="44">
        <f t="shared" si="0"/>
        <v>2149</v>
      </c>
      <c r="F67" s="44">
        <f>SQRT(E67)</f>
        <v>46.357307945997036</v>
      </c>
      <c r="H67" s="46">
        <f t="shared" si="2"/>
        <v>2011</v>
      </c>
      <c r="I67" s="44">
        <f t="shared" si="3"/>
        <v>2056.2853841080059</v>
      </c>
      <c r="J67" s="44">
        <f t="shared" si="4"/>
        <v>2241.7146158919941</v>
      </c>
      <c r="K67" s="89">
        <f t="shared" si="5"/>
        <v>2065</v>
      </c>
      <c r="M67" s="89">
        <f>'[1]Table A'!H70+'[1]Table A'!H77</f>
        <v>210</v>
      </c>
      <c r="O67" s="44">
        <f t="shared" si="7"/>
        <v>208.4</v>
      </c>
      <c r="P67" s="44">
        <f t="shared" si="6"/>
        <v>14.436065946094871</v>
      </c>
      <c r="R67" s="17">
        <f t="shared" si="8"/>
        <v>2011</v>
      </c>
      <c r="S67" s="44">
        <f t="shared" si="9"/>
        <v>179.52786810781026</v>
      </c>
      <c r="T67" s="44">
        <f t="shared" si="10"/>
        <v>237.27213189218975</v>
      </c>
      <c r="U67" s="89">
        <f t="shared" si="11"/>
        <v>210</v>
      </c>
    </row>
    <row r="68" spans="1:21" ht="15.75" x14ac:dyDescent="0.25">
      <c r="A68" s="55">
        <v>2012</v>
      </c>
      <c r="C68" s="61">
        <f>[1]Table2!L75</f>
        <v>2157</v>
      </c>
      <c r="E68" s="44">
        <f t="shared" si="0"/>
        <v>2029.6</v>
      </c>
      <c r="F68" s="44">
        <f>SQRT(E68)</f>
        <v>45.051082117969152</v>
      </c>
      <c r="H68" s="46">
        <f>A68</f>
        <v>2012</v>
      </c>
      <c r="I68" s="44">
        <f t="shared" si="3"/>
        <v>1939.4978357640616</v>
      </c>
      <c r="J68" s="44">
        <f t="shared" si="4"/>
        <v>2119.7021642359382</v>
      </c>
      <c r="K68" s="89">
        <f t="shared" si="5"/>
        <v>2157</v>
      </c>
      <c r="M68" s="89">
        <f>'[1]Table A'!I70+'[1]Table A'!I77</f>
        <v>196</v>
      </c>
      <c r="O68" s="44">
        <f t="shared" si="7"/>
        <v>192.4</v>
      </c>
      <c r="P68" s="44">
        <f t="shared" si="6"/>
        <v>13.870832707519762</v>
      </c>
      <c r="R68" s="17">
        <f>A68</f>
        <v>2012</v>
      </c>
      <c r="S68" s="44">
        <f t="shared" si="9"/>
        <v>164.65833458496047</v>
      </c>
      <c r="T68" s="44">
        <f t="shared" si="10"/>
        <v>220.14166541503954</v>
      </c>
      <c r="U68" s="89">
        <f t="shared" si="11"/>
        <v>196</v>
      </c>
    </row>
    <row r="69" spans="1:21" ht="15.75" x14ac:dyDescent="0.25">
      <c r="A69" s="55">
        <v>2013</v>
      </c>
      <c r="C69" s="61">
        <f>[1]Table2!L76</f>
        <v>1843</v>
      </c>
      <c r="E69" s="44">
        <f t="shared" si="0"/>
        <v>1947.8</v>
      </c>
      <c r="F69" s="44">
        <f>SQRT(E69)</f>
        <v>44.133887206997755</v>
      </c>
      <c r="H69" s="46">
        <f>A69</f>
        <v>2013</v>
      </c>
      <c r="I69" s="44">
        <f t="shared" si="3"/>
        <v>1859.5322255860044</v>
      </c>
      <c r="J69" s="44">
        <f t="shared" si="4"/>
        <v>2036.0677744139955</v>
      </c>
      <c r="K69" s="89">
        <f>C69</f>
        <v>1843</v>
      </c>
      <c r="M69" s="89">
        <f>'[1]Table A'!J70+'[1]Table A'!J77</f>
        <v>151</v>
      </c>
      <c r="O69" s="44">
        <f t="shared" si="7"/>
        <v>175.6</v>
      </c>
      <c r="P69" s="44">
        <f t="shared" si="6"/>
        <v>13.251415018781957</v>
      </c>
      <c r="R69" s="17">
        <f>A69</f>
        <v>2013</v>
      </c>
      <c r="S69" s="44">
        <f t="shared" si="9"/>
        <v>149.09716996243608</v>
      </c>
      <c r="T69" s="44">
        <f t="shared" si="10"/>
        <v>202.1028300375639</v>
      </c>
      <c r="U69" s="89">
        <f t="shared" si="11"/>
        <v>151</v>
      </c>
    </row>
    <row r="70" spans="1:21" ht="15.75" x14ac:dyDescent="0.25">
      <c r="A70" s="55">
        <v>2014</v>
      </c>
      <c r="C70" s="61">
        <f>[1]Table2!L77</f>
        <v>1906</v>
      </c>
      <c r="E70" s="44">
        <f t="shared" si="0"/>
        <v>1912.4</v>
      </c>
      <c r="F70" s="44">
        <f>SQRT(E70)</f>
        <v>43.730995872493004</v>
      </c>
      <c r="H70" s="46">
        <f>A70</f>
        <v>2014</v>
      </c>
      <c r="I70" s="44">
        <f t="shared" si="3"/>
        <v>1824.938008255014</v>
      </c>
      <c r="J70" s="44">
        <f t="shared" si="4"/>
        <v>1999.8619917449862</v>
      </c>
      <c r="K70" s="89">
        <f>C70</f>
        <v>1906</v>
      </c>
      <c r="M70" s="89">
        <f>'[1]Table A'!K70+'[1]Table A'!K77</f>
        <v>178</v>
      </c>
      <c r="O70" s="44">
        <f t="shared" si="7"/>
        <v>169.4</v>
      </c>
      <c r="P70" s="44">
        <f t="shared" si="6"/>
        <v>13.015375522819156</v>
      </c>
      <c r="R70" s="17">
        <f>A70</f>
        <v>2014</v>
      </c>
      <c r="S70" s="44">
        <f t="shared" si="9"/>
        <v>143.36924895436169</v>
      </c>
      <c r="T70" s="44">
        <f t="shared" si="10"/>
        <v>195.43075104563832</v>
      </c>
      <c r="U70" s="89">
        <f t="shared" si="11"/>
        <v>178</v>
      </c>
    </row>
    <row r="71" spans="1:21" ht="15.75" x14ac:dyDescent="0.25">
      <c r="A71" s="55">
        <v>2015</v>
      </c>
      <c r="C71" s="61">
        <f>[1]Table2!L78</f>
        <v>1768</v>
      </c>
      <c r="H71" s="46">
        <f>A71</f>
        <v>2015</v>
      </c>
      <c r="K71" s="89">
        <f>C71</f>
        <v>1768</v>
      </c>
      <c r="M71" s="89">
        <f>'[1]Table A'!L70+'[1]Table A'!L77</f>
        <v>143</v>
      </c>
      <c r="R71" s="17">
        <f>A71</f>
        <v>2015</v>
      </c>
      <c r="U71" s="89">
        <f t="shared" si="11"/>
        <v>143</v>
      </c>
    </row>
    <row r="72" spans="1:21" ht="15.75" x14ac:dyDescent="0.25">
      <c r="A72" s="55">
        <v>2016</v>
      </c>
      <c r="C72" s="61">
        <f>[1]Table2!L79</f>
        <v>1888</v>
      </c>
      <c r="H72" s="46">
        <f>A72</f>
        <v>2016</v>
      </c>
      <c r="K72" s="89">
        <f>C72</f>
        <v>1888</v>
      </c>
      <c r="M72" s="89">
        <f>'[1]Table A'!M70+'[1]Table A'!M77</f>
        <v>179</v>
      </c>
      <c r="R72" s="17">
        <f>A72</f>
        <v>2016</v>
      </c>
      <c r="U72" s="89">
        <f t="shared" si="11"/>
        <v>179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/>
  </sheetViews>
  <sheetFormatPr defaultRowHeight="12.75" x14ac:dyDescent="0.2"/>
  <cols>
    <col min="1" max="16384" width="9.140625" style="18"/>
  </cols>
  <sheetData>
    <row r="1" spans="1:1" ht="23.25" x14ac:dyDescent="0.35">
      <c r="A1" s="91" t="s">
        <v>66</v>
      </c>
    </row>
    <row r="49" spans="1:1" ht="23.25" x14ac:dyDescent="0.35">
      <c r="A49" s="91" t="s">
        <v>67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1"/>
  <sheetViews>
    <sheetView zoomScale="75" workbookViewId="0"/>
  </sheetViews>
  <sheetFormatPr defaultRowHeight="12.75" x14ac:dyDescent="0.2"/>
  <cols>
    <col min="1" max="16384" width="9.140625" style="18"/>
  </cols>
  <sheetData>
    <row r="4" spans="1:10" ht="83.25" customHeight="1" x14ac:dyDescent="0.2">
      <c r="B4" s="92" t="s">
        <v>68</v>
      </c>
      <c r="E4" s="92" t="s">
        <v>69</v>
      </c>
      <c r="F4" s="92" t="s">
        <v>70</v>
      </c>
      <c r="G4" s="92"/>
      <c r="I4" s="92" t="s">
        <v>71</v>
      </c>
      <c r="J4" s="92" t="s">
        <v>72</v>
      </c>
    </row>
    <row r="5" spans="1:10" x14ac:dyDescent="0.2">
      <c r="A5" s="93">
        <v>1950</v>
      </c>
      <c r="B5" s="18">
        <v>529</v>
      </c>
      <c r="D5" s="90">
        <f t="shared" ref="D5:D39" si="0">A5</f>
        <v>1950</v>
      </c>
      <c r="E5" s="94">
        <f t="shared" ref="E5:E63" si="1">B5+F5</f>
        <v>5082</v>
      </c>
      <c r="F5" s="95">
        <v>4553</v>
      </c>
      <c r="G5" s="94"/>
      <c r="H5" s="90">
        <f t="shared" ref="H5:H39" si="2">D5</f>
        <v>1950</v>
      </c>
      <c r="I5" s="94">
        <f t="shared" ref="I5:I63" si="3">E5+J5</f>
        <v>15856</v>
      </c>
      <c r="J5" s="95">
        <v>10774</v>
      </c>
    </row>
    <row r="6" spans="1:10" x14ac:dyDescent="0.2">
      <c r="A6" s="96">
        <v>1951</v>
      </c>
      <c r="B6" s="18">
        <v>544</v>
      </c>
      <c r="D6" s="90">
        <f t="shared" si="0"/>
        <v>1951</v>
      </c>
      <c r="E6" s="94">
        <f t="shared" si="1"/>
        <v>5089</v>
      </c>
      <c r="F6" s="95">
        <v>4545</v>
      </c>
      <c r="G6" s="94"/>
      <c r="H6" s="90">
        <f t="shared" si="2"/>
        <v>1951</v>
      </c>
      <c r="I6" s="94">
        <f t="shared" si="3"/>
        <v>16895</v>
      </c>
      <c r="J6" s="95">
        <v>11806</v>
      </c>
    </row>
    <row r="7" spans="1:10" x14ac:dyDescent="0.2">
      <c r="A7" s="96">
        <v>1952</v>
      </c>
      <c r="B7" s="18">
        <v>485</v>
      </c>
      <c r="D7" s="90">
        <f t="shared" si="0"/>
        <v>1952</v>
      </c>
      <c r="E7" s="94">
        <f t="shared" si="1"/>
        <v>4909</v>
      </c>
      <c r="F7" s="95">
        <v>4424</v>
      </c>
      <c r="G7" s="94"/>
      <c r="H7" s="90">
        <f t="shared" si="2"/>
        <v>1952</v>
      </c>
      <c r="I7" s="94">
        <f t="shared" si="3"/>
        <v>16547</v>
      </c>
      <c r="J7" s="95">
        <v>11638</v>
      </c>
    </row>
    <row r="8" spans="1:10" x14ac:dyDescent="0.2">
      <c r="A8" s="96">
        <v>1953</v>
      </c>
      <c r="B8" s="18">
        <v>579</v>
      </c>
      <c r="D8" s="90">
        <f t="shared" si="0"/>
        <v>1953</v>
      </c>
      <c r="E8" s="94">
        <f t="shared" si="1"/>
        <v>5749</v>
      </c>
      <c r="F8" s="95">
        <v>5170</v>
      </c>
      <c r="G8" s="94"/>
      <c r="H8" s="90">
        <f t="shared" si="2"/>
        <v>1953</v>
      </c>
      <c r="I8" s="94">
        <f t="shared" si="3"/>
        <v>18343</v>
      </c>
      <c r="J8" s="95">
        <v>12594</v>
      </c>
    </row>
    <row r="9" spans="1:10" x14ac:dyDescent="0.2">
      <c r="A9" s="96">
        <v>1954</v>
      </c>
      <c r="B9" s="18">
        <v>545</v>
      </c>
      <c r="D9" s="90">
        <f t="shared" si="0"/>
        <v>1954</v>
      </c>
      <c r="E9" s="94">
        <f t="shared" si="1"/>
        <v>5420</v>
      </c>
      <c r="F9" s="95">
        <v>4875</v>
      </c>
      <c r="G9" s="94"/>
      <c r="H9" s="90">
        <f t="shared" si="2"/>
        <v>1954</v>
      </c>
      <c r="I9" s="94">
        <f t="shared" si="3"/>
        <v>18901</v>
      </c>
      <c r="J9" s="95">
        <v>13481</v>
      </c>
    </row>
    <row r="10" spans="1:10" x14ac:dyDescent="0.2">
      <c r="A10" s="93">
        <v>1955</v>
      </c>
      <c r="B10" s="18">
        <v>610</v>
      </c>
      <c r="D10" s="90">
        <f t="shared" si="0"/>
        <v>1955</v>
      </c>
      <c r="E10" s="94">
        <f t="shared" si="1"/>
        <v>5706</v>
      </c>
      <c r="F10" s="95">
        <v>5096</v>
      </c>
      <c r="G10" s="94"/>
      <c r="H10" s="90">
        <f t="shared" si="2"/>
        <v>1955</v>
      </c>
      <c r="I10" s="94">
        <f t="shared" si="3"/>
        <v>20899</v>
      </c>
      <c r="J10" s="95">
        <v>15193</v>
      </c>
    </row>
    <row r="11" spans="1:10" x14ac:dyDescent="0.2">
      <c r="A11" s="96">
        <v>1956</v>
      </c>
      <c r="B11" s="18">
        <v>540</v>
      </c>
      <c r="D11" s="90">
        <f t="shared" si="0"/>
        <v>1956</v>
      </c>
      <c r="E11" s="94">
        <f t="shared" si="1"/>
        <v>5589</v>
      </c>
      <c r="F11" s="95">
        <v>5049</v>
      </c>
      <c r="G11" s="94"/>
      <c r="H11" s="90">
        <f t="shared" si="2"/>
        <v>1956</v>
      </c>
      <c r="I11" s="94">
        <f t="shared" si="3"/>
        <v>21459</v>
      </c>
      <c r="J11" s="95">
        <v>15870</v>
      </c>
    </row>
    <row r="12" spans="1:10" x14ac:dyDescent="0.2">
      <c r="A12" s="96">
        <v>1957</v>
      </c>
      <c r="B12" s="18">
        <v>550</v>
      </c>
      <c r="D12" s="90">
        <f t="shared" si="0"/>
        <v>1957</v>
      </c>
      <c r="E12" s="94">
        <f t="shared" si="1"/>
        <v>5556</v>
      </c>
      <c r="F12" s="95">
        <v>5006</v>
      </c>
      <c r="G12" s="94"/>
      <c r="H12" s="90">
        <f t="shared" si="2"/>
        <v>1957</v>
      </c>
      <c r="I12" s="94">
        <f t="shared" si="3"/>
        <v>21417</v>
      </c>
      <c r="J12" s="95">
        <v>15861</v>
      </c>
    </row>
    <row r="13" spans="1:10" x14ac:dyDescent="0.2">
      <c r="A13" s="96">
        <v>1958</v>
      </c>
      <c r="B13" s="18">
        <v>605</v>
      </c>
      <c r="D13" s="90">
        <f t="shared" si="0"/>
        <v>1958</v>
      </c>
      <c r="E13" s="94">
        <f t="shared" si="1"/>
        <v>5907</v>
      </c>
      <c r="F13" s="95">
        <v>5302</v>
      </c>
      <c r="G13" s="94"/>
      <c r="H13" s="90">
        <f t="shared" si="2"/>
        <v>1958</v>
      </c>
      <c r="I13" s="94">
        <f t="shared" si="3"/>
        <v>22830</v>
      </c>
      <c r="J13" s="95">
        <v>16923</v>
      </c>
    </row>
    <row r="14" spans="1:10" x14ac:dyDescent="0.2">
      <c r="A14" s="96">
        <v>1959</v>
      </c>
      <c r="B14" s="18">
        <v>604</v>
      </c>
      <c r="D14" s="90">
        <f t="shared" si="0"/>
        <v>1959</v>
      </c>
      <c r="E14" s="94">
        <f t="shared" si="1"/>
        <v>6940</v>
      </c>
      <c r="F14" s="95">
        <v>6336</v>
      </c>
      <c r="G14" s="94"/>
      <c r="H14" s="90">
        <f t="shared" si="2"/>
        <v>1959</v>
      </c>
      <c r="I14" s="94">
        <f t="shared" si="3"/>
        <v>25011</v>
      </c>
      <c r="J14" s="95">
        <v>18071</v>
      </c>
    </row>
    <row r="15" spans="1:10" x14ac:dyDescent="0.2">
      <c r="A15" s="93">
        <v>1960</v>
      </c>
      <c r="B15" s="18">
        <v>648</v>
      </c>
      <c r="D15" s="90">
        <f t="shared" si="0"/>
        <v>1960</v>
      </c>
      <c r="E15" s="94">
        <f t="shared" si="1"/>
        <v>7280</v>
      </c>
      <c r="F15" s="95">
        <v>6632</v>
      </c>
      <c r="G15" s="94"/>
      <c r="H15" s="90">
        <f t="shared" si="2"/>
        <v>1960</v>
      </c>
      <c r="I15" s="94">
        <f t="shared" si="3"/>
        <v>26315</v>
      </c>
      <c r="J15" s="95">
        <v>19035</v>
      </c>
    </row>
    <row r="16" spans="1:10" x14ac:dyDescent="0.2">
      <c r="A16" s="96">
        <v>1961</v>
      </c>
      <c r="B16" s="18">
        <v>671</v>
      </c>
      <c r="D16" s="90">
        <f t="shared" si="0"/>
        <v>1961</v>
      </c>
      <c r="E16" s="94">
        <f t="shared" si="1"/>
        <v>7899</v>
      </c>
      <c r="F16" s="95">
        <v>7228</v>
      </c>
      <c r="G16" s="94"/>
      <c r="H16" s="90">
        <f t="shared" si="2"/>
        <v>1961</v>
      </c>
      <c r="I16" s="94">
        <f t="shared" si="3"/>
        <v>27362</v>
      </c>
      <c r="J16" s="95">
        <v>19463</v>
      </c>
    </row>
    <row r="17" spans="1:10" x14ac:dyDescent="0.2">
      <c r="A17" s="96">
        <v>1962</v>
      </c>
      <c r="B17" s="18">
        <v>664</v>
      </c>
      <c r="D17" s="90">
        <f t="shared" si="0"/>
        <v>1962</v>
      </c>
      <c r="E17" s="94">
        <f t="shared" si="1"/>
        <v>7716</v>
      </c>
      <c r="F17" s="95">
        <v>7052</v>
      </c>
      <c r="G17" s="94"/>
      <c r="H17" s="90">
        <f t="shared" si="2"/>
        <v>1962</v>
      </c>
      <c r="I17" s="94">
        <f t="shared" si="3"/>
        <v>26703</v>
      </c>
      <c r="J17" s="95">
        <v>18987</v>
      </c>
    </row>
    <row r="18" spans="1:10" x14ac:dyDescent="0.2">
      <c r="A18" s="96">
        <v>1963</v>
      </c>
      <c r="B18" s="18">
        <v>712</v>
      </c>
      <c r="D18" s="90">
        <f t="shared" si="0"/>
        <v>1963</v>
      </c>
      <c r="E18" s="94">
        <f t="shared" si="1"/>
        <v>7939</v>
      </c>
      <c r="F18" s="95">
        <v>7227</v>
      </c>
      <c r="G18" s="94"/>
      <c r="H18" s="90">
        <f t="shared" si="2"/>
        <v>1963</v>
      </c>
      <c r="I18" s="94">
        <f t="shared" si="3"/>
        <v>27728</v>
      </c>
      <c r="J18" s="95">
        <v>19789</v>
      </c>
    </row>
    <row r="19" spans="1:10" x14ac:dyDescent="0.2">
      <c r="A19" s="96">
        <v>1964</v>
      </c>
      <c r="B19" s="18">
        <v>754</v>
      </c>
      <c r="D19" s="90">
        <f t="shared" si="0"/>
        <v>1964</v>
      </c>
      <c r="E19" s="94">
        <f t="shared" si="1"/>
        <v>8890</v>
      </c>
      <c r="F19" s="95">
        <v>8136</v>
      </c>
      <c r="G19" s="94"/>
      <c r="H19" s="90">
        <f t="shared" si="2"/>
        <v>1964</v>
      </c>
      <c r="I19" s="94">
        <f t="shared" si="3"/>
        <v>30527</v>
      </c>
      <c r="J19" s="95">
        <v>21637</v>
      </c>
    </row>
    <row r="20" spans="1:10" x14ac:dyDescent="0.2">
      <c r="A20" s="93">
        <v>1965</v>
      </c>
      <c r="B20" s="18">
        <v>743</v>
      </c>
      <c r="D20" s="90">
        <f t="shared" si="0"/>
        <v>1965</v>
      </c>
      <c r="E20" s="94">
        <f t="shared" si="1"/>
        <v>9487</v>
      </c>
      <c r="F20" s="95">
        <v>8744</v>
      </c>
      <c r="G20" s="94"/>
      <c r="H20" s="90">
        <f t="shared" si="2"/>
        <v>1965</v>
      </c>
      <c r="I20" s="94">
        <f t="shared" si="3"/>
        <v>31827</v>
      </c>
      <c r="J20" s="95">
        <v>22340</v>
      </c>
    </row>
    <row r="21" spans="1:10" x14ac:dyDescent="0.2">
      <c r="A21" s="96">
        <v>1966</v>
      </c>
      <c r="B21" s="18">
        <v>790</v>
      </c>
      <c r="D21" s="90">
        <f t="shared" si="0"/>
        <v>1966</v>
      </c>
      <c r="E21" s="94">
        <f t="shared" si="1"/>
        <v>10043</v>
      </c>
      <c r="F21" s="95">
        <v>9253</v>
      </c>
      <c r="G21" s="94"/>
      <c r="H21" s="90">
        <f t="shared" si="2"/>
        <v>1966</v>
      </c>
      <c r="I21" s="94">
        <f t="shared" si="3"/>
        <v>32280</v>
      </c>
      <c r="J21" s="95">
        <v>22237</v>
      </c>
    </row>
    <row r="22" spans="1:10" x14ac:dyDescent="0.2">
      <c r="A22" s="96">
        <v>1967</v>
      </c>
      <c r="B22" s="18">
        <v>778</v>
      </c>
      <c r="D22" s="90">
        <f t="shared" si="0"/>
        <v>1967</v>
      </c>
      <c r="E22" s="94">
        <f t="shared" si="1"/>
        <v>10036</v>
      </c>
      <c r="F22" s="95">
        <v>9258</v>
      </c>
      <c r="G22" s="94"/>
      <c r="H22" s="90">
        <f t="shared" si="2"/>
        <v>1967</v>
      </c>
      <c r="I22" s="94">
        <f t="shared" si="3"/>
        <v>31760</v>
      </c>
      <c r="J22" s="95">
        <v>21724</v>
      </c>
    </row>
    <row r="23" spans="1:10" x14ac:dyDescent="0.2">
      <c r="A23" s="96">
        <v>1968</v>
      </c>
      <c r="B23" s="18">
        <v>769</v>
      </c>
      <c r="D23" s="90">
        <f t="shared" si="0"/>
        <v>1968</v>
      </c>
      <c r="E23" s="94">
        <f t="shared" si="1"/>
        <v>10262</v>
      </c>
      <c r="F23" s="95">
        <v>9493</v>
      </c>
      <c r="G23" s="94"/>
      <c r="H23" s="90">
        <f t="shared" si="2"/>
        <v>1968</v>
      </c>
      <c r="I23" s="94">
        <f t="shared" si="3"/>
        <v>30649</v>
      </c>
      <c r="J23" s="95">
        <v>20387</v>
      </c>
    </row>
    <row r="24" spans="1:10" x14ac:dyDescent="0.2">
      <c r="A24" s="96">
        <v>1969</v>
      </c>
      <c r="B24" s="18">
        <v>892</v>
      </c>
      <c r="D24" s="90">
        <f t="shared" si="0"/>
        <v>1969</v>
      </c>
      <c r="E24" s="94">
        <f t="shared" si="1"/>
        <v>10723</v>
      </c>
      <c r="F24" s="95">
        <v>9831</v>
      </c>
      <c r="G24" s="94"/>
      <c r="H24" s="90">
        <f t="shared" si="2"/>
        <v>1969</v>
      </c>
      <c r="I24" s="94">
        <f t="shared" si="3"/>
        <v>31056</v>
      </c>
      <c r="J24" s="95">
        <v>20333</v>
      </c>
    </row>
    <row r="25" spans="1:10" x14ac:dyDescent="0.2">
      <c r="A25" s="93">
        <v>1970</v>
      </c>
      <c r="B25" s="18">
        <v>815</v>
      </c>
      <c r="D25" s="90">
        <f t="shared" si="0"/>
        <v>1970</v>
      </c>
      <c r="E25" s="94">
        <f t="shared" si="1"/>
        <v>10842</v>
      </c>
      <c r="F25" s="95">
        <v>10027</v>
      </c>
      <c r="G25" s="94"/>
      <c r="H25" s="90">
        <f t="shared" si="2"/>
        <v>1970</v>
      </c>
      <c r="I25" s="94">
        <f t="shared" si="3"/>
        <v>31240</v>
      </c>
      <c r="J25" s="95">
        <v>20398</v>
      </c>
    </row>
    <row r="26" spans="1:10" x14ac:dyDescent="0.2">
      <c r="A26" s="96">
        <v>1971</v>
      </c>
      <c r="B26" s="18">
        <v>866</v>
      </c>
      <c r="D26" s="90">
        <f t="shared" si="0"/>
        <v>1971</v>
      </c>
      <c r="E26" s="94">
        <f t="shared" si="1"/>
        <v>10813</v>
      </c>
      <c r="F26" s="95">
        <v>9947</v>
      </c>
      <c r="G26" s="94"/>
      <c r="H26" s="90">
        <f t="shared" si="2"/>
        <v>1971</v>
      </c>
      <c r="I26" s="94">
        <f t="shared" si="3"/>
        <v>31194</v>
      </c>
      <c r="J26" s="95">
        <v>20381</v>
      </c>
    </row>
    <row r="27" spans="1:10" x14ac:dyDescent="0.2">
      <c r="A27" s="96">
        <v>1972</v>
      </c>
      <c r="B27" s="18">
        <v>855</v>
      </c>
      <c r="D27" s="90">
        <f t="shared" si="0"/>
        <v>1972</v>
      </c>
      <c r="E27" s="94">
        <f t="shared" si="1"/>
        <v>10855</v>
      </c>
      <c r="F27" s="95">
        <v>10000</v>
      </c>
      <c r="G27" s="94"/>
      <c r="H27" s="90">
        <f t="shared" si="2"/>
        <v>1972</v>
      </c>
      <c r="I27" s="94">
        <f t="shared" si="3"/>
        <v>31762</v>
      </c>
      <c r="J27" s="95">
        <v>20907</v>
      </c>
    </row>
    <row r="28" spans="1:10" x14ac:dyDescent="0.2">
      <c r="A28" s="96">
        <v>1973</v>
      </c>
      <c r="B28" s="18">
        <v>855</v>
      </c>
      <c r="D28" s="90">
        <f t="shared" si="0"/>
        <v>1973</v>
      </c>
      <c r="E28" s="94">
        <f t="shared" si="1"/>
        <v>10949</v>
      </c>
      <c r="F28" s="95">
        <v>10094</v>
      </c>
      <c r="G28" s="94"/>
      <c r="H28" s="90">
        <f t="shared" si="2"/>
        <v>1973</v>
      </c>
      <c r="I28" s="94">
        <f t="shared" si="3"/>
        <v>31404</v>
      </c>
      <c r="J28" s="95">
        <v>20455</v>
      </c>
    </row>
    <row r="29" spans="1:10" x14ac:dyDescent="0.2">
      <c r="A29" s="96">
        <v>1974</v>
      </c>
      <c r="B29" s="18">
        <v>825</v>
      </c>
      <c r="D29" s="90">
        <f t="shared" si="0"/>
        <v>1974</v>
      </c>
      <c r="E29" s="94">
        <f t="shared" si="1"/>
        <v>10347</v>
      </c>
      <c r="F29" s="95">
        <v>9522</v>
      </c>
      <c r="G29" s="94"/>
      <c r="H29" s="90">
        <f t="shared" si="2"/>
        <v>1974</v>
      </c>
      <c r="I29" s="94">
        <f t="shared" si="3"/>
        <v>28783</v>
      </c>
      <c r="J29" s="95">
        <v>18436</v>
      </c>
    </row>
    <row r="30" spans="1:10" x14ac:dyDescent="0.2">
      <c r="A30" s="93">
        <v>1975</v>
      </c>
      <c r="B30" s="18">
        <v>769</v>
      </c>
      <c r="D30" s="90">
        <f t="shared" si="0"/>
        <v>1975</v>
      </c>
      <c r="E30" s="94">
        <f t="shared" si="1"/>
        <v>9548</v>
      </c>
      <c r="F30" s="95">
        <v>8779</v>
      </c>
      <c r="G30" s="94"/>
      <c r="H30" s="90">
        <f t="shared" si="2"/>
        <v>1975</v>
      </c>
      <c r="I30" s="94">
        <f t="shared" si="3"/>
        <v>28621</v>
      </c>
      <c r="J30" s="95">
        <v>19073</v>
      </c>
    </row>
    <row r="31" spans="1:10" x14ac:dyDescent="0.2">
      <c r="A31" s="96">
        <v>1976</v>
      </c>
      <c r="B31" s="18">
        <v>783</v>
      </c>
      <c r="D31" s="90">
        <f t="shared" si="0"/>
        <v>1976</v>
      </c>
      <c r="E31" s="94">
        <f t="shared" si="1"/>
        <v>9503</v>
      </c>
      <c r="F31" s="95">
        <v>8720</v>
      </c>
      <c r="G31" s="94"/>
      <c r="H31" s="90">
        <f t="shared" si="2"/>
        <v>1976</v>
      </c>
      <c r="I31" s="94">
        <f t="shared" si="3"/>
        <v>29933</v>
      </c>
      <c r="J31" s="95">
        <v>20430</v>
      </c>
    </row>
    <row r="32" spans="1:10" x14ac:dyDescent="0.2">
      <c r="A32" s="96">
        <v>1977</v>
      </c>
      <c r="B32" s="18">
        <v>811</v>
      </c>
      <c r="D32" s="90">
        <f t="shared" si="0"/>
        <v>1977</v>
      </c>
      <c r="E32" s="94">
        <f t="shared" si="1"/>
        <v>9661</v>
      </c>
      <c r="F32" s="95">
        <v>8850</v>
      </c>
      <c r="G32" s="94"/>
      <c r="H32" s="90">
        <f t="shared" si="2"/>
        <v>1977</v>
      </c>
      <c r="I32" s="94">
        <f t="shared" si="3"/>
        <v>29783</v>
      </c>
      <c r="J32" s="95">
        <v>20122</v>
      </c>
    </row>
    <row r="33" spans="1:10" x14ac:dyDescent="0.2">
      <c r="A33" s="96">
        <v>1978</v>
      </c>
      <c r="B33" s="18">
        <v>820</v>
      </c>
      <c r="D33" s="90">
        <f t="shared" si="0"/>
        <v>1978</v>
      </c>
      <c r="E33" s="94">
        <f t="shared" si="1"/>
        <v>10169</v>
      </c>
      <c r="F33" s="95">
        <v>9349</v>
      </c>
      <c r="G33" s="94"/>
      <c r="H33" s="90">
        <f t="shared" si="2"/>
        <v>1978</v>
      </c>
      <c r="I33" s="94">
        <f t="shared" si="3"/>
        <v>30506</v>
      </c>
      <c r="J33" s="95">
        <v>20337</v>
      </c>
    </row>
    <row r="34" spans="1:10" x14ac:dyDescent="0.2">
      <c r="A34" s="96">
        <v>1979</v>
      </c>
      <c r="B34" s="18">
        <v>810</v>
      </c>
      <c r="D34" s="90">
        <f t="shared" si="0"/>
        <v>1979</v>
      </c>
      <c r="E34" s="94">
        <f t="shared" si="1"/>
        <v>10051</v>
      </c>
      <c r="F34" s="95">
        <v>9241</v>
      </c>
      <c r="G34" s="94"/>
      <c r="H34" s="90">
        <f t="shared" si="2"/>
        <v>1979</v>
      </c>
      <c r="I34" s="94">
        <f t="shared" si="3"/>
        <v>31387</v>
      </c>
      <c r="J34" s="95">
        <v>21336</v>
      </c>
    </row>
    <row r="35" spans="1:10" x14ac:dyDescent="0.2">
      <c r="A35" s="93">
        <v>1980</v>
      </c>
      <c r="B35" s="18">
        <v>700</v>
      </c>
      <c r="D35" s="90">
        <f t="shared" si="0"/>
        <v>1980</v>
      </c>
      <c r="E35" s="94">
        <f t="shared" si="1"/>
        <v>9539</v>
      </c>
      <c r="F35" s="95">
        <v>8839</v>
      </c>
      <c r="G35" s="94"/>
      <c r="H35" s="90">
        <f t="shared" si="2"/>
        <v>1980</v>
      </c>
      <c r="I35" s="94">
        <f t="shared" si="3"/>
        <v>29286</v>
      </c>
      <c r="J35" s="95">
        <v>19747</v>
      </c>
    </row>
    <row r="36" spans="1:10" x14ac:dyDescent="0.2">
      <c r="A36" s="96">
        <v>1981</v>
      </c>
      <c r="B36" s="18">
        <v>677</v>
      </c>
      <c r="D36" s="90">
        <f t="shared" si="0"/>
        <v>1981</v>
      </c>
      <c r="E36" s="94">
        <f t="shared" si="1"/>
        <v>9517</v>
      </c>
      <c r="F36" s="95">
        <v>8840</v>
      </c>
      <c r="G36" s="94"/>
      <c r="H36" s="90">
        <f t="shared" si="2"/>
        <v>1981</v>
      </c>
      <c r="I36" s="94">
        <f t="shared" si="3"/>
        <v>28766</v>
      </c>
      <c r="J36" s="95">
        <v>19249</v>
      </c>
    </row>
    <row r="37" spans="1:10" x14ac:dyDescent="0.2">
      <c r="A37" s="96">
        <v>1982</v>
      </c>
      <c r="B37" s="18">
        <v>701</v>
      </c>
      <c r="D37" s="90">
        <f t="shared" si="0"/>
        <v>1982</v>
      </c>
      <c r="E37" s="94">
        <f t="shared" si="1"/>
        <v>9961</v>
      </c>
      <c r="F37" s="95">
        <v>9260</v>
      </c>
      <c r="G37" s="94"/>
      <c r="H37" s="90">
        <f t="shared" si="2"/>
        <v>1982</v>
      </c>
      <c r="I37" s="94">
        <f t="shared" si="3"/>
        <v>28273</v>
      </c>
      <c r="J37" s="95">
        <v>18312</v>
      </c>
    </row>
    <row r="38" spans="1:10" x14ac:dyDescent="0.2">
      <c r="A38" s="96">
        <v>1983</v>
      </c>
      <c r="B38" s="18">
        <v>624</v>
      </c>
      <c r="D38" s="90">
        <f t="shared" si="0"/>
        <v>1983</v>
      </c>
      <c r="E38" s="94">
        <f t="shared" si="1"/>
        <v>8257</v>
      </c>
      <c r="F38" s="95">
        <v>7633</v>
      </c>
      <c r="G38" s="94"/>
      <c r="H38" s="90">
        <f t="shared" si="2"/>
        <v>1983</v>
      </c>
      <c r="I38" s="94">
        <f t="shared" si="3"/>
        <v>25224</v>
      </c>
      <c r="J38" s="95">
        <v>16967</v>
      </c>
    </row>
    <row r="39" spans="1:10" x14ac:dyDescent="0.2">
      <c r="A39" s="96">
        <v>1984</v>
      </c>
      <c r="B39" s="18">
        <v>599</v>
      </c>
      <c r="D39" s="90">
        <f t="shared" si="0"/>
        <v>1984</v>
      </c>
      <c r="E39" s="94">
        <f t="shared" si="1"/>
        <v>8326</v>
      </c>
      <c r="F39" s="95">
        <v>7727</v>
      </c>
      <c r="G39" s="94"/>
      <c r="H39" s="90">
        <f t="shared" si="2"/>
        <v>1984</v>
      </c>
      <c r="I39" s="94">
        <f t="shared" si="3"/>
        <v>26158</v>
      </c>
      <c r="J39" s="95">
        <v>17832</v>
      </c>
    </row>
    <row r="40" spans="1:10" x14ac:dyDescent="0.2">
      <c r="A40" s="96">
        <v>1985</v>
      </c>
      <c r="B40" s="97">
        <v>602</v>
      </c>
      <c r="D40" s="90">
        <f>A40</f>
        <v>1985</v>
      </c>
      <c r="E40" s="94">
        <f t="shared" si="1"/>
        <v>8388</v>
      </c>
      <c r="F40" s="97">
        <v>7786</v>
      </c>
      <c r="G40" s="94"/>
      <c r="H40" s="90">
        <f>D40</f>
        <v>1985</v>
      </c>
      <c r="I40" s="94">
        <f t="shared" si="3"/>
        <v>27287</v>
      </c>
      <c r="J40" s="97">
        <v>18899</v>
      </c>
    </row>
    <row r="41" spans="1:10" x14ac:dyDescent="0.2">
      <c r="A41" s="96">
        <v>1986</v>
      </c>
      <c r="B41" s="97">
        <v>601</v>
      </c>
      <c r="D41" s="90">
        <f t="shared" ref="D41:D63" si="4">A41</f>
        <v>1986</v>
      </c>
      <c r="E41" s="94">
        <f t="shared" si="1"/>
        <v>8023</v>
      </c>
      <c r="F41" s="97">
        <v>7422</v>
      </c>
      <c r="G41" s="94"/>
      <c r="H41" s="90">
        <f t="shared" ref="H41:H63" si="5">D41</f>
        <v>1986</v>
      </c>
      <c r="I41" s="94">
        <f t="shared" si="3"/>
        <v>26117</v>
      </c>
      <c r="J41" s="97">
        <v>18094</v>
      </c>
    </row>
    <row r="42" spans="1:10" x14ac:dyDescent="0.2">
      <c r="A42" s="96">
        <v>1987</v>
      </c>
      <c r="B42" s="97">
        <v>556</v>
      </c>
      <c r="D42" s="90">
        <f t="shared" si="4"/>
        <v>1987</v>
      </c>
      <c r="E42" s="94">
        <f t="shared" si="1"/>
        <v>7263</v>
      </c>
      <c r="F42" s="97">
        <v>6707</v>
      </c>
      <c r="G42" s="94"/>
      <c r="H42" s="90">
        <f t="shared" si="5"/>
        <v>1987</v>
      </c>
      <c r="I42" s="94">
        <f t="shared" si="3"/>
        <v>24748</v>
      </c>
      <c r="J42" s="97">
        <v>17485</v>
      </c>
    </row>
    <row r="43" spans="1:10" x14ac:dyDescent="0.2">
      <c r="A43" s="96">
        <v>1988</v>
      </c>
      <c r="B43" s="97">
        <v>554</v>
      </c>
      <c r="D43" s="90">
        <f t="shared" si="4"/>
        <v>1988</v>
      </c>
      <c r="E43" s="94">
        <f t="shared" si="1"/>
        <v>7286</v>
      </c>
      <c r="F43" s="97">
        <v>6732</v>
      </c>
      <c r="G43" s="94"/>
      <c r="H43" s="90">
        <f t="shared" si="5"/>
        <v>1988</v>
      </c>
      <c r="I43" s="94">
        <f t="shared" si="3"/>
        <v>25425</v>
      </c>
      <c r="J43" s="97">
        <v>18139</v>
      </c>
    </row>
    <row r="44" spans="1:10" x14ac:dyDescent="0.2">
      <c r="A44" s="96">
        <v>1989</v>
      </c>
      <c r="B44" s="97">
        <v>553</v>
      </c>
      <c r="D44" s="90">
        <f t="shared" si="4"/>
        <v>1989</v>
      </c>
      <c r="E44" s="94">
        <f t="shared" si="1"/>
        <v>7551</v>
      </c>
      <c r="F44" s="97">
        <v>6998</v>
      </c>
      <c r="G44" s="94"/>
      <c r="H44" s="90">
        <f t="shared" si="5"/>
        <v>1989</v>
      </c>
      <c r="I44" s="94">
        <f t="shared" si="3"/>
        <v>27532</v>
      </c>
      <c r="J44" s="97">
        <v>19981</v>
      </c>
    </row>
    <row r="45" spans="1:10" x14ac:dyDescent="0.2">
      <c r="A45" s="96">
        <v>1990</v>
      </c>
      <c r="B45" s="97">
        <v>546</v>
      </c>
      <c r="D45" s="90">
        <f t="shared" si="4"/>
        <v>1990</v>
      </c>
      <c r="E45" s="94">
        <f t="shared" si="1"/>
        <v>6798</v>
      </c>
      <c r="F45" s="97">
        <v>6252</v>
      </c>
      <c r="G45" s="94"/>
      <c r="H45" s="90">
        <f t="shared" si="5"/>
        <v>1990</v>
      </c>
      <c r="I45" s="94">
        <f t="shared" si="3"/>
        <v>27228</v>
      </c>
      <c r="J45" s="97">
        <v>20430</v>
      </c>
    </row>
    <row r="46" spans="1:10" x14ac:dyDescent="0.2">
      <c r="A46" s="96">
        <v>1991</v>
      </c>
      <c r="B46" s="97">
        <v>491</v>
      </c>
      <c r="D46" s="90">
        <f t="shared" si="4"/>
        <v>1991</v>
      </c>
      <c r="E46" s="94">
        <f t="shared" si="1"/>
        <v>6129</v>
      </c>
      <c r="F46" s="97">
        <v>5638</v>
      </c>
      <c r="G46" s="94"/>
      <c r="H46" s="90">
        <f t="shared" si="5"/>
        <v>1991</v>
      </c>
      <c r="I46" s="94">
        <f t="shared" si="3"/>
        <v>25346</v>
      </c>
      <c r="J46" s="97">
        <v>19217</v>
      </c>
    </row>
    <row r="47" spans="1:10" x14ac:dyDescent="0.2">
      <c r="A47" s="96">
        <v>1992</v>
      </c>
      <c r="B47" s="97">
        <v>463</v>
      </c>
      <c r="D47" s="90">
        <f t="shared" si="4"/>
        <v>1992</v>
      </c>
      <c r="E47" s="94">
        <f t="shared" si="1"/>
        <v>5639</v>
      </c>
      <c r="F47" s="97">
        <v>5176</v>
      </c>
      <c r="G47" s="94"/>
      <c r="H47" s="90">
        <f t="shared" si="5"/>
        <v>1992</v>
      </c>
      <c r="I47" s="94">
        <f t="shared" si="3"/>
        <v>24173</v>
      </c>
      <c r="J47" s="97">
        <v>18534</v>
      </c>
    </row>
    <row r="48" spans="1:10" x14ac:dyDescent="0.2">
      <c r="A48" s="96">
        <v>1993</v>
      </c>
      <c r="B48" s="97">
        <v>399</v>
      </c>
      <c r="D48" s="90">
        <f t="shared" si="4"/>
        <v>1993</v>
      </c>
      <c r="E48" s="94">
        <f t="shared" si="1"/>
        <v>4853</v>
      </c>
      <c r="F48" s="97">
        <v>4454</v>
      </c>
      <c r="G48" s="94"/>
      <c r="H48" s="90">
        <f t="shared" si="5"/>
        <v>1993</v>
      </c>
      <c r="I48" s="94">
        <f t="shared" si="3"/>
        <v>22414</v>
      </c>
      <c r="J48" s="97">
        <v>17561</v>
      </c>
    </row>
    <row r="49" spans="1:10" x14ac:dyDescent="0.2">
      <c r="A49" s="96">
        <v>1994</v>
      </c>
      <c r="B49" s="97">
        <v>363</v>
      </c>
      <c r="D49" s="90">
        <f t="shared" si="4"/>
        <v>1994</v>
      </c>
      <c r="E49" s="94">
        <f t="shared" si="1"/>
        <v>5571</v>
      </c>
      <c r="F49" s="97">
        <v>5208</v>
      </c>
      <c r="G49" s="94"/>
      <c r="H49" s="90">
        <f t="shared" si="5"/>
        <v>1994</v>
      </c>
      <c r="I49" s="94">
        <f t="shared" si="3"/>
        <v>22573</v>
      </c>
      <c r="J49" s="89">
        <f>[1]Table2!K57</f>
        <v>17002</v>
      </c>
    </row>
    <row r="50" spans="1:10" x14ac:dyDescent="0.2">
      <c r="A50" s="96">
        <v>1995</v>
      </c>
      <c r="B50" s="97">
        <v>409</v>
      </c>
      <c r="D50" s="90">
        <f t="shared" si="4"/>
        <v>1995</v>
      </c>
      <c r="E50" s="94">
        <f t="shared" si="1"/>
        <v>5339</v>
      </c>
      <c r="F50" s="97">
        <v>4930</v>
      </c>
      <c r="G50" s="94"/>
      <c r="H50" s="90">
        <f t="shared" si="5"/>
        <v>1995</v>
      </c>
      <c r="I50" s="94">
        <f t="shared" si="3"/>
        <v>22194</v>
      </c>
      <c r="J50" s="89">
        <f>[1]Table2!K58</f>
        <v>16855</v>
      </c>
    </row>
    <row r="51" spans="1:10" x14ac:dyDescent="0.2">
      <c r="A51" s="96">
        <v>1996</v>
      </c>
      <c r="B51" s="94">
        <f>[1]Table2!I59</f>
        <v>357</v>
      </c>
      <c r="D51" s="90">
        <f t="shared" si="4"/>
        <v>1996</v>
      </c>
      <c r="E51" s="94">
        <f t="shared" si="1"/>
        <v>4398</v>
      </c>
      <c r="F51" s="97">
        <v>4041</v>
      </c>
      <c r="G51" s="94"/>
      <c r="H51" s="90">
        <f t="shared" si="5"/>
        <v>1996</v>
      </c>
      <c r="I51" s="94">
        <f t="shared" si="3"/>
        <v>21716</v>
      </c>
      <c r="J51" s="89">
        <f>[1]Table2!K59</f>
        <v>17318</v>
      </c>
    </row>
    <row r="52" spans="1:10" x14ac:dyDescent="0.2">
      <c r="A52" s="96">
        <v>1997</v>
      </c>
      <c r="B52" s="94">
        <f>[1]Table2!I60</f>
        <v>377</v>
      </c>
      <c r="D52" s="90">
        <f t="shared" si="4"/>
        <v>1997</v>
      </c>
      <c r="E52" s="94">
        <f t="shared" si="1"/>
        <v>4424</v>
      </c>
      <c r="F52" s="97">
        <v>4047</v>
      </c>
      <c r="G52" s="94"/>
      <c r="H52" s="90">
        <f t="shared" si="5"/>
        <v>1997</v>
      </c>
      <c r="I52" s="94">
        <f t="shared" si="3"/>
        <v>22629</v>
      </c>
      <c r="J52" s="89">
        <f>[1]Table2!K60</f>
        <v>18205</v>
      </c>
    </row>
    <row r="53" spans="1:10" x14ac:dyDescent="0.2">
      <c r="A53" s="96">
        <v>1998</v>
      </c>
      <c r="B53" s="94">
        <f>[1]Table2!I61</f>
        <v>385</v>
      </c>
      <c r="D53" s="90">
        <f t="shared" si="4"/>
        <v>1998</v>
      </c>
      <c r="E53" s="94">
        <f t="shared" si="1"/>
        <v>4457</v>
      </c>
      <c r="F53" s="97">
        <v>4072</v>
      </c>
      <c r="G53" s="94"/>
      <c r="H53" s="90">
        <f t="shared" si="5"/>
        <v>1998</v>
      </c>
      <c r="I53" s="94">
        <f t="shared" si="3"/>
        <v>22467</v>
      </c>
      <c r="J53" s="89">
        <f>[1]Table2!K61</f>
        <v>18010</v>
      </c>
    </row>
    <row r="54" spans="1:10" x14ac:dyDescent="0.2">
      <c r="A54" s="96">
        <v>1999</v>
      </c>
      <c r="B54" s="94">
        <f>[1]Table2!I62</f>
        <v>310</v>
      </c>
      <c r="D54" s="90">
        <f t="shared" si="4"/>
        <v>1999</v>
      </c>
      <c r="E54" s="94">
        <f t="shared" si="1"/>
        <v>4075</v>
      </c>
      <c r="F54" s="89">
        <f>[1]Table2!J62</f>
        <v>3765</v>
      </c>
      <c r="G54" s="94"/>
      <c r="H54" s="90">
        <f t="shared" si="5"/>
        <v>1999</v>
      </c>
      <c r="I54" s="94">
        <f t="shared" si="3"/>
        <v>21002</v>
      </c>
      <c r="J54" s="89">
        <f>[1]Table2!K62</f>
        <v>16927</v>
      </c>
    </row>
    <row r="55" spans="1:10" x14ac:dyDescent="0.2">
      <c r="A55" s="96">
        <v>2000</v>
      </c>
      <c r="B55" s="94">
        <f>[1]Table2!I63</f>
        <v>326</v>
      </c>
      <c r="D55" s="90">
        <f t="shared" si="4"/>
        <v>2000</v>
      </c>
      <c r="E55" s="94">
        <f t="shared" si="1"/>
        <v>3894</v>
      </c>
      <c r="F55" s="89">
        <f>[1]Table2!J63</f>
        <v>3568</v>
      </c>
      <c r="G55" s="94"/>
      <c r="H55" s="90">
        <f t="shared" si="5"/>
        <v>2000</v>
      </c>
      <c r="I55" s="94">
        <f t="shared" si="3"/>
        <v>20518</v>
      </c>
      <c r="J55" s="89">
        <f>[1]Table2!K63</f>
        <v>16624</v>
      </c>
    </row>
    <row r="56" spans="1:10" x14ac:dyDescent="0.2">
      <c r="A56" s="96">
        <v>2001</v>
      </c>
      <c r="B56" s="94">
        <f>[1]Table2!I64</f>
        <v>348</v>
      </c>
      <c r="D56" s="90">
        <f>A56</f>
        <v>2001</v>
      </c>
      <c r="E56" s="94">
        <f>B56+F56</f>
        <v>3758</v>
      </c>
      <c r="F56" s="89">
        <f>[1]Table2!J64</f>
        <v>3410</v>
      </c>
      <c r="G56" s="94"/>
      <c r="H56" s="90">
        <f>D56</f>
        <v>2001</v>
      </c>
      <c r="I56" s="94">
        <f>E56+J56</f>
        <v>19911</v>
      </c>
      <c r="J56" s="89">
        <f>[1]Table2!K64</f>
        <v>16153</v>
      </c>
    </row>
    <row r="57" spans="1:10" x14ac:dyDescent="0.2">
      <c r="A57" s="96">
        <v>2002</v>
      </c>
      <c r="B57" s="94">
        <f>[1]Table2!I65</f>
        <v>304</v>
      </c>
      <c r="D57" s="90">
        <f t="shared" si="4"/>
        <v>2002</v>
      </c>
      <c r="E57" s="94">
        <f t="shared" si="1"/>
        <v>3533</v>
      </c>
      <c r="F57" s="89">
        <f>[1]Table2!J65</f>
        <v>3229</v>
      </c>
      <c r="G57" s="94"/>
      <c r="H57" s="90">
        <f t="shared" si="5"/>
        <v>2002</v>
      </c>
      <c r="I57" s="94">
        <f t="shared" si="3"/>
        <v>19275</v>
      </c>
      <c r="J57" s="89">
        <f>[1]Table2!K65</f>
        <v>15742</v>
      </c>
    </row>
    <row r="58" spans="1:10" x14ac:dyDescent="0.2">
      <c r="A58" s="96">
        <v>2003</v>
      </c>
      <c r="B58" s="94">
        <f>[1]Table2!I66</f>
        <v>336</v>
      </c>
      <c r="D58" s="90">
        <f t="shared" si="4"/>
        <v>2003</v>
      </c>
      <c r="E58" s="94">
        <f t="shared" si="1"/>
        <v>3293</v>
      </c>
      <c r="F58" s="89">
        <f>[1]Table2!J66</f>
        <v>2957</v>
      </c>
      <c r="G58" s="94"/>
      <c r="H58" s="90">
        <f t="shared" si="5"/>
        <v>2003</v>
      </c>
      <c r="I58" s="94">
        <f t="shared" si="3"/>
        <v>18756</v>
      </c>
      <c r="J58" s="89">
        <f>[1]Table2!K66</f>
        <v>15463</v>
      </c>
    </row>
    <row r="59" spans="1:10" x14ac:dyDescent="0.2">
      <c r="A59" s="96">
        <v>2004</v>
      </c>
      <c r="B59" s="94">
        <f>[1]Table2!I67</f>
        <v>308</v>
      </c>
      <c r="D59" s="90">
        <f t="shared" si="4"/>
        <v>2004</v>
      </c>
      <c r="E59" s="94">
        <f t="shared" si="1"/>
        <v>3074</v>
      </c>
      <c r="F59" s="89">
        <f>[1]Table2!J67</f>
        <v>2766</v>
      </c>
      <c r="G59" s="94"/>
      <c r="H59" s="90">
        <f t="shared" si="5"/>
        <v>2004</v>
      </c>
      <c r="I59" s="94">
        <f t="shared" si="3"/>
        <v>18502</v>
      </c>
      <c r="J59" s="89">
        <f>[1]Table2!K67</f>
        <v>15428</v>
      </c>
    </row>
    <row r="60" spans="1:10" x14ac:dyDescent="0.2">
      <c r="A60" s="96">
        <v>2005</v>
      </c>
      <c r="B60" s="94">
        <f>[1]Table2!I68</f>
        <v>286</v>
      </c>
      <c r="C60" s="98"/>
      <c r="D60" s="90">
        <f t="shared" si="4"/>
        <v>2005</v>
      </c>
      <c r="E60" s="94">
        <f t="shared" si="1"/>
        <v>2952</v>
      </c>
      <c r="F60" s="89">
        <f>[1]Table2!J68</f>
        <v>2666</v>
      </c>
      <c r="H60" s="90">
        <f t="shared" si="5"/>
        <v>2005</v>
      </c>
      <c r="I60" s="94">
        <f t="shared" si="3"/>
        <v>17885</v>
      </c>
      <c r="J60" s="89">
        <f>[1]Table2!K68</f>
        <v>14933</v>
      </c>
    </row>
    <row r="61" spans="1:10" x14ac:dyDescent="0.2">
      <c r="A61" s="96">
        <v>2006</v>
      </c>
      <c r="B61" s="94">
        <f>[1]Table2!I69</f>
        <v>314</v>
      </c>
      <c r="C61" s="98"/>
      <c r="D61" s="90">
        <f t="shared" si="4"/>
        <v>2006</v>
      </c>
      <c r="E61" s="94">
        <f t="shared" si="1"/>
        <v>2949</v>
      </c>
      <c r="F61" s="89">
        <f>[1]Table2!J69</f>
        <v>2635</v>
      </c>
      <c r="H61" s="90">
        <f t="shared" si="5"/>
        <v>2006</v>
      </c>
      <c r="I61" s="94">
        <f t="shared" si="3"/>
        <v>17269</v>
      </c>
      <c r="J61" s="89">
        <f>[1]Table2!K69</f>
        <v>14320</v>
      </c>
    </row>
    <row r="62" spans="1:10" x14ac:dyDescent="0.2">
      <c r="A62" s="96">
        <v>2007</v>
      </c>
      <c r="B62" s="94">
        <f>[1]Table2!I70</f>
        <v>281</v>
      </c>
      <c r="C62" s="98"/>
      <c r="D62" s="90">
        <f t="shared" si="4"/>
        <v>2007</v>
      </c>
      <c r="E62" s="94">
        <f t="shared" si="1"/>
        <v>2666</v>
      </c>
      <c r="F62" s="89">
        <f>[1]Table2!J70</f>
        <v>2385</v>
      </c>
      <c r="H62" s="90">
        <f t="shared" si="5"/>
        <v>2007</v>
      </c>
      <c r="I62" s="94">
        <f t="shared" si="3"/>
        <v>16239</v>
      </c>
      <c r="J62" s="89">
        <f>[1]Table2!K70</f>
        <v>13573</v>
      </c>
    </row>
    <row r="63" spans="1:10" x14ac:dyDescent="0.2">
      <c r="A63" s="96">
        <v>2008</v>
      </c>
      <c r="B63" s="94">
        <f>[1]Table2!I71</f>
        <v>270</v>
      </c>
      <c r="C63" s="98"/>
      <c r="D63" s="90">
        <f t="shared" si="4"/>
        <v>2008</v>
      </c>
      <c r="E63" s="94">
        <f t="shared" si="1"/>
        <v>2845</v>
      </c>
      <c r="F63" s="89">
        <f>[1]Table2!J71</f>
        <v>2575</v>
      </c>
      <c r="H63" s="90">
        <f t="shared" si="5"/>
        <v>2008</v>
      </c>
      <c r="I63" s="94">
        <f t="shared" si="3"/>
        <v>15592</v>
      </c>
      <c r="J63" s="89">
        <f>[1]Table2!K71</f>
        <v>12747</v>
      </c>
    </row>
    <row r="64" spans="1:10" x14ac:dyDescent="0.2">
      <c r="A64" s="96">
        <v>2009</v>
      </c>
      <c r="B64" s="94">
        <f>[1]Table2!I72</f>
        <v>216</v>
      </c>
      <c r="C64" s="98"/>
      <c r="D64" s="90">
        <f>A64</f>
        <v>2009</v>
      </c>
      <c r="E64" s="94">
        <f>B64+F64</f>
        <v>2503</v>
      </c>
      <c r="F64" s="89">
        <f>[1]Table2!J72</f>
        <v>2287</v>
      </c>
      <c r="H64" s="90">
        <f>D64</f>
        <v>2009</v>
      </c>
      <c r="I64" s="94">
        <f>E64+J64</f>
        <v>15043</v>
      </c>
      <c r="J64" s="89">
        <f>[1]Table2!K72</f>
        <v>12540</v>
      </c>
    </row>
    <row r="65" spans="1:10" x14ac:dyDescent="0.2">
      <c r="A65" s="96">
        <v>2010</v>
      </c>
      <c r="B65" s="94">
        <f>[1]Table2!I73</f>
        <v>208</v>
      </c>
      <c r="C65" s="98"/>
      <c r="D65" s="90">
        <f>A65</f>
        <v>2010</v>
      </c>
      <c r="E65" s="94">
        <f>B65+F65</f>
        <v>2177</v>
      </c>
      <c r="F65" s="89">
        <f>[1]Table2!J73</f>
        <v>1969</v>
      </c>
      <c r="H65" s="90">
        <f>D65</f>
        <v>2010</v>
      </c>
      <c r="I65" s="94">
        <f>E65+J65</f>
        <v>13338</v>
      </c>
      <c r="J65" s="89">
        <f>[1]Table2!K73</f>
        <v>11161</v>
      </c>
    </row>
    <row r="66" spans="1:10" x14ac:dyDescent="0.2">
      <c r="A66" s="96">
        <v>2011</v>
      </c>
      <c r="B66" s="94">
        <f>[1]Table2!I74</f>
        <v>185</v>
      </c>
      <c r="C66" s="98"/>
      <c r="D66" s="90">
        <f>A66</f>
        <v>2011</v>
      </c>
      <c r="E66" s="94">
        <f>B66+F66</f>
        <v>2065</v>
      </c>
      <c r="F66" s="89">
        <f>[1]Table2!J74</f>
        <v>1880</v>
      </c>
      <c r="H66" s="90">
        <f>D66</f>
        <v>2011</v>
      </c>
      <c r="I66" s="94">
        <f>E66+J66</f>
        <v>12786</v>
      </c>
      <c r="J66" s="89">
        <f>[1]Table2!K74</f>
        <v>10721</v>
      </c>
    </row>
    <row r="67" spans="1:10" x14ac:dyDescent="0.2">
      <c r="A67" s="96">
        <v>2012</v>
      </c>
      <c r="B67" s="94">
        <f>[1]Table2!I75</f>
        <v>176</v>
      </c>
      <c r="C67" s="98"/>
      <c r="D67" s="90">
        <f>A67</f>
        <v>2012</v>
      </c>
      <c r="E67" s="94">
        <f>B67+F67</f>
        <v>2157</v>
      </c>
      <c r="F67" s="89">
        <f>[1]Table2!J75</f>
        <v>1981</v>
      </c>
      <c r="H67" s="90">
        <f>D67</f>
        <v>2012</v>
      </c>
      <c r="I67" s="94">
        <f>E67+J67</f>
        <v>12712</v>
      </c>
      <c r="J67" s="89">
        <f>[1]Table2!K75</f>
        <v>10555</v>
      </c>
    </row>
    <row r="68" spans="1:10" x14ac:dyDescent="0.2">
      <c r="A68" s="96">
        <v>2013</v>
      </c>
      <c r="B68" s="94">
        <f>[1]Table2!I76</f>
        <v>172</v>
      </c>
      <c r="C68" s="98"/>
      <c r="D68" s="90">
        <f t="shared" ref="D68:D71" si="6">A68</f>
        <v>2013</v>
      </c>
      <c r="E68" s="94">
        <f t="shared" ref="E68:E70" si="7">B68+F68</f>
        <v>1843</v>
      </c>
      <c r="F68" s="89">
        <f>[1]Table2!J76</f>
        <v>1671</v>
      </c>
      <c r="H68" s="90">
        <f t="shared" ref="H68:H71" si="8">D68</f>
        <v>2013</v>
      </c>
      <c r="I68" s="94">
        <f t="shared" ref="I68:I71" si="9">E68+J68</f>
        <v>11502</v>
      </c>
      <c r="J68" s="89">
        <f>[1]Table2!K76</f>
        <v>9659</v>
      </c>
    </row>
    <row r="69" spans="1:10" x14ac:dyDescent="0.2">
      <c r="A69" s="96">
        <v>2014</v>
      </c>
      <c r="B69" s="94">
        <f>[1]Table2!I77</f>
        <v>203</v>
      </c>
      <c r="C69" s="98"/>
      <c r="D69" s="90">
        <f t="shared" si="6"/>
        <v>2014</v>
      </c>
      <c r="E69" s="94">
        <f t="shared" si="7"/>
        <v>1906</v>
      </c>
      <c r="F69" s="89">
        <f>[1]Table2!J77</f>
        <v>1703</v>
      </c>
      <c r="H69" s="90">
        <f t="shared" si="8"/>
        <v>2014</v>
      </c>
      <c r="I69" s="94">
        <f t="shared" si="9"/>
        <v>11308</v>
      </c>
      <c r="J69" s="89">
        <f>[1]Table2!K77</f>
        <v>9402</v>
      </c>
    </row>
    <row r="70" spans="1:10" x14ac:dyDescent="0.2">
      <c r="A70" s="96">
        <v>2015</v>
      </c>
      <c r="B70" s="94">
        <f>[1]Table2!I78</f>
        <v>168</v>
      </c>
      <c r="C70" s="98"/>
      <c r="D70" s="90">
        <f t="shared" si="6"/>
        <v>2015</v>
      </c>
      <c r="E70" s="94">
        <f t="shared" si="7"/>
        <v>1768</v>
      </c>
      <c r="F70" s="89">
        <f>[1]Table2!J78</f>
        <v>1600</v>
      </c>
      <c r="H70" s="90">
        <f t="shared" si="8"/>
        <v>2015</v>
      </c>
      <c r="I70" s="94">
        <f t="shared" si="9"/>
        <v>10973</v>
      </c>
      <c r="J70" s="89">
        <f>[1]Table2!K78</f>
        <v>9205</v>
      </c>
    </row>
    <row r="71" spans="1:10" x14ac:dyDescent="0.2">
      <c r="A71" s="96">
        <v>2016</v>
      </c>
      <c r="B71" s="94">
        <f>[1]Table2!I79</f>
        <v>191</v>
      </c>
      <c r="D71" s="90">
        <f t="shared" si="6"/>
        <v>2016</v>
      </c>
      <c r="F71" s="89">
        <f>[1]Table2!J79</f>
        <v>1697</v>
      </c>
      <c r="H71" s="90">
        <f t="shared" si="8"/>
        <v>2016</v>
      </c>
      <c r="I71" s="94">
        <f t="shared" si="9"/>
        <v>9013</v>
      </c>
      <c r="J71" s="89">
        <f>[1]Table2!K79</f>
        <v>9013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/>
  </sheetViews>
  <sheetFormatPr defaultRowHeight="12.75" x14ac:dyDescent="0.2"/>
  <cols>
    <col min="1" max="1" width="2.85546875" style="18" customWidth="1"/>
    <col min="2" max="16384" width="9.140625" style="18"/>
  </cols>
  <sheetData>
    <row r="2" spans="1:2" ht="22.5" customHeight="1" x14ac:dyDescent="0.2">
      <c r="B2" s="28" t="s">
        <v>73</v>
      </c>
    </row>
    <row r="3" spans="1:2" ht="20.25" x14ac:dyDescent="0.3">
      <c r="A3" s="99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2017-10-10T12:58:24Z</dcterms:created>
  <dcterms:modified xsi:type="dcterms:W3CDTF">2017-10-10T13:17:43Z</dcterms:modified>
</cp:coreProperties>
</file>