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20" windowHeight="4290" firstSheet="1" activeTab="1"/>
  </bookViews>
  <sheets>
    <sheet name="comments" sheetId="1" r:id="rId1"/>
    <sheet name="T4.1" sheetId="2" r:id="rId2"/>
    <sheet name="T4.2" sheetId="3" r:id="rId3"/>
    <sheet name="T4.3-4.4 " sheetId="4" r:id="rId4"/>
    <sheet name="T4.5" sheetId="5" r:id="rId5"/>
    <sheet name="T4.6" sheetId="6" r:id="rId6"/>
  </sheets>
  <definedNames>
    <definedName name="_xlnm.Print_Area" localSheetId="1">'T4.1'!$A$1:$AA$74</definedName>
    <definedName name="_xlnm.Print_Area" localSheetId="3">'T4.3-4.4 '!$A$1:$Q$65</definedName>
    <definedName name="_xlnm.Print_Area" localSheetId="4">'T4.5'!$A$1:$P$50</definedName>
    <definedName name="_xlnm.Print_Area" localSheetId="5">'T4.6'!$A$1:$R$74</definedName>
  </definedNames>
  <calcPr fullCalcOnLoad="1"/>
</workbook>
</file>

<file path=xl/sharedStrings.xml><?xml version="1.0" encoding="utf-8"?>
<sst xmlns="http://schemas.openxmlformats.org/spreadsheetml/2006/main" count="499" uniqueCount="204">
  <si>
    <t>Motorways</t>
  </si>
  <si>
    <t>Excluding slip roads</t>
  </si>
  <si>
    <t>Including slip roads</t>
  </si>
  <si>
    <t>A roads</t>
  </si>
  <si>
    <t>Dual carriageway</t>
  </si>
  <si>
    <t>Single carriageway</t>
  </si>
  <si>
    <t>Total</t>
  </si>
  <si>
    <t>by speed limit:</t>
  </si>
  <si>
    <t>up to 40 mph</t>
  </si>
  <si>
    <t>over 40 mph</t>
  </si>
  <si>
    <t>Local Authority major roads</t>
  </si>
  <si>
    <t>Local Authority minor roads</t>
  </si>
  <si>
    <t>B roads</t>
  </si>
  <si>
    <t>limit up to 40 mph</t>
  </si>
  <si>
    <t>limit over 40 mph</t>
  </si>
  <si>
    <t xml:space="preserve">Total </t>
  </si>
  <si>
    <t>C roads</t>
  </si>
  <si>
    <t>Unclassified roads</t>
  </si>
  <si>
    <t>All LA minor roads</t>
  </si>
  <si>
    <t>A, B and C roads</t>
  </si>
  <si>
    <t>Council</t>
  </si>
  <si>
    <t>Trunk</t>
  </si>
  <si>
    <t>Motorway</t>
  </si>
  <si>
    <t>A Roads</t>
  </si>
  <si>
    <t>slips</t>
  </si>
  <si>
    <t>kilometres</t>
  </si>
  <si>
    <t>Aberdeen City</t>
  </si>
  <si>
    <t>Aberdeenshire</t>
  </si>
  <si>
    <t>Angus</t>
  </si>
  <si>
    <t>Argyll &amp; Bute</t>
  </si>
  <si>
    <t>Scottish Borders</t>
  </si>
  <si>
    <t xml:space="preserve">Clackmannanshire </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</si>
  <si>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</si>
  <si>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</si>
  <si>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</si>
  <si>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</si>
  <si>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</si>
  <si>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</si>
  <si>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</si>
  <si>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</si>
  <si>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</si>
  <si>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</si>
  <si>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</si>
  <si>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</si>
  <si>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</si>
  <si>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</si>
  <si>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</si>
  <si>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</si>
  <si>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</si>
  <si>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</si>
  <si>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</si>
  <si>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</si>
  <si>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</si>
  <si>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</si>
  <si>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</si>
  <si>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Dunbartonshire</t>
  </si>
  <si>
    <t>West Lothian</t>
  </si>
  <si>
    <t>percentages</t>
  </si>
  <si>
    <t>New roads</t>
  </si>
  <si>
    <t xml:space="preserve">   constructed/opened</t>
  </si>
  <si>
    <t>Reconstructed</t>
  </si>
  <si>
    <t>Strengthened</t>
  </si>
  <si>
    <t>Surface dressed</t>
  </si>
  <si>
    <t>..</t>
  </si>
  <si>
    <t>Unit</t>
  </si>
  <si>
    <t>Surface         Dressed</t>
  </si>
  <si>
    <t>&lt;0</t>
  </si>
  <si>
    <t>0-4</t>
  </si>
  <si>
    <t>5-9</t>
  </si>
  <si>
    <t>10-14</t>
  </si>
  <si>
    <t>15-19</t>
  </si>
  <si>
    <t>&gt;19</t>
  </si>
  <si>
    <t>Residual Life (years)</t>
  </si>
  <si>
    <t>1997-98</t>
  </si>
  <si>
    <t>1998-99</t>
  </si>
  <si>
    <t>Equivalent road lane length</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</si>
  <si>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</si>
  <si>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</si>
  <si>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</si>
  <si>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</si>
  <si>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This is the standard lane width used for calculating lane-kilometres in tables 5.3 and 5.4</t>
  </si>
  <si>
    <t>lane-kilometres (estimated)</t>
  </si>
  <si>
    <t>Percentages of total</t>
  </si>
  <si>
    <t>Eilean Siar</t>
  </si>
  <si>
    <t xml:space="preserve"> C</t>
  </si>
  <si>
    <t>A</t>
  </si>
  <si>
    <t xml:space="preserve"> Roads</t>
  </si>
  <si>
    <t>B</t>
  </si>
  <si>
    <t>1999-00</t>
  </si>
  <si>
    <t>2000-01</t>
  </si>
  <si>
    <t>dual</t>
  </si>
  <si>
    <t>single</t>
  </si>
  <si>
    <t>-40mph</t>
  </si>
  <si>
    <t>+40mph</t>
  </si>
  <si>
    <t>2001-02</t>
  </si>
  <si>
    <t>2002-03</t>
  </si>
  <si>
    <t>monitoring</t>
  </si>
  <si>
    <t>close</t>
  </si>
  <si>
    <t>Dual carriageways</t>
  </si>
  <si>
    <t>%</t>
  </si>
  <si>
    <t>Requires</t>
  </si>
  <si>
    <t>NW</t>
  </si>
  <si>
    <t>NE</t>
  </si>
  <si>
    <t>SW</t>
  </si>
  <si>
    <t>SE</t>
  </si>
  <si>
    <t>Unclass-</t>
  </si>
  <si>
    <t>ified</t>
  </si>
  <si>
    <t>2003-04</t>
  </si>
  <si>
    <t xml:space="preserve">2002-03 </t>
  </si>
  <si>
    <t>Red</t>
  </si>
  <si>
    <t>Unclassified</t>
  </si>
  <si>
    <t>All roads</t>
  </si>
  <si>
    <t>Scotland</t>
  </si>
  <si>
    <t>1.</t>
  </si>
  <si>
    <t>The categories used to indicate the condition of the road are described in Section 3.7 of the text.  In brief:</t>
  </si>
  <si>
    <t>(a)</t>
  </si>
  <si>
    <t>2.</t>
  </si>
  <si>
    <t>Information for 2002-03 is available only for A roads - see Section 4.3 of the text.</t>
  </si>
  <si>
    <t xml:space="preserve">percentage </t>
  </si>
  <si>
    <t>Condition</t>
  </si>
  <si>
    <t>(b)</t>
  </si>
  <si>
    <t xml:space="preserve">2003-04 </t>
  </si>
  <si>
    <t>2004-05</t>
  </si>
  <si>
    <t>1. Residual life represents the number of years to elapse before the pavement reaches the stage when it may be necessary to</t>
  </si>
  <si>
    <t xml:space="preserve">    undertake relatively more expensive reconstruction rather than strengthening to restore its full life.</t>
  </si>
  <si>
    <t>2005-06</t>
  </si>
  <si>
    <t>different basis in that year.</t>
  </si>
  <si>
    <t>-</t>
  </si>
  <si>
    <t xml:space="preserve"> </t>
  </si>
  <si>
    <t>2006-07</t>
  </si>
  <si>
    <t>3.</t>
  </si>
  <si>
    <t>usually -999</t>
  </si>
  <si>
    <t>4.</t>
  </si>
  <si>
    <t>1. Motorway road lengths have been consolidated using a GIS system which means that there will be some changes to previously published figures.</t>
  </si>
  <si>
    <t xml:space="preserve">2006-07 </t>
  </si>
  <si>
    <t>2007-08</t>
  </si>
  <si>
    <t>From 2007-08 the basis of the statutory road performance indicator in Scotland changed to the UK Standard RCI.</t>
  </si>
  <si>
    <t xml:space="preserve">Glasgow, City of </t>
  </si>
  <si>
    <t>The SPI figures for Scotland in 2004-05 exclude Glasgow, as the survey in Glasgow was undertaken on a</t>
  </si>
  <si>
    <t>Source: Transport Scotland - Not National Statistics</t>
  </si>
  <si>
    <t>Source: Scottish Road Maintenance Condition Survey - Not National Statistics</t>
  </si>
  <si>
    <t>4.Trunk road lengths for these roads have now been derived more accurately using a GIS system from 2006.</t>
  </si>
  <si>
    <r>
      <t xml:space="preserve"> Public road lengths (as at 1 April) by class, type and speed limit </t>
    </r>
    <r>
      <rPr>
        <vertAlign val="superscript"/>
        <sz val="12"/>
        <rFont val="Arial"/>
        <family val="2"/>
      </rPr>
      <t>1,2</t>
    </r>
  </si>
  <si>
    <t>2. Road lengths are physical length rather than carriageway length e.g. 10km of dual carriageway counts as 10km, not 20km.</t>
  </si>
  <si>
    <r>
      <t>Motorway</t>
    </r>
    <r>
      <rPr>
        <b/>
        <vertAlign val="superscript"/>
        <sz val="12"/>
        <rFont val="Arial"/>
        <family val="2"/>
      </rPr>
      <t xml:space="preserve"> 1</t>
    </r>
  </si>
  <si>
    <t>New road constructed for traffic</t>
  </si>
  <si>
    <t>amber - further investigation should be undertaken to establish if treatment is required</t>
  </si>
  <si>
    <t>red - the road has deteriorated to the point at which it is likely repairs to prolong its future life should be undertaken.</t>
  </si>
  <si>
    <t>http://scots.sharepoint.apptix.net/srmcs/General%20Publications/SCANNER%20RCI%20Explanatory%20Notes.pdf</t>
  </si>
  <si>
    <t xml:space="preserve">More detailed information on the changes can be found at the following web link  </t>
  </si>
  <si>
    <r>
      <t xml:space="preserve">Local Authority </t>
    </r>
    <r>
      <rPr>
        <b/>
        <vertAlign val="superscript"/>
        <sz val="12"/>
        <rFont val="Arial"/>
        <family val="2"/>
      </rPr>
      <t>2</t>
    </r>
  </si>
  <si>
    <t xml:space="preserve">2007-08 </t>
  </si>
  <si>
    <t>2008-09</t>
  </si>
  <si>
    <t xml:space="preserve">While it has been possible, following the change to the indicator, to calculate the equivalent RCI value for all classified roads from 2005-06, </t>
  </si>
  <si>
    <t>it has not been possible to do this in a reliable manner for unclassified roads, owing to a lack of cracking data for those years.</t>
  </si>
  <si>
    <t>As unclassified roads represent a significant part of the total road network, RCI data for the network is similarly not available for this period</t>
  </si>
  <si>
    <t>It is important to note that owing to the different formulation, no valid comparison can or should be made between the two series</t>
  </si>
  <si>
    <t>5.</t>
  </si>
  <si>
    <r>
      <t xml:space="preserve">Reconstructed </t>
    </r>
    <r>
      <rPr>
        <vertAlign val="superscript"/>
        <sz val="12"/>
        <rFont val="Arial"/>
        <family val="2"/>
      </rPr>
      <t>1</t>
    </r>
  </si>
  <si>
    <r>
      <t>Dual carriageway</t>
    </r>
    <r>
      <rPr>
        <vertAlign val="superscript"/>
        <sz val="12"/>
        <rFont val="Arial"/>
        <family val="2"/>
      </rPr>
      <t xml:space="preserve"> 5</t>
    </r>
  </si>
  <si>
    <r>
      <t xml:space="preserve">Single carriageway </t>
    </r>
    <r>
      <rPr>
        <vertAlign val="superscript"/>
        <sz val="12"/>
        <rFont val="Arial"/>
        <family val="2"/>
      </rPr>
      <t>5</t>
    </r>
  </si>
  <si>
    <t xml:space="preserve">2008-09 </t>
  </si>
  <si>
    <t>2009-10</t>
  </si>
  <si>
    <t xml:space="preserve">Table 4.1   </t>
  </si>
  <si>
    <r>
      <t>Table 4.3</t>
    </r>
    <r>
      <rPr>
        <sz val="12"/>
        <rFont val="Arial"/>
        <family val="2"/>
      </rPr>
      <t xml:space="preserve">     Trunk road constructed/re-surfaced etc</t>
    </r>
  </si>
  <si>
    <r>
      <t xml:space="preserve">Table 4.5 </t>
    </r>
    <r>
      <rPr>
        <sz val="12"/>
        <rFont val="Arial"/>
        <family val="2"/>
      </rPr>
      <t xml:space="preserve">    Trunk road network: Residual Life</t>
    </r>
    <r>
      <rPr>
        <vertAlign val="superscript"/>
        <sz val="12"/>
        <rFont val="Arial"/>
        <family val="2"/>
      </rPr>
      <t xml:space="preserve">1 </t>
    </r>
    <r>
      <rPr>
        <sz val="12"/>
        <rFont val="Arial"/>
        <family val="2"/>
      </rPr>
      <t>(years)</t>
    </r>
  </si>
  <si>
    <t>2. Triangulation with other sources of road length data has occurred to improve the quality of the information. Figures may not be comparable with previous editions.</t>
  </si>
  <si>
    <t>1. Motorway road lengths are derived from GIS from 2000 onwards - see commentary for more details.</t>
  </si>
  <si>
    <r>
      <t>All LA major roads</t>
    </r>
    <r>
      <rPr>
        <b/>
        <vertAlign val="superscript"/>
        <sz val="12"/>
        <rFont val="Arial"/>
        <family val="2"/>
      </rPr>
      <t>4</t>
    </r>
  </si>
  <si>
    <r>
      <t>Table 4.6</t>
    </r>
    <r>
      <rPr>
        <sz val="14"/>
        <rFont val="Arial"/>
        <family val="2"/>
      </rPr>
      <t xml:space="preserve">    Local authority road network condition  </t>
    </r>
    <r>
      <rPr>
        <vertAlign val="superscript"/>
        <sz val="14"/>
        <rFont val="Arial"/>
        <family val="2"/>
      </rPr>
      <t>1, 2</t>
    </r>
  </si>
  <si>
    <r>
      <t xml:space="preserve">Amber </t>
    </r>
    <r>
      <rPr>
        <i/>
        <sz val="14"/>
        <rFont val="Arial"/>
        <family val="2"/>
      </rPr>
      <t>or</t>
    </r>
    <r>
      <rPr>
        <b/>
        <sz val="14"/>
        <rFont val="Arial"/>
        <family val="2"/>
      </rPr>
      <t xml:space="preserve">  Red</t>
    </r>
  </si>
  <si>
    <r>
      <t xml:space="preserve">for Scotland as a whole:  2002-03 </t>
    </r>
    <r>
      <rPr>
        <b/>
        <i/>
        <vertAlign val="superscript"/>
        <sz val="14"/>
        <rFont val="Arial"/>
        <family val="2"/>
      </rPr>
      <t xml:space="preserve">3 </t>
    </r>
    <r>
      <rPr>
        <b/>
        <i/>
        <sz val="14"/>
        <rFont val="Arial"/>
        <family val="2"/>
      </rPr>
      <t>to 2007-08 (Old SPI  Series)</t>
    </r>
  </si>
  <si>
    <t xml:space="preserve">             Road Network</t>
  </si>
  <si>
    <t>2010-11</t>
  </si>
  <si>
    <t xml:space="preserve">  </t>
  </si>
  <si>
    <t>1996-97</t>
  </si>
  <si>
    <t>5. For 2008 and 2009 single and dual carriageways figures are estimated.</t>
  </si>
  <si>
    <r>
      <t>2002-03</t>
    </r>
    <r>
      <rPr>
        <vertAlign val="superscript"/>
        <sz val="14"/>
        <rFont val="Arial"/>
        <family val="2"/>
      </rPr>
      <t xml:space="preserve"> 4</t>
    </r>
  </si>
  <si>
    <r>
      <t xml:space="preserve">2004-05 </t>
    </r>
    <r>
      <rPr>
        <vertAlign val="superscript"/>
        <sz val="14"/>
        <rFont val="Arial"/>
        <family val="2"/>
      </rPr>
      <t>5</t>
    </r>
  </si>
  <si>
    <r>
      <t>Table 4.2</t>
    </r>
    <r>
      <rPr>
        <sz val="12"/>
        <rFont val="Arial"/>
        <family val="2"/>
      </rPr>
      <t xml:space="preserve">     Public road lengths (as at 1 April) by council area and class, 2011</t>
    </r>
  </si>
  <si>
    <r>
      <t xml:space="preserve">Table 4.4 (a)  </t>
    </r>
    <r>
      <rPr>
        <sz val="12"/>
        <rFont val="Arial"/>
        <family val="2"/>
      </rPr>
      <t xml:space="preserve">   Trunk road constructed/re-surfaced etc, by unit, 2010-11</t>
    </r>
  </si>
  <si>
    <t xml:space="preserve">2010-11 </t>
  </si>
  <si>
    <r>
      <t>2011-12 (</t>
    </r>
    <r>
      <rPr>
        <b/>
        <i/>
        <sz val="12"/>
        <rFont val="Arial"/>
        <family val="2"/>
      </rPr>
      <t>prov</t>
    </r>
    <r>
      <rPr>
        <b/>
        <sz val="12"/>
        <rFont val="Arial"/>
        <family val="2"/>
      </rPr>
      <t>)</t>
    </r>
  </si>
  <si>
    <t>2011-12</t>
  </si>
  <si>
    <t>in each Council area:  2011-12</t>
  </si>
  <si>
    <r>
      <t xml:space="preserve">for Scotland as a whole:  2005-06 </t>
    </r>
    <r>
      <rPr>
        <b/>
        <i/>
        <vertAlign val="superscript"/>
        <sz val="14"/>
        <rFont val="Arial"/>
        <family val="2"/>
      </rPr>
      <t xml:space="preserve"> </t>
    </r>
    <r>
      <rPr>
        <b/>
        <i/>
        <sz val="14"/>
        <rFont val="Arial"/>
        <family val="2"/>
      </rPr>
      <t>to 2011-12 (New RCI  Series)</t>
    </r>
    <r>
      <rPr>
        <b/>
        <i/>
        <vertAlign val="superscript"/>
        <sz val="14"/>
        <rFont val="Arial"/>
        <family val="2"/>
      </rPr>
      <t xml:space="preserve"> 2</t>
    </r>
  </si>
  <si>
    <t>Single carriageways</t>
  </si>
  <si>
    <t xml:space="preserve">2. The part of the network that requires close monitoring is that which has a residual life of less than zero. </t>
  </si>
  <si>
    <t xml:space="preserve">Note: it has been decided that surveyed network length is not required as  the figures produced  </t>
  </si>
  <si>
    <t>are now representative of  the whole network as shown in Table 4.1</t>
  </si>
  <si>
    <t>(a)   Residual Life of Pavements (i.e. road surface) as percentage of whole network</t>
  </si>
  <si>
    <t>Other inc slips/roundabout</t>
  </si>
  <si>
    <t xml:space="preserve">     resulting in some small changes to road lengths from those previously published.</t>
  </si>
  <si>
    <t xml:space="preserve">     in an increase of 3-4% in Trunk road length and an increase in overall road length of 0.2%.  The methodology for calculating the trunk road totals from the database has also changed </t>
  </si>
  <si>
    <t>3. These figures now include A road slip roads which have been excluded from the figures in previous publications. The time series has been updated to include this data resulting</t>
  </si>
  <si>
    <r>
      <t xml:space="preserve">Trunk roads </t>
    </r>
    <r>
      <rPr>
        <b/>
        <vertAlign val="superscript"/>
        <sz val="12"/>
        <rFont val="Arial"/>
        <family val="2"/>
      </rPr>
      <t>3</t>
    </r>
  </si>
  <si>
    <r>
      <t xml:space="preserve">All trunk roads </t>
    </r>
    <r>
      <rPr>
        <b/>
        <vertAlign val="superscript"/>
        <sz val="12"/>
        <rFont val="Arial"/>
        <family val="2"/>
      </rPr>
      <t>3,4</t>
    </r>
  </si>
  <si>
    <r>
      <t xml:space="preserve">All roads (trunk and LA) </t>
    </r>
    <r>
      <rPr>
        <b/>
        <vertAlign val="superscript"/>
        <sz val="12"/>
        <rFont val="Arial"/>
        <family val="2"/>
      </rPr>
      <t>3</t>
    </r>
  </si>
  <si>
    <r>
      <t xml:space="preserve">All roads </t>
    </r>
    <r>
      <rPr>
        <b/>
        <vertAlign val="superscript"/>
        <sz val="12"/>
        <rFont val="Arial"/>
        <family val="2"/>
      </rPr>
      <t>3,4</t>
    </r>
  </si>
  <si>
    <r>
      <t xml:space="preserve">(b)   The proportion of the motorway/dual and single carriageway trunk road network, which require close monitoring </t>
    </r>
    <r>
      <rPr>
        <vertAlign val="superscript"/>
        <sz val="11.5"/>
        <rFont val="Arial"/>
        <family val="2"/>
      </rPr>
      <t xml:space="preserve">2 </t>
    </r>
  </si>
  <si>
    <r>
      <t>Table 4.4 (b)</t>
    </r>
    <r>
      <rPr>
        <sz val="12"/>
        <rFont val="Arial"/>
        <family val="2"/>
      </rPr>
      <t xml:space="preserve">     Trunk road constructed/re-surfaced etc, by unit, 2011-12 (provisional) </t>
    </r>
    <r>
      <rPr>
        <vertAlign val="superscript"/>
        <sz val="12"/>
        <rFont val="Arial"/>
        <family val="2"/>
      </rPr>
      <t>1</t>
    </r>
    <r>
      <rPr>
        <sz val="12"/>
        <rFont val="Arial"/>
        <family val="2"/>
      </rPr>
      <t xml:space="preserve"> </t>
    </r>
  </si>
  <si>
    <r>
      <t xml:space="preserve">SW </t>
    </r>
    <r>
      <rPr>
        <vertAlign val="superscript"/>
        <sz val="12"/>
        <rFont val="Arial"/>
        <family val="2"/>
      </rPr>
      <t>1</t>
    </r>
  </si>
  <si>
    <r>
      <t xml:space="preserve">SE </t>
    </r>
    <r>
      <rPr>
        <vertAlign val="superscript"/>
        <sz val="12"/>
        <rFont val="Arial"/>
        <family val="2"/>
      </rPr>
      <t>1</t>
    </r>
  </si>
  <si>
    <t>1. Due to completion of the M74 and the M80 Stepps to Haggs there have been large increases in the amount of construction in the SE and SW and 50 km of reconstruction in the SE.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</si>
</sst>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_-* #,##0_-;\-* #,##0_-;_-* &quot;-&quot;??_-;_-@_-"/>
    <numFmt numFmtId="168" formatCode="0;\-"/>
    <numFmt numFmtId="169" formatCode="0;[Red]\-"/>
    <numFmt numFmtId="170" formatCode="#,##0_ ;\-#,##0\ "/>
    <numFmt numFmtId="171" formatCode="00000"/>
    <numFmt numFmtId="172" formatCode="_-* #,##0.0_-;\-* #,##0.0_-;_-* &quot;-&quot;_-;_-@_-"/>
    <numFmt numFmtId="173" formatCode="0.00000"/>
    <numFmt numFmtId="174" formatCode="0.0000"/>
    <numFmt numFmtId="175" formatCode="_-* #,##0.0_-;\-* #,##0.0_-;_-* &quot;-&quot;?_-;_-@_-"/>
    <numFmt numFmtId="176" formatCode="_-* #,##0.00_-;\-* #,##0.00_-;_-* &quot;-&quot;_-;_-@_-"/>
    <numFmt numFmtId="177" formatCode="_-* #,##0.0_-;\-* #,##0.0_-;_-* &quot;-&quot;??_-;_-@_-"/>
    <numFmt numFmtId="178" formatCode="#,##0.00_ ;\-#,##0.00\ "/>
    <numFmt numFmtId="179" formatCode="[$-809]dd\ mmmm\ yyyy"/>
    <numFmt numFmtId="180" formatCode="0.000000"/>
    <numFmt numFmtId="181" formatCode="0.0000000"/>
    <numFmt numFmtId="182" formatCode="0.00000000"/>
    <numFmt numFmtId="183" formatCode="#,##0.000_ ;\-#,##0.000\ "/>
    <numFmt numFmtId="184" formatCode="&quot;Yes&quot;;&quot;Yes&quot;;&quot;No&quot;"/>
    <numFmt numFmtId="185" formatCode="&quot;True&quot;;&quot;True&quot;;&quot;False&quot;"/>
    <numFmt numFmtId="186" formatCode="&quot;On&quot;;&quot;On&quot;;&quot;Off&quot;"/>
    <numFmt numFmtId="187" formatCode="[$€-2]\ #,##0.00_);[Red]\([$€-2]\ #,##0.00\)"/>
    <numFmt numFmtId="188" formatCode="General_)"/>
  </numFmts>
  <fonts count="3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vertAlign val="superscript"/>
      <sz val="12"/>
      <name val="Arial"/>
      <family val="2"/>
    </font>
    <font>
      <sz val="10"/>
      <color indexed="50"/>
      <name val="Arial"/>
      <family val="2"/>
    </font>
    <font>
      <sz val="10"/>
      <color indexed="18"/>
      <name val="Arial"/>
      <family val="2"/>
    </font>
    <font>
      <sz val="10"/>
      <color indexed="10"/>
      <name val="Arial"/>
      <family val="2"/>
    </font>
    <font>
      <i/>
      <sz val="12"/>
      <name val="Arial"/>
      <family val="2"/>
    </font>
    <font>
      <sz val="14"/>
      <name val="Arial"/>
      <family val="2"/>
    </font>
    <font>
      <b/>
      <sz val="14"/>
      <name val="Arial"/>
      <family val="2"/>
    </font>
    <font>
      <b/>
      <sz val="11"/>
      <name val="Arial"/>
      <family val="2"/>
    </font>
    <font>
      <sz val="11"/>
      <name val="Arial"/>
      <family val="2"/>
    </font>
    <font>
      <vertAlign val="superscript"/>
      <sz val="12"/>
      <name val="Arial"/>
      <family val="2"/>
    </font>
    <font>
      <sz val="8"/>
      <name val="Arial"/>
      <family val="0"/>
    </font>
    <font>
      <u val="single"/>
      <sz val="9"/>
      <color indexed="12"/>
      <name val="Arial"/>
      <family val="0"/>
    </font>
    <font>
      <u val="single"/>
      <sz val="9"/>
      <color indexed="36"/>
      <name val="Arial"/>
      <family val="0"/>
    </font>
    <font>
      <sz val="12"/>
      <color indexed="12"/>
      <name val="Arial"/>
      <family val="2"/>
    </font>
    <font>
      <sz val="10"/>
      <color indexed="12"/>
      <name val="Arial"/>
      <family val="2"/>
    </font>
    <font>
      <sz val="12"/>
      <color indexed="56"/>
      <name val="Arial"/>
      <family val="2"/>
    </font>
    <font>
      <b/>
      <sz val="12"/>
      <color indexed="56"/>
      <name val="Arial"/>
      <family val="2"/>
    </font>
    <font>
      <b/>
      <i/>
      <sz val="12"/>
      <name val="Arial"/>
      <family val="2"/>
    </font>
    <font>
      <sz val="16"/>
      <name val="Arial"/>
      <family val="2"/>
    </font>
    <font>
      <b/>
      <sz val="12"/>
      <color indexed="12"/>
      <name val="Arial"/>
      <family val="2"/>
    </font>
    <font>
      <vertAlign val="superscript"/>
      <sz val="14"/>
      <name val="Arial"/>
      <family val="2"/>
    </font>
    <font>
      <i/>
      <sz val="14"/>
      <name val="Arial"/>
      <family val="2"/>
    </font>
    <font>
      <b/>
      <i/>
      <sz val="14"/>
      <name val="Arial"/>
      <family val="2"/>
    </font>
    <font>
      <b/>
      <i/>
      <vertAlign val="superscript"/>
      <sz val="14"/>
      <name val="Arial"/>
      <family val="2"/>
    </font>
    <font>
      <u val="single"/>
      <sz val="11"/>
      <color indexed="12"/>
      <name val="Arial"/>
      <family val="2"/>
    </font>
    <font>
      <b/>
      <sz val="16"/>
      <name val="Arial"/>
      <family val="2"/>
    </font>
    <font>
      <sz val="11.5"/>
      <name val="Arial"/>
      <family val="2"/>
    </font>
    <font>
      <vertAlign val="superscript"/>
      <sz val="11.5"/>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color indexed="63"/>
      </top>
      <bottom style="medium"/>
    </border>
    <border>
      <left>
        <color indexed="8"/>
      </left>
      <right>
        <color indexed="8"/>
      </right>
      <top>
        <color indexed="8"/>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Font="1" applyAlignment="1">
      <alignment/>
    </xf>
    <xf numFmtId="0" fontId="2" fillId="0" borderId="0" xfId="0" applyFont="1" applyAlignment="1">
      <alignment horizontal="centerContinuous"/>
    </xf>
    <xf numFmtId="0" fontId="2" fillId="0" borderId="0" xfId="0" applyFont="1" applyAlignment="1">
      <alignment horizontal="right"/>
    </xf>
    <xf numFmtId="0" fontId="5" fillId="0" borderId="0" xfId="0" applyFont="1" applyAlignment="1">
      <alignment/>
    </xf>
    <xf numFmtId="0" fontId="1" fillId="0" borderId="0" xfId="0" applyFont="1" applyBorder="1" applyAlignment="1">
      <alignment/>
    </xf>
    <xf numFmtId="0" fontId="7" fillId="0" borderId="1"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166" fontId="2" fillId="0" borderId="0" xfId="0" applyNumberFormat="1" applyFont="1" applyAlignment="1">
      <alignment horizontal="right"/>
    </xf>
    <xf numFmtId="0" fontId="1" fillId="0" borderId="0" xfId="0" applyFont="1" applyBorder="1" applyAlignment="1">
      <alignment vertical="center"/>
    </xf>
    <xf numFmtId="0" fontId="1" fillId="0" borderId="0" xfId="0" applyFont="1" applyBorder="1" applyAlignment="1">
      <alignment horizontal="centerContinuous" vertical="top"/>
    </xf>
    <xf numFmtId="0" fontId="1" fillId="0" borderId="0" xfId="0" applyFont="1" applyBorder="1" applyAlignment="1">
      <alignment horizontal="centerContinuous" vertical="top" wrapText="1"/>
    </xf>
    <xf numFmtId="3" fontId="5" fillId="0" borderId="0" xfId="0" applyNumberFormat="1" applyFont="1" applyAlignment="1">
      <alignment/>
    </xf>
    <xf numFmtId="166" fontId="5" fillId="0" borderId="0" xfId="0" applyNumberFormat="1" applyFont="1" applyBorder="1" applyAlignment="1">
      <alignment horizontal="right"/>
    </xf>
    <xf numFmtId="0" fontId="5" fillId="0" borderId="0" xfId="0" applyFont="1" applyAlignment="1">
      <alignment horizontal="right"/>
    </xf>
    <xf numFmtId="0" fontId="5" fillId="0" borderId="0" xfId="0" applyFont="1" applyFill="1" applyAlignment="1">
      <alignment/>
    </xf>
    <xf numFmtId="0" fontId="10" fillId="0" borderId="0" xfId="0" applyFont="1" applyAlignment="1">
      <alignment horizontal="centerContinuous"/>
    </xf>
    <xf numFmtId="0" fontId="11" fillId="0" borderId="0" xfId="0" applyFont="1" applyAlignment="1">
      <alignment/>
    </xf>
    <xf numFmtId="0" fontId="11"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11" fillId="0" borderId="0" xfId="0" applyFont="1" applyBorder="1" applyAlignment="1" quotePrefix="1">
      <alignment horizontal="left"/>
    </xf>
    <xf numFmtId="0" fontId="14" fillId="0" borderId="0" xfId="0" applyFont="1" applyAlignment="1">
      <alignment/>
    </xf>
    <xf numFmtId="0" fontId="5" fillId="0" borderId="0" xfId="0" applyFont="1" applyFill="1" applyBorder="1" applyAlignment="1">
      <alignment/>
    </xf>
    <xf numFmtId="0" fontId="0" fillId="0" borderId="2" xfId="0" applyFont="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0" fontId="10" fillId="0" borderId="0" xfId="0" applyFont="1" applyAlignment="1">
      <alignment horizontal="right"/>
    </xf>
    <xf numFmtId="41" fontId="5" fillId="0" borderId="0" xfId="0" applyNumberFormat="1" applyFont="1" applyAlignment="1">
      <alignment/>
    </xf>
    <xf numFmtId="3" fontId="5" fillId="0" borderId="0" xfId="0" applyNumberFormat="1" applyFont="1" applyAlignment="1">
      <alignment horizontal="right"/>
    </xf>
    <xf numFmtId="170" fontId="5" fillId="0" borderId="0" xfId="0" applyNumberFormat="1" applyFont="1" applyAlignment="1">
      <alignment/>
    </xf>
    <xf numFmtId="0" fontId="0" fillId="0" borderId="0" xfId="0" applyFont="1" applyBorder="1" applyAlignment="1">
      <alignment/>
    </xf>
    <xf numFmtId="3" fontId="5" fillId="0" borderId="0" xfId="0" applyNumberFormat="1" applyFont="1" applyBorder="1" applyAlignment="1">
      <alignment/>
    </xf>
    <xf numFmtId="0" fontId="0" fillId="0" borderId="0" xfId="0" applyFont="1" applyFill="1" applyAlignment="1">
      <alignment/>
    </xf>
    <xf numFmtId="41" fontId="5" fillId="0" borderId="0" xfId="0" applyNumberFormat="1" applyFont="1" applyAlignment="1" quotePrefix="1">
      <alignment horizontal="right"/>
    </xf>
    <xf numFmtId="0" fontId="0" fillId="0" borderId="0" xfId="0" applyFont="1" applyFill="1" applyBorder="1" applyAlignment="1">
      <alignment/>
    </xf>
    <xf numFmtId="170" fontId="5" fillId="0" borderId="0" xfId="0" applyNumberFormat="1" applyFont="1" applyFill="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Continuous" vertical="top"/>
    </xf>
    <xf numFmtId="41" fontId="5" fillId="0" borderId="0" xfId="0" applyNumberFormat="1" applyFont="1" applyBorder="1" applyAlignment="1">
      <alignment horizontal="right"/>
    </xf>
    <xf numFmtId="0" fontId="14" fillId="0" borderId="0" xfId="0" applyFont="1" applyAlignment="1" applyProtection="1">
      <alignment/>
      <protection locked="0"/>
    </xf>
    <xf numFmtId="0" fontId="2" fillId="0" borderId="0" xfId="0" applyFont="1" applyAlignment="1" applyProtection="1">
      <alignment horizontal="right"/>
      <protection locked="0"/>
    </xf>
    <xf numFmtId="0" fontId="13" fillId="0" borderId="0" xfId="0" applyFont="1" applyBorder="1" applyAlignment="1" applyProtection="1">
      <alignment horizontal="centerContinuous" vertical="top" wrapText="1"/>
      <protection locked="0"/>
    </xf>
    <xf numFmtId="166" fontId="2" fillId="0" borderId="0" xfId="0" applyNumberFormat="1" applyFont="1" applyBorder="1" applyAlignment="1" applyProtection="1">
      <alignment horizontal="right"/>
      <protection locked="0"/>
    </xf>
    <xf numFmtId="0" fontId="2" fillId="0" borderId="0" xfId="0" applyFont="1" applyFill="1" applyAlignment="1">
      <alignment horizontal="right"/>
    </xf>
    <xf numFmtId="41" fontId="5" fillId="0" borderId="0" xfId="0" applyNumberFormat="1" applyFont="1" applyFill="1" applyBorder="1" applyAlignment="1">
      <alignment horizontal="right"/>
    </xf>
    <xf numFmtId="0" fontId="5" fillId="0" borderId="0" xfId="0" applyFont="1" applyFill="1" applyAlignment="1">
      <alignment horizontal="right"/>
    </xf>
    <xf numFmtId="0" fontId="11" fillId="0" borderId="0" xfId="0" applyFont="1" applyFill="1" applyBorder="1" applyAlignment="1">
      <alignment/>
    </xf>
    <xf numFmtId="41" fontId="5" fillId="0" borderId="0" xfId="0" applyNumberFormat="1" applyFont="1" applyFill="1" applyAlignment="1">
      <alignment horizontal="right"/>
    </xf>
    <xf numFmtId="3" fontId="5" fillId="0" borderId="0" xfId="0" applyNumberFormat="1" applyFont="1" applyFill="1" applyAlignment="1">
      <alignment horizontal="right"/>
    </xf>
    <xf numFmtId="0" fontId="5" fillId="0" borderId="0" xfId="0" applyFont="1" applyBorder="1" applyAlignment="1">
      <alignment horizontal="right"/>
    </xf>
    <xf numFmtId="0" fontId="12" fillId="0" borderId="0" xfId="0" applyFont="1" applyBorder="1" applyAlignment="1" quotePrefix="1">
      <alignment horizontal="left"/>
    </xf>
    <xf numFmtId="0" fontId="5" fillId="0" borderId="0" xfId="0" applyNumberFormat="1" applyFont="1" applyFill="1" applyBorder="1" applyAlignment="1">
      <alignment horizontal="right"/>
    </xf>
    <xf numFmtId="0" fontId="5" fillId="0" borderId="0" xfId="0" applyNumberFormat="1" applyFont="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14" fillId="0" borderId="0" xfId="0" applyFont="1" applyBorder="1" applyAlignment="1">
      <alignment/>
    </xf>
    <xf numFmtId="164" fontId="0" fillId="0" borderId="0" xfId="0" applyNumberFormat="1" applyFont="1" applyAlignment="1" quotePrefix="1">
      <alignment horizontal="right"/>
    </xf>
    <xf numFmtId="41" fontId="0" fillId="0" borderId="0" xfId="0" applyNumberFormat="1" applyFont="1" applyAlignment="1">
      <alignment/>
    </xf>
    <xf numFmtId="0" fontId="0" fillId="0" borderId="0" xfId="0" applyFont="1" applyBorder="1" applyAlignment="1">
      <alignment horizontal="centerContinuous" vertical="top"/>
    </xf>
    <xf numFmtId="0" fontId="0" fillId="0" borderId="0" xfId="0" applyFont="1" applyAlignment="1">
      <alignment horizontal="centerContinuous"/>
    </xf>
    <xf numFmtId="0" fontId="0" fillId="0" borderId="0" xfId="0" applyFont="1" applyFill="1" applyAlignment="1">
      <alignment/>
    </xf>
    <xf numFmtId="170" fontId="19" fillId="0" borderId="0" xfId="0" applyNumberFormat="1" applyFont="1" applyFill="1" applyAlignment="1">
      <alignment/>
    </xf>
    <xf numFmtId="170" fontId="19" fillId="0" borderId="0" xfId="0" applyNumberFormat="1" applyFont="1" applyAlignment="1">
      <alignment/>
    </xf>
    <xf numFmtId="170" fontId="19" fillId="0" borderId="0" xfId="0" applyNumberFormat="1" applyFont="1" applyFill="1" applyBorder="1" applyAlignment="1">
      <alignment/>
    </xf>
    <xf numFmtId="41" fontId="5" fillId="0" borderId="0" xfId="0" applyNumberFormat="1" applyFont="1" applyAlignment="1">
      <alignment horizontal="right"/>
    </xf>
    <xf numFmtId="3" fontId="19" fillId="0" borderId="0" xfId="0" applyNumberFormat="1" applyFont="1" applyBorder="1" applyAlignment="1">
      <alignment/>
    </xf>
    <xf numFmtId="164" fontId="20" fillId="0" borderId="0" xfId="0" applyNumberFormat="1" applyFont="1" applyBorder="1" applyAlignment="1">
      <alignment/>
    </xf>
    <xf numFmtId="41" fontId="19" fillId="0" borderId="0" xfId="0" applyNumberFormat="1" applyFont="1" applyFill="1" applyAlignment="1">
      <alignment horizontal="right"/>
    </xf>
    <xf numFmtId="166" fontId="19" fillId="0" borderId="0" xfId="0" applyNumberFormat="1" applyFont="1" applyBorder="1" applyAlignment="1">
      <alignment horizontal="right"/>
    </xf>
    <xf numFmtId="1" fontId="19" fillId="0" borderId="0" xfId="0" applyNumberFormat="1" applyFont="1" applyBorder="1" applyAlignment="1">
      <alignment horizontal="right"/>
    </xf>
    <xf numFmtId="0" fontId="19" fillId="0" borderId="0" xfId="0" applyNumberFormat="1" applyFont="1" applyFill="1" applyAlignment="1">
      <alignment horizontal="right"/>
    </xf>
    <xf numFmtId="0" fontId="19"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0" fontId="19" fillId="0" borderId="0" xfId="0" applyNumberFormat="1" applyFont="1" applyBorder="1" applyAlignment="1">
      <alignment horizontal="right"/>
    </xf>
    <xf numFmtId="1" fontId="19" fillId="0" borderId="0" xfId="0" applyNumberFormat="1" applyFont="1" applyAlignment="1">
      <alignment horizontal="right"/>
    </xf>
    <xf numFmtId="3" fontId="21" fillId="0" borderId="0" xfId="15" applyNumberFormat="1" applyFont="1" applyBorder="1" applyAlignment="1">
      <alignment horizontal="right"/>
    </xf>
    <xf numFmtId="41" fontId="21" fillId="0" borderId="0" xfId="0" applyNumberFormat="1" applyFont="1" applyFill="1" applyBorder="1" applyAlignment="1">
      <alignment horizontal="right"/>
    </xf>
    <xf numFmtId="182" fontId="0" fillId="0" borderId="0" xfId="0" applyNumberFormat="1" applyFont="1" applyAlignment="1">
      <alignment/>
    </xf>
    <xf numFmtId="41" fontId="10" fillId="0" borderId="0" xfId="0" applyNumberFormat="1" applyFont="1" applyFill="1" applyBorder="1" applyAlignment="1">
      <alignment horizontal="right"/>
    </xf>
    <xf numFmtId="170" fontId="19" fillId="0" borderId="0" xfId="0" applyNumberFormat="1" applyFont="1" applyBorder="1" applyAlignment="1">
      <alignment/>
    </xf>
    <xf numFmtId="1" fontId="5" fillId="0" borderId="0" xfId="0" applyNumberFormat="1" applyFont="1" applyFill="1" applyBorder="1" applyAlignment="1">
      <alignment/>
    </xf>
    <xf numFmtId="0" fontId="0" fillId="0" borderId="2" xfId="0" applyFont="1" applyFill="1" applyBorder="1" applyAlignment="1">
      <alignment/>
    </xf>
    <xf numFmtId="1" fontId="5" fillId="0" borderId="3" xfId="0" applyNumberFormat="1" applyFont="1" applyFill="1" applyBorder="1" applyAlignment="1">
      <alignment horizontal="right"/>
    </xf>
    <xf numFmtId="1" fontId="5" fillId="0" borderId="3" xfId="0" applyNumberFormat="1" applyFont="1" applyFill="1" applyBorder="1" applyAlignment="1">
      <alignment/>
    </xf>
    <xf numFmtId="1" fontId="5" fillId="0" borderId="2" xfId="0" applyNumberFormat="1" applyFont="1" applyFill="1" applyBorder="1" applyAlignment="1">
      <alignment/>
    </xf>
    <xf numFmtId="0" fontId="22" fillId="0" borderId="0" xfId="0" applyFont="1" applyBorder="1" applyAlignment="1">
      <alignment horizontal="right"/>
    </xf>
    <xf numFmtId="1" fontId="21" fillId="0" borderId="0" xfId="0" applyNumberFormat="1" applyFont="1" applyBorder="1" applyAlignment="1">
      <alignment horizontal="right"/>
    </xf>
    <xf numFmtId="3" fontId="19" fillId="0" borderId="0" xfId="0" applyNumberFormat="1" applyFont="1" applyFill="1" applyBorder="1" applyAlignment="1">
      <alignment/>
    </xf>
    <xf numFmtId="0" fontId="4" fillId="0" borderId="0" xfId="0"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quotePrefix="1">
      <alignment horizontal="left"/>
    </xf>
    <xf numFmtId="0" fontId="5" fillId="0" borderId="4" xfId="0" applyFont="1" applyBorder="1" applyAlignment="1">
      <alignment/>
    </xf>
    <xf numFmtId="0" fontId="4" fillId="0" borderId="4" xfId="0" applyFont="1" applyBorder="1" applyAlignment="1">
      <alignment/>
    </xf>
    <xf numFmtId="0" fontId="4" fillId="0" borderId="4" xfId="0" applyFont="1" applyFill="1" applyBorder="1" applyAlignment="1">
      <alignment horizontal="right"/>
    </xf>
    <xf numFmtId="0" fontId="5" fillId="0" borderId="0" xfId="0" applyFont="1" applyBorder="1" applyAlignment="1" quotePrefix="1">
      <alignment horizontal="left"/>
    </xf>
    <xf numFmtId="0" fontId="4" fillId="0" borderId="0" xfId="0" applyFont="1" applyBorder="1" applyAlignment="1" quotePrefix="1">
      <alignment horizontal="left"/>
    </xf>
    <xf numFmtId="0" fontId="5" fillId="0" borderId="5" xfId="0" applyFont="1" applyBorder="1" applyAlignment="1">
      <alignment/>
    </xf>
    <xf numFmtId="0" fontId="4" fillId="0" borderId="6" xfId="0" applyFont="1" applyBorder="1" applyAlignment="1">
      <alignment/>
    </xf>
    <xf numFmtId="0" fontId="4" fillId="0" borderId="4" xfId="0" applyFont="1" applyBorder="1" applyAlignment="1">
      <alignment horizontal="centerContinuous"/>
    </xf>
    <xf numFmtId="0" fontId="4" fillId="0" borderId="6" xfId="0" applyFont="1" applyBorder="1" applyAlignment="1">
      <alignment horizontal="center"/>
    </xf>
    <xf numFmtId="0" fontId="1" fillId="0" borderId="5" xfId="0" applyFont="1" applyBorder="1" applyAlignment="1">
      <alignment/>
    </xf>
    <xf numFmtId="0" fontId="0" fillId="0" borderId="5" xfId="0" applyFont="1" applyBorder="1" applyAlignment="1">
      <alignment/>
    </xf>
    <xf numFmtId="41" fontId="19" fillId="0" borderId="0" xfId="0" applyNumberFormat="1" applyFont="1" applyFill="1" applyAlignment="1">
      <alignment/>
    </xf>
    <xf numFmtId="167" fontId="19" fillId="0" borderId="0" xfId="15" applyNumberFormat="1" applyFont="1" applyFill="1" applyAlignment="1">
      <alignment/>
    </xf>
    <xf numFmtId="41" fontId="19" fillId="0" borderId="0" xfId="0" applyNumberFormat="1" applyFont="1" applyAlignment="1">
      <alignment/>
    </xf>
    <xf numFmtId="164" fontId="5" fillId="0" borderId="0" xfId="0" applyNumberFormat="1" applyFont="1" applyAlignment="1">
      <alignment/>
    </xf>
    <xf numFmtId="164" fontId="5" fillId="0" borderId="0" xfId="0" applyNumberFormat="1" applyFont="1" applyBorder="1" applyAlignment="1">
      <alignment/>
    </xf>
    <xf numFmtId="164" fontId="10"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xf>
    <xf numFmtId="0" fontId="5" fillId="0" borderId="5" xfId="0" applyFont="1" applyBorder="1" applyAlignment="1">
      <alignment horizontal="left"/>
    </xf>
    <xf numFmtId="164" fontId="19" fillId="0" borderId="5" xfId="0" applyNumberFormat="1" applyFont="1" applyBorder="1" applyAlignment="1">
      <alignment/>
    </xf>
    <xf numFmtId="0" fontId="4" fillId="0" borderId="5" xfId="0" applyFont="1" applyBorder="1" applyAlignment="1">
      <alignment horizontal="center"/>
    </xf>
    <xf numFmtId="0" fontId="5" fillId="0" borderId="5" xfId="0" applyFont="1" applyBorder="1" applyAlignment="1">
      <alignment horizontal="right"/>
    </xf>
    <xf numFmtId="0" fontId="4" fillId="0" borderId="4" xfId="0" applyFont="1" applyBorder="1" applyAlignment="1">
      <alignment horizontal="right"/>
    </xf>
    <xf numFmtId="0" fontId="4" fillId="0" borderId="4" xfId="0" applyFont="1" applyBorder="1" applyAlignment="1">
      <alignment horizontal="right" wrapText="1"/>
    </xf>
    <xf numFmtId="0" fontId="24" fillId="0" borderId="0" xfId="0" applyFont="1" applyBorder="1" applyAlignment="1">
      <alignment/>
    </xf>
    <xf numFmtId="0" fontId="5" fillId="0" borderId="0" xfId="0" applyFont="1" applyAlignment="1" applyProtection="1">
      <alignment/>
      <protection locked="0"/>
    </xf>
    <xf numFmtId="0" fontId="5" fillId="0" borderId="0" xfId="0" applyFont="1" applyBorder="1" applyAlignment="1" applyProtection="1">
      <alignment/>
      <protection locked="0"/>
    </xf>
    <xf numFmtId="0" fontId="4" fillId="0" borderId="4" xfId="0" applyFont="1" applyBorder="1" applyAlignment="1">
      <alignment vertical="center"/>
    </xf>
    <xf numFmtId="0" fontId="4" fillId="0" borderId="4" xfId="0" applyFont="1" applyFill="1" applyBorder="1" applyAlignment="1">
      <alignment horizontal="center" vertical="top" wrapText="1"/>
    </xf>
    <xf numFmtId="0" fontId="4" fillId="0" borderId="4" xfId="0" applyFont="1" applyBorder="1" applyAlignment="1">
      <alignment horizontal="centerContinuous" vertical="top"/>
    </xf>
    <xf numFmtId="0" fontId="5" fillId="0" borderId="4" xfId="0" applyFont="1" applyBorder="1" applyAlignment="1">
      <alignment horizontal="centerContinuous" vertical="top"/>
    </xf>
    <xf numFmtId="0" fontId="4" fillId="0" borderId="4" xfId="0" applyFont="1" applyBorder="1" applyAlignment="1">
      <alignment horizontal="centerContinuous" vertical="top" wrapText="1"/>
    </xf>
    <xf numFmtId="0" fontId="5" fillId="0" borderId="6" xfId="0" applyFont="1" applyBorder="1" applyAlignment="1">
      <alignment/>
    </xf>
    <xf numFmtId="0" fontId="4" fillId="0" borderId="0" xfId="0" applyFont="1" applyBorder="1" applyAlignment="1">
      <alignment horizontal="right"/>
    </xf>
    <xf numFmtId="49" fontId="4" fillId="0" borderId="0" xfId="0" applyNumberFormat="1" applyFont="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Border="1" applyAlignment="1">
      <alignment/>
    </xf>
    <xf numFmtId="0" fontId="4" fillId="0" borderId="5" xfId="0" applyFont="1" applyBorder="1" applyAlignment="1">
      <alignment horizontal="right"/>
    </xf>
    <xf numFmtId="49" fontId="4" fillId="0" borderId="5" xfId="0" applyNumberFormat="1" applyFont="1" applyBorder="1" applyAlignment="1">
      <alignment horizontal="right"/>
    </xf>
    <xf numFmtId="49" fontId="4" fillId="0" borderId="5" xfId="0" applyNumberFormat="1" applyFont="1" applyBorder="1" applyAlignment="1">
      <alignment/>
    </xf>
    <xf numFmtId="3" fontId="5" fillId="0" borderId="5" xfId="0" applyNumberFormat="1" applyFont="1" applyBorder="1" applyAlignment="1">
      <alignment/>
    </xf>
    <xf numFmtId="0" fontId="4" fillId="0" borderId="0" xfId="0" applyFont="1" applyBorder="1" applyAlignment="1">
      <alignment horizontal="left"/>
    </xf>
    <xf numFmtId="0" fontId="0" fillId="0" borderId="6" xfId="0" applyFont="1" applyBorder="1" applyAlignment="1">
      <alignment/>
    </xf>
    <xf numFmtId="3" fontId="5" fillId="0" borderId="6" xfId="0" applyNumberFormat="1" applyFont="1" applyBorder="1" applyAlignment="1">
      <alignment/>
    </xf>
    <xf numFmtId="0" fontId="4" fillId="0" borderId="5" xfId="0" applyFont="1" applyBorder="1" applyAlignment="1">
      <alignment/>
    </xf>
    <xf numFmtId="0" fontId="14" fillId="0" borderId="5" xfId="0" applyFont="1" applyBorder="1" applyAlignment="1">
      <alignment/>
    </xf>
    <xf numFmtId="0" fontId="0" fillId="0" borderId="5" xfId="0" applyFont="1" applyBorder="1" applyAlignment="1">
      <alignment horizontal="center"/>
    </xf>
    <xf numFmtId="0" fontId="5" fillId="0" borderId="4" xfId="0" applyFont="1" applyBorder="1" applyAlignment="1">
      <alignment horizontal="centerContinuous"/>
    </xf>
    <xf numFmtId="0" fontId="5" fillId="0" borderId="4" xfId="0" applyFont="1" applyFill="1" applyBorder="1" applyAlignment="1">
      <alignment/>
    </xf>
    <xf numFmtId="1" fontId="0" fillId="0" borderId="0" xfId="0" applyNumberFormat="1" applyFont="1" applyFill="1" applyBorder="1" applyAlignment="1">
      <alignment horizontal="right"/>
    </xf>
    <xf numFmtId="1" fontId="0" fillId="0" borderId="0" xfId="0" applyNumberFormat="1" applyFont="1" applyFill="1" applyBorder="1" applyAlignment="1">
      <alignment/>
    </xf>
    <xf numFmtId="0" fontId="5" fillId="0" borderId="5" xfId="0" applyFont="1" applyFill="1" applyBorder="1" applyAlignment="1">
      <alignment horizontal="right"/>
    </xf>
    <xf numFmtId="0" fontId="4" fillId="0" borderId="4" xfId="0" applyFont="1" applyFill="1" applyBorder="1" applyAlignment="1">
      <alignment horizontal="centerContinuous" vertical="top"/>
    </xf>
    <xf numFmtId="0" fontId="5" fillId="0" borderId="4" xfId="0" applyFont="1" applyFill="1" applyBorder="1" applyAlignment="1">
      <alignment horizontal="centerContinuous" vertical="top"/>
    </xf>
    <xf numFmtId="0" fontId="4" fillId="0" borderId="4" xfId="0" applyFont="1" applyFill="1" applyBorder="1" applyAlignment="1">
      <alignment horizontal="centerContinuous" vertical="top" wrapText="1"/>
    </xf>
    <xf numFmtId="0" fontId="0" fillId="0" borderId="0" xfId="0" applyFont="1" applyFill="1" applyBorder="1" applyAlignment="1">
      <alignment horizontal="centerContinuous" vertical="top"/>
    </xf>
    <xf numFmtId="0" fontId="1" fillId="0" borderId="0" xfId="0" applyFont="1" applyFill="1" applyBorder="1" applyAlignment="1">
      <alignment horizontal="centerContinuous" vertical="top" wrapText="1"/>
    </xf>
    <xf numFmtId="170" fontId="9" fillId="0" borderId="0" xfId="0" applyNumberFormat="1" applyFont="1" applyFill="1" applyAlignment="1">
      <alignment/>
    </xf>
    <xf numFmtId="0" fontId="4" fillId="0" borderId="0" xfId="0" applyFont="1" applyAlignment="1">
      <alignment horizontal="left"/>
    </xf>
    <xf numFmtId="170" fontId="25" fillId="0" borderId="0" xfId="0" applyNumberFormat="1" applyFont="1" applyAlignment="1">
      <alignment/>
    </xf>
    <xf numFmtId="170" fontId="25" fillId="0" borderId="0" xfId="0" applyNumberFormat="1" applyFont="1" applyFill="1" applyAlignment="1">
      <alignment/>
    </xf>
    <xf numFmtId="0" fontId="1" fillId="0" borderId="0" xfId="0" applyFont="1" applyAlignment="1">
      <alignment/>
    </xf>
    <xf numFmtId="0" fontId="4" fillId="0" borderId="5" xfId="0" applyFont="1" applyBorder="1" applyAlignment="1" quotePrefix="1">
      <alignment horizontal="left"/>
    </xf>
    <xf numFmtId="170" fontId="25" fillId="0" borderId="5" xfId="0" applyNumberFormat="1" applyFont="1" applyBorder="1" applyAlignment="1">
      <alignment/>
    </xf>
    <xf numFmtId="170" fontId="25" fillId="0" borderId="5" xfId="0" applyNumberFormat="1" applyFont="1" applyFill="1" applyBorder="1" applyAlignment="1">
      <alignment/>
    </xf>
    <xf numFmtId="0" fontId="11" fillId="0" borderId="6" xfId="0" applyFont="1" applyBorder="1" applyAlignment="1">
      <alignment/>
    </xf>
    <xf numFmtId="0" fontId="12" fillId="0" borderId="6" xfId="0" applyFont="1" applyBorder="1" applyAlignment="1">
      <alignment/>
    </xf>
    <xf numFmtId="0" fontId="12" fillId="0" borderId="4" xfId="0" applyFont="1" applyBorder="1" applyAlignment="1">
      <alignment horizontal="centerContinuous"/>
    </xf>
    <xf numFmtId="0" fontId="12" fillId="0" borderId="0" xfId="0" applyFont="1" applyBorder="1" applyAlignment="1">
      <alignment/>
    </xf>
    <xf numFmtId="0" fontId="12" fillId="0" borderId="0" xfId="0" applyFont="1" applyBorder="1" applyAlignment="1">
      <alignment horizontal="centerContinuous"/>
    </xf>
    <xf numFmtId="0" fontId="12" fillId="0" borderId="5" xfId="0" applyFont="1" applyBorder="1" applyAlignment="1">
      <alignment/>
    </xf>
    <xf numFmtId="0" fontId="11" fillId="0" borderId="5" xfId="0" applyFont="1" applyBorder="1" applyAlignment="1">
      <alignment/>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Border="1" applyAlignment="1">
      <alignment horizontal="center"/>
    </xf>
    <xf numFmtId="0" fontId="12" fillId="0" borderId="0" xfId="0" applyFont="1" applyAlignment="1">
      <alignment/>
    </xf>
    <xf numFmtId="0" fontId="28" fillId="0" borderId="0" xfId="0" applyFont="1" applyAlignment="1">
      <alignment/>
    </xf>
    <xf numFmtId="0" fontId="27" fillId="0" borderId="0" xfId="0" applyFont="1" applyFill="1" applyAlignment="1">
      <alignment/>
    </xf>
    <xf numFmtId="0" fontId="27" fillId="0" borderId="0" xfId="0" applyFont="1" applyAlignment="1">
      <alignment horizontal="right"/>
    </xf>
    <xf numFmtId="0" fontId="11" fillId="0" borderId="0" xfId="0" applyFont="1" applyFill="1" applyAlignment="1">
      <alignment/>
    </xf>
    <xf numFmtId="1" fontId="11" fillId="0" borderId="0" xfId="0" applyNumberFormat="1" applyFont="1" applyFill="1" applyAlignment="1">
      <alignment horizontal="right"/>
    </xf>
    <xf numFmtId="1" fontId="11" fillId="0" borderId="0" xfId="0" applyNumberFormat="1" applyFont="1" applyFill="1" applyAlignment="1">
      <alignment horizontal="right"/>
    </xf>
    <xf numFmtId="0" fontId="11" fillId="0" borderId="0" xfId="0" applyFont="1" applyAlignment="1">
      <alignment horizontal="left"/>
    </xf>
    <xf numFmtId="164" fontId="11" fillId="0" borderId="0" xfId="0" applyNumberFormat="1" applyFont="1" applyFill="1" applyAlignment="1">
      <alignment horizontal="center"/>
    </xf>
    <xf numFmtId="164" fontId="11" fillId="0" borderId="0" xfId="0" applyNumberFormat="1" applyFont="1" applyFill="1" applyAlignment="1">
      <alignment horizontal="center"/>
    </xf>
    <xf numFmtId="0" fontId="12" fillId="0" borderId="0" xfId="0" applyFont="1" applyFill="1" applyAlignment="1">
      <alignment/>
    </xf>
    <xf numFmtId="1" fontId="27" fillId="0" borderId="0" xfId="0" applyNumberFormat="1" applyFont="1" applyAlignment="1">
      <alignment horizontal="right"/>
    </xf>
    <xf numFmtId="1" fontId="27" fillId="0" borderId="0" xfId="0" applyNumberFormat="1" applyFont="1" applyAlignment="1">
      <alignment/>
    </xf>
    <xf numFmtId="1" fontId="11" fillId="0" borderId="0" xfId="0" applyNumberFormat="1" applyFont="1" applyAlignment="1">
      <alignment/>
    </xf>
    <xf numFmtId="1" fontId="11" fillId="0" borderId="0" xfId="0" applyNumberFormat="1" applyFont="1" applyAlignment="1">
      <alignment/>
    </xf>
    <xf numFmtId="1" fontId="11" fillId="0" borderId="0" xfId="0" applyNumberFormat="1" applyFont="1" applyAlignment="1">
      <alignment horizontal="right"/>
    </xf>
    <xf numFmtId="1" fontId="11" fillId="0" borderId="0" xfId="0" applyNumberFormat="1" applyFont="1" applyAlignment="1">
      <alignment horizontal="right"/>
    </xf>
    <xf numFmtId="1" fontId="28" fillId="0" borderId="0" xfId="0" applyNumberFormat="1" applyFont="1" applyAlignment="1">
      <alignment horizontal="right"/>
    </xf>
    <xf numFmtId="1" fontId="28" fillId="0" borderId="0" xfId="0" applyNumberFormat="1" applyFont="1" applyAlignment="1">
      <alignment/>
    </xf>
    <xf numFmtId="1" fontId="11" fillId="0" borderId="0" xfId="0" applyNumberFormat="1" applyFont="1" applyFill="1" applyAlignment="1">
      <alignment horizontal="right"/>
    </xf>
    <xf numFmtId="1" fontId="11" fillId="0" borderId="0" xfId="0" applyNumberFormat="1" applyFont="1" applyFill="1" applyAlignment="1">
      <alignment/>
    </xf>
    <xf numFmtId="1" fontId="11" fillId="0" borderId="0" xfId="0" applyNumberFormat="1" applyFont="1" applyFill="1" applyAlignment="1">
      <alignment/>
    </xf>
    <xf numFmtId="0" fontId="14" fillId="0" borderId="0" xfId="0" applyFont="1" applyAlignment="1" quotePrefix="1">
      <alignment/>
    </xf>
    <xf numFmtId="0" fontId="14" fillId="0" borderId="0" xfId="0" applyFont="1" applyAlignment="1" quotePrefix="1">
      <alignment horizontal="center"/>
    </xf>
    <xf numFmtId="0" fontId="30" fillId="0" borderId="0" xfId="20" applyFont="1" applyAlignment="1">
      <alignment/>
    </xf>
    <xf numFmtId="2" fontId="14" fillId="0" borderId="0" xfId="0" applyNumberFormat="1" applyFont="1" applyAlignment="1">
      <alignment/>
    </xf>
    <xf numFmtId="0" fontId="31" fillId="0" borderId="0" xfId="0" applyFont="1" applyAlignment="1">
      <alignment/>
    </xf>
    <xf numFmtId="1" fontId="11" fillId="0" borderId="0" xfId="0" applyNumberFormat="1" applyFont="1" applyFill="1" applyAlignment="1">
      <alignment horizontal="right"/>
    </xf>
    <xf numFmtId="1" fontId="19" fillId="0" borderId="0" xfId="0" applyNumberFormat="1" applyFont="1" applyFill="1" applyBorder="1" applyAlignment="1">
      <alignment horizontal="right"/>
    </xf>
    <xf numFmtId="1" fontId="19" fillId="0" borderId="0" xfId="0" applyNumberFormat="1" applyFont="1" applyFill="1" applyAlignment="1">
      <alignment horizontal="right"/>
    </xf>
    <xf numFmtId="1" fontId="5" fillId="0" borderId="0" xfId="0" applyNumberFormat="1" applyFont="1" applyFill="1" applyBorder="1" applyAlignment="1">
      <alignment horizontal="right"/>
    </xf>
    <xf numFmtId="3" fontId="5" fillId="0" borderId="7" xfId="0" applyNumberFormat="1" applyFont="1" applyBorder="1" applyAlignment="1">
      <alignment/>
    </xf>
    <xf numFmtId="3" fontId="21" fillId="0" borderId="0" xfId="0" applyNumberFormat="1" applyFont="1" applyBorder="1" applyAlignment="1">
      <alignment/>
    </xf>
    <xf numFmtId="3" fontId="5" fillId="0" borderId="7" xfId="0" applyNumberFormat="1" applyFont="1" applyBorder="1" applyAlignment="1" quotePrefix="1">
      <alignment horizontal="right"/>
    </xf>
    <xf numFmtId="3" fontId="5" fillId="0" borderId="0" xfId="0" applyNumberFormat="1" applyFont="1" applyAlignment="1" quotePrefix="1">
      <alignment horizontal="right"/>
    </xf>
    <xf numFmtId="3" fontId="5" fillId="0" borderId="0" xfId="0" applyNumberFormat="1" applyFont="1" applyFill="1" applyAlignment="1">
      <alignment/>
    </xf>
    <xf numFmtId="3" fontId="19" fillId="0" borderId="0" xfId="0" applyNumberFormat="1" applyFont="1" applyAlignment="1">
      <alignment/>
    </xf>
    <xf numFmtId="3" fontId="5" fillId="0" borderId="2" xfId="0" applyNumberFormat="1" applyFont="1" applyBorder="1" applyAlignment="1">
      <alignment/>
    </xf>
    <xf numFmtId="3" fontId="5" fillId="0" borderId="8" xfId="0" applyNumberFormat="1" applyFont="1" applyBorder="1" applyAlignment="1">
      <alignment/>
    </xf>
    <xf numFmtId="3" fontId="5" fillId="0" borderId="0" xfId="0" applyNumberFormat="1" applyFont="1" applyBorder="1" applyAlignment="1">
      <alignment horizontal="right"/>
    </xf>
    <xf numFmtId="170" fontId="19" fillId="0" borderId="7" xfId="0" applyNumberFormat="1" applyFont="1" applyFill="1" applyBorder="1" applyAlignment="1">
      <alignment/>
    </xf>
    <xf numFmtId="170" fontId="5" fillId="0" borderId="7" xfId="0" applyNumberFormat="1" applyFont="1" applyFill="1" applyBorder="1" applyAlignment="1">
      <alignment horizontal="right"/>
    </xf>
    <xf numFmtId="1" fontId="11" fillId="0" borderId="0" xfId="0" applyNumberFormat="1" applyFont="1" applyFill="1" applyAlignment="1">
      <alignment horizontal="center"/>
    </xf>
    <xf numFmtId="1"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167" fontId="5" fillId="0" borderId="0" xfId="15" applyNumberFormat="1" applyFont="1" applyFill="1" applyAlignment="1">
      <alignment/>
    </xf>
    <xf numFmtId="1" fontId="5" fillId="0" borderId="0" xfId="0" applyNumberFormat="1" applyFont="1" applyAlignment="1">
      <alignment/>
    </xf>
    <xf numFmtId="41" fontId="5" fillId="0" borderId="0" xfId="0" applyNumberFormat="1" applyFont="1" applyFill="1" applyAlignment="1">
      <alignment/>
    </xf>
    <xf numFmtId="170" fontId="1" fillId="0" borderId="0" xfId="0" applyNumberFormat="1" applyFont="1" applyAlignment="1">
      <alignment/>
    </xf>
    <xf numFmtId="172" fontId="5" fillId="0" borderId="0" xfId="0" applyNumberFormat="1" applyFont="1" applyAlignment="1">
      <alignment/>
    </xf>
    <xf numFmtId="0" fontId="0" fillId="0" borderId="0" xfId="0" applyFont="1" applyBorder="1" applyAlignment="1">
      <alignment horizontal="center"/>
    </xf>
    <xf numFmtId="164" fontId="5" fillId="0" borderId="0" xfId="0" applyNumberFormat="1" applyFont="1" applyFill="1" applyBorder="1" applyAlignment="1">
      <alignment/>
    </xf>
    <xf numFmtId="170" fontId="5" fillId="0" borderId="0" xfId="0" applyNumberFormat="1" applyFont="1" applyAlignment="1">
      <alignment horizontal="right"/>
    </xf>
    <xf numFmtId="17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3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cots.sharepoint.apptix.net/srmcs/General%20Publications/SCANNER%20RCI%20Explanatory%20Notes.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8"/>
  <sheetViews>
    <sheetView workbookViewId="0" topLeftCell="A1">
      <selection activeCell="G18" sqref="G18"/>
    </sheetView>
  </sheetViews>
  <sheetFormatPr defaultColWidth="9.140625" defaultRowHeight="12.75"/>
  <sheetData>
    <row r="1" spans="1:2" ht="13.5" thickBot="1">
      <c r="A1" s="6">
        <v>999</v>
      </c>
      <c r="B1" s="7" t="s">
        <v>76</v>
      </c>
    </row>
    <row r="2" ht="12.75">
      <c r="B2" s="8" t="s">
        <v>77</v>
      </c>
    </row>
    <row r="3" ht="12.75">
      <c r="B3" t="s">
        <v>78</v>
      </c>
    </row>
    <row r="4" ht="12.75">
      <c r="B4" t="s">
        <v>79</v>
      </c>
    </row>
    <row r="6" spans="1:5" ht="12.75">
      <c r="A6" s="9">
        <v>3.5</v>
      </c>
      <c r="B6" s="9" t="s">
        <v>80</v>
      </c>
      <c r="E6" s="7"/>
    </row>
    <row r="8" ht="12.75">
      <c r="A8" t="s">
        <v>131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N74"/>
  <sheetViews>
    <sheetView tabSelected="1" zoomScale="75" zoomScaleNormal="75" workbookViewId="0" topLeftCell="A1">
      <selection activeCell="A1" sqref="A1"/>
    </sheetView>
  </sheetViews>
  <sheetFormatPr defaultColWidth="9.140625" defaultRowHeight="12.75"/>
  <cols>
    <col min="1" max="1" width="2.7109375" style="1" customWidth="1"/>
    <col min="2" max="2" width="2.28125" style="1" customWidth="1"/>
    <col min="3" max="3" width="2.00390625" style="1" customWidth="1"/>
    <col min="4" max="4" width="7.57421875" style="1" customWidth="1"/>
    <col min="5" max="5" width="21.421875" style="1" customWidth="1"/>
    <col min="6" max="16" width="9.7109375" style="1" hidden="1" customWidth="1"/>
    <col min="17" max="19" width="9.7109375" style="1" customWidth="1"/>
    <col min="20" max="20" width="10.28125" style="1" customWidth="1"/>
    <col min="21" max="21" width="9.7109375" style="1" customWidth="1"/>
    <col min="22" max="22" width="11.00390625" style="1" customWidth="1"/>
    <col min="23" max="23" width="10.8515625" style="1" customWidth="1"/>
    <col min="24" max="25" width="10.8515625" style="36" customWidth="1"/>
    <col min="26" max="26" width="10.421875" style="36" customWidth="1"/>
    <col min="27" max="27" width="10.140625" style="1" bestFit="1" customWidth="1"/>
    <col min="28" max="36" width="9.140625" style="1" customWidth="1"/>
    <col min="37" max="37" width="9.28125" style="1" bestFit="1" customWidth="1"/>
    <col min="38" max="16384" width="9.140625" style="1" customWidth="1"/>
  </cols>
  <sheetData>
    <row r="1" spans="1:26" s="4" customFormat="1" ht="18.75">
      <c r="A1" s="100" t="s">
        <v>163</v>
      </c>
      <c r="B1" s="23"/>
      <c r="C1" s="23"/>
      <c r="D1" s="23"/>
      <c r="E1" s="99" t="s">
        <v>142</v>
      </c>
      <c r="F1" s="99"/>
      <c r="G1" s="99"/>
      <c r="H1" s="99"/>
      <c r="I1" s="99"/>
      <c r="J1" s="99"/>
      <c r="K1" s="99"/>
      <c r="L1" s="99"/>
      <c r="M1" s="99"/>
      <c r="N1" s="99"/>
      <c r="O1" s="99"/>
      <c r="P1" s="23"/>
      <c r="Q1" s="23"/>
      <c r="R1" s="23"/>
      <c r="S1" s="23"/>
      <c r="T1" s="23"/>
      <c r="X1" s="17"/>
      <c r="Y1" s="17"/>
      <c r="Z1" s="17"/>
    </row>
    <row r="2" spans="1:27" ht="21" customHeight="1">
      <c r="A2" s="96"/>
      <c r="B2" s="96"/>
      <c r="C2" s="96"/>
      <c r="D2" s="96"/>
      <c r="E2" s="96"/>
      <c r="F2" s="97">
        <v>1990</v>
      </c>
      <c r="G2" s="97">
        <v>1991</v>
      </c>
      <c r="H2" s="97">
        <v>1992</v>
      </c>
      <c r="I2" s="97">
        <v>1993</v>
      </c>
      <c r="J2" s="97">
        <v>1994</v>
      </c>
      <c r="K2" s="97">
        <v>1995</v>
      </c>
      <c r="L2" s="97">
        <v>1996</v>
      </c>
      <c r="M2" s="97">
        <v>1997</v>
      </c>
      <c r="N2" s="97">
        <v>1998</v>
      </c>
      <c r="O2" s="97">
        <v>1999</v>
      </c>
      <c r="P2" s="97">
        <v>2000</v>
      </c>
      <c r="Q2" s="97">
        <v>2001</v>
      </c>
      <c r="R2" s="98">
        <v>2002</v>
      </c>
      <c r="S2" s="98">
        <v>2003</v>
      </c>
      <c r="T2" s="98">
        <v>2004</v>
      </c>
      <c r="U2" s="98">
        <v>2005</v>
      </c>
      <c r="V2" s="98">
        <v>2006</v>
      </c>
      <c r="W2" s="98">
        <v>2007</v>
      </c>
      <c r="X2" s="98">
        <v>2008</v>
      </c>
      <c r="Y2" s="98">
        <v>2009</v>
      </c>
      <c r="Z2" s="98">
        <v>2010</v>
      </c>
      <c r="AA2" s="98">
        <v>2011</v>
      </c>
    </row>
    <row r="3" spans="6:27" ht="12.75">
      <c r="F3"/>
      <c r="G3"/>
      <c r="H3"/>
      <c r="I3"/>
      <c r="J3"/>
      <c r="K3"/>
      <c r="L3"/>
      <c r="M3"/>
      <c r="N3"/>
      <c r="O3"/>
      <c r="S3" s="3"/>
      <c r="T3" s="47"/>
      <c r="U3" s="47"/>
      <c r="V3" s="36"/>
      <c r="W3" s="47"/>
      <c r="X3" s="47"/>
      <c r="Y3" s="47"/>
      <c r="Z3" s="47"/>
      <c r="AA3" s="47" t="s">
        <v>25</v>
      </c>
    </row>
    <row r="4" spans="1:26" ht="18.75">
      <c r="A4" s="92" t="s">
        <v>195</v>
      </c>
      <c r="B4" s="4"/>
      <c r="C4" s="4"/>
      <c r="D4" s="4"/>
      <c r="E4" s="4"/>
      <c r="F4"/>
      <c r="G4"/>
      <c r="H4"/>
      <c r="I4"/>
      <c r="J4"/>
      <c r="K4"/>
      <c r="L4"/>
      <c r="M4"/>
      <c r="N4"/>
      <c r="O4"/>
      <c r="Q4" s="1" t="s">
        <v>128</v>
      </c>
      <c r="T4" s="36"/>
      <c r="U4" s="36"/>
      <c r="V4" s="36"/>
      <c r="X4" s="1"/>
      <c r="Y4" s="1"/>
      <c r="Z4" s="1"/>
    </row>
    <row r="5" spans="1:26" ht="15">
      <c r="A5" s="4"/>
      <c r="B5" s="4" t="s">
        <v>0</v>
      </c>
      <c r="C5" s="4"/>
      <c r="D5" s="4"/>
      <c r="E5" s="4"/>
      <c r="F5"/>
      <c r="G5"/>
      <c r="H5"/>
      <c r="I5"/>
      <c r="J5"/>
      <c r="K5"/>
      <c r="L5"/>
      <c r="M5"/>
      <c r="N5"/>
      <c r="O5"/>
      <c r="T5" s="36"/>
      <c r="U5" s="36"/>
      <c r="V5" s="36"/>
      <c r="X5" s="1"/>
      <c r="Y5" s="1"/>
      <c r="Z5" s="1"/>
    </row>
    <row r="6" spans="1:27" ht="15">
      <c r="A6" s="4"/>
      <c r="B6" s="4"/>
      <c r="C6" s="4" t="s">
        <v>1</v>
      </c>
      <c r="D6" s="4"/>
      <c r="E6" s="4"/>
      <c r="F6" s="14">
        <v>234.4</v>
      </c>
      <c r="G6" s="14">
        <v>233.3</v>
      </c>
      <c r="H6" s="14">
        <v>244.4</v>
      </c>
      <c r="I6" s="14">
        <v>254.1</v>
      </c>
      <c r="J6" s="14">
        <v>273.6</v>
      </c>
      <c r="K6" s="14">
        <v>283.4</v>
      </c>
      <c r="L6" s="203">
        <v>310.9</v>
      </c>
      <c r="M6" s="14">
        <v>328.9</v>
      </c>
      <c r="N6" s="14">
        <v>369.1</v>
      </c>
      <c r="O6" s="210">
        <v>371</v>
      </c>
      <c r="P6" s="33">
        <v>378</v>
      </c>
      <c r="Q6" s="33">
        <v>371</v>
      </c>
      <c r="R6" s="33">
        <v>371</v>
      </c>
      <c r="S6" s="33">
        <v>371</v>
      </c>
      <c r="T6" s="33">
        <v>371</v>
      </c>
      <c r="U6" s="33">
        <v>377</v>
      </c>
      <c r="V6" s="33">
        <v>392</v>
      </c>
      <c r="W6" s="33">
        <v>392</v>
      </c>
      <c r="X6" s="33">
        <v>392</v>
      </c>
      <c r="Y6" s="33">
        <v>390</v>
      </c>
      <c r="Z6" s="33">
        <v>389</v>
      </c>
      <c r="AA6" s="33">
        <v>397</v>
      </c>
    </row>
    <row r="7" spans="1:27" ht="15">
      <c r="A7" s="4"/>
      <c r="B7" s="4"/>
      <c r="C7" s="4" t="s">
        <v>2</v>
      </c>
      <c r="D7" s="4"/>
      <c r="E7" s="4"/>
      <c r="F7" s="14">
        <v>312.1</v>
      </c>
      <c r="G7" s="14">
        <v>315.3</v>
      </c>
      <c r="H7" s="14">
        <v>325.5</v>
      </c>
      <c r="I7" s="14">
        <v>338.7</v>
      </c>
      <c r="J7" s="14">
        <v>367.5</v>
      </c>
      <c r="K7" s="14">
        <v>387.5</v>
      </c>
      <c r="L7" s="203">
        <v>460.4</v>
      </c>
      <c r="M7" s="14">
        <f>328.9+153.7</f>
        <v>482.59999999999997</v>
      </c>
      <c r="N7" s="14">
        <v>532.1</v>
      </c>
      <c r="O7" s="210">
        <v>543</v>
      </c>
      <c r="P7" s="33">
        <v>536.8</v>
      </c>
      <c r="Q7" s="33">
        <v>519</v>
      </c>
      <c r="R7" s="33">
        <v>519</v>
      </c>
      <c r="S7" s="33">
        <v>519</v>
      </c>
      <c r="T7" s="33">
        <v>519</v>
      </c>
      <c r="U7" s="33">
        <v>525</v>
      </c>
      <c r="V7" s="33">
        <v>546</v>
      </c>
      <c r="W7" s="33">
        <v>547</v>
      </c>
      <c r="X7" s="33">
        <v>547</v>
      </c>
      <c r="Y7" s="33">
        <v>546</v>
      </c>
      <c r="Z7" s="33">
        <v>544</v>
      </c>
      <c r="AA7" s="33">
        <v>557</v>
      </c>
    </row>
    <row r="8" spans="1:27" ht="13.5" customHeight="1">
      <c r="A8" s="4"/>
      <c r="B8" s="4" t="s">
        <v>3</v>
      </c>
      <c r="C8" s="4"/>
      <c r="D8" s="4"/>
      <c r="E8" s="4"/>
      <c r="F8" s="14"/>
      <c r="G8" s="14"/>
      <c r="H8" s="14"/>
      <c r="I8" s="14"/>
      <c r="J8" s="14"/>
      <c r="K8" s="14"/>
      <c r="L8" s="203"/>
      <c r="M8" s="14"/>
      <c r="N8" s="14"/>
      <c r="O8" s="14"/>
      <c r="P8" s="33"/>
      <c r="AA8" s="33"/>
    </row>
    <row r="9" spans="1:27" ht="15">
      <c r="A9" s="4"/>
      <c r="B9" s="4"/>
      <c r="C9" s="4" t="s">
        <v>4</v>
      </c>
      <c r="D9" s="4"/>
      <c r="E9" s="4"/>
      <c r="F9" s="14">
        <v>476.7</v>
      </c>
      <c r="G9" s="14">
        <v>500</v>
      </c>
      <c r="H9" s="14">
        <v>488.8</v>
      </c>
      <c r="I9" s="14">
        <v>484.4</v>
      </c>
      <c r="J9" s="14">
        <v>475.9</v>
      </c>
      <c r="K9" s="14">
        <v>457.6</v>
      </c>
      <c r="L9" s="203">
        <v>575.8</v>
      </c>
      <c r="M9" s="14">
        <f>26.8+472.5+28.4</f>
        <v>527.7</v>
      </c>
      <c r="N9" s="14">
        <v>475.3</v>
      </c>
      <c r="O9" s="14">
        <v>463.7</v>
      </c>
      <c r="P9" s="33">
        <v>481</v>
      </c>
      <c r="Q9" s="33">
        <v>504</v>
      </c>
      <c r="R9" s="33">
        <v>504</v>
      </c>
      <c r="S9" s="33">
        <v>503</v>
      </c>
      <c r="T9" s="33">
        <v>505</v>
      </c>
      <c r="U9" s="33">
        <v>524</v>
      </c>
      <c r="V9" s="33">
        <v>531</v>
      </c>
      <c r="W9" s="33">
        <v>521</v>
      </c>
      <c r="X9" s="33">
        <v>521</v>
      </c>
      <c r="Y9" s="33">
        <v>523</v>
      </c>
      <c r="Z9" s="33">
        <v>523</v>
      </c>
      <c r="AA9" s="39">
        <v>524</v>
      </c>
    </row>
    <row r="10" spans="1:28" ht="15">
      <c r="A10" s="4"/>
      <c r="B10" s="4"/>
      <c r="C10" s="93" t="s">
        <v>5</v>
      </c>
      <c r="D10" s="4"/>
      <c r="E10" s="4"/>
      <c r="F10" s="14">
        <v>2433.9</v>
      </c>
      <c r="G10" s="14">
        <v>2413.5</v>
      </c>
      <c r="H10" s="14">
        <v>2382.8</v>
      </c>
      <c r="I10" s="14">
        <v>2384.2</v>
      </c>
      <c r="J10" s="14">
        <v>2383.9</v>
      </c>
      <c r="K10" s="14">
        <v>2393.3</v>
      </c>
      <c r="L10" s="203">
        <v>2432</v>
      </c>
      <c r="M10" s="14">
        <f>184.6+2237</f>
        <v>2421.6</v>
      </c>
      <c r="N10" s="14">
        <v>2460.3</v>
      </c>
      <c r="O10" s="14">
        <v>2472.7</v>
      </c>
      <c r="P10" s="33">
        <v>2470.2</v>
      </c>
      <c r="Q10" s="33">
        <v>2373</v>
      </c>
      <c r="R10" s="33">
        <v>2366</v>
      </c>
      <c r="S10" s="33">
        <v>2363</v>
      </c>
      <c r="T10" s="33">
        <v>2357</v>
      </c>
      <c r="U10" s="33">
        <v>2351</v>
      </c>
      <c r="V10" s="33">
        <v>2330</v>
      </c>
      <c r="W10" s="33">
        <v>2323</v>
      </c>
      <c r="X10" s="33">
        <v>2323</v>
      </c>
      <c r="Y10" s="33">
        <v>2332</v>
      </c>
      <c r="Z10" s="33">
        <v>2327</v>
      </c>
      <c r="AA10" s="33">
        <v>2324</v>
      </c>
      <c r="AB10" s="227"/>
    </row>
    <row r="11" spans="1:27" ht="15">
      <c r="A11" s="4"/>
      <c r="B11" s="4"/>
      <c r="C11" s="4" t="s">
        <v>191</v>
      </c>
      <c r="D11" s="4"/>
      <c r="E11" s="4"/>
      <c r="F11" s="14"/>
      <c r="G11" s="14"/>
      <c r="H11" s="14"/>
      <c r="I11" s="14"/>
      <c r="J11" s="14"/>
      <c r="K11" s="14"/>
      <c r="L11" s="203"/>
      <c r="M11" s="14"/>
      <c r="N11" s="14"/>
      <c r="O11" s="14"/>
      <c r="P11" s="33"/>
      <c r="Q11" s="226">
        <v>97</v>
      </c>
      <c r="R11" s="33">
        <v>100</v>
      </c>
      <c r="S11" s="33">
        <v>100</v>
      </c>
      <c r="T11" s="33">
        <v>101</v>
      </c>
      <c r="U11" s="33">
        <v>105</v>
      </c>
      <c r="V11" s="33">
        <v>111</v>
      </c>
      <c r="W11" s="33">
        <v>114</v>
      </c>
      <c r="X11" s="33">
        <v>114</v>
      </c>
      <c r="Y11" s="33">
        <v>119</v>
      </c>
      <c r="Z11" s="33">
        <v>123</v>
      </c>
      <c r="AA11" s="39">
        <v>125</v>
      </c>
    </row>
    <row r="12" spans="1:28" s="158" customFormat="1" ht="15.75">
      <c r="A12" s="92"/>
      <c r="B12" s="92"/>
      <c r="C12" s="94" t="s">
        <v>6</v>
      </c>
      <c r="D12" s="4"/>
      <c r="E12" s="4"/>
      <c r="F12" s="14">
        <v>2910.6</v>
      </c>
      <c r="G12" s="14">
        <v>2913.5</v>
      </c>
      <c r="H12" s="14">
        <v>2871.6</v>
      </c>
      <c r="I12" s="14">
        <v>2868.6</v>
      </c>
      <c r="J12" s="14">
        <v>2859.8</v>
      </c>
      <c r="K12" s="14">
        <v>2850.9</v>
      </c>
      <c r="L12" s="203">
        <v>3007.8</v>
      </c>
      <c r="M12" s="14">
        <f>SUM(M9:M10)</f>
        <v>2949.3</v>
      </c>
      <c r="N12" s="14">
        <f>SUM(N9:N10)</f>
        <v>2935.6000000000004</v>
      </c>
      <c r="O12" s="14">
        <f>SUM(O9:O10)</f>
        <v>2936.3999999999996</v>
      </c>
      <c r="P12" s="66">
        <f>SUM(P9:P10)</f>
        <v>2951.2</v>
      </c>
      <c r="Q12" s="33">
        <v>2973</v>
      </c>
      <c r="R12" s="33">
        <v>2969</v>
      </c>
      <c r="S12" s="33">
        <v>2966</v>
      </c>
      <c r="T12" s="33">
        <v>2963</v>
      </c>
      <c r="U12" s="33">
        <v>2980</v>
      </c>
      <c r="V12" s="33">
        <v>2972</v>
      </c>
      <c r="W12" s="33">
        <v>2958</v>
      </c>
      <c r="X12" s="33">
        <v>2958</v>
      </c>
      <c r="Y12" s="33">
        <v>2974</v>
      </c>
      <c r="Z12" s="33">
        <v>2974</v>
      </c>
      <c r="AA12" s="33">
        <v>2973</v>
      </c>
      <c r="AB12" s="222"/>
    </row>
    <row r="13" spans="1:27" ht="15">
      <c r="A13" s="4"/>
      <c r="B13" s="4"/>
      <c r="C13" s="94" t="s">
        <v>7</v>
      </c>
      <c r="D13" s="4"/>
      <c r="E13" s="4"/>
      <c r="F13" s="14"/>
      <c r="G13" s="14"/>
      <c r="H13" s="14"/>
      <c r="I13" s="14"/>
      <c r="J13" s="14"/>
      <c r="K13" s="14"/>
      <c r="L13" s="203"/>
      <c r="M13" s="14"/>
      <c r="N13" s="14"/>
      <c r="O13" s="14"/>
      <c r="P13" s="33"/>
      <c r="Q13" s="33"/>
      <c r="R13" s="33"/>
      <c r="S13" s="33"/>
      <c r="T13" s="33"/>
      <c r="U13" s="33"/>
      <c r="V13" s="33"/>
      <c r="W13" s="33"/>
      <c r="X13" s="33"/>
      <c r="Y13" s="33"/>
      <c r="Z13" s="33"/>
      <c r="AA13" s="33"/>
    </row>
    <row r="14" spans="1:27" ht="15">
      <c r="A14" s="4"/>
      <c r="B14" s="4"/>
      <c r="C14" s="4"/>
      <c r="D14" s="4" t="s">
        <v>8</v>
      </c>
      <c r="E14" s="4"/>
      <c r="F14" s="14">
        <v>222.6</v>
      </c>
      <c r="G14" s="14">
        <v>217.9</v>
      </c>
      <c r="H14" s="14">
        <v>210.5</v>
      </c>
      <c r="I14" s="14">
        <v>216.1</v>
      </c>
      <c r="J14" s="14">
        <v>213.6</v>
      </c>
      <c r="K14" s="14">
        <v>214.8</v>
      </c>
      <c r="L14" s="203">
        <v>233.7</v>
      </c>
      <c r="M14" s="14">
        <f>26.8+184.6</f>
        <v>211.4</v>
      </c>
      <c r="N14" s="14">
        <v>222.7</v>
      </c>
      <c r="O14" s="14">
        <v>247.9</v>
      </c>
      <c r="P14" s="33">
        <v>247.9</v>
      </c>
      <c r="Q14" s="33">
        <v>240</v>
      </c>
      <c r="R14" s="33">
        <v>236</v>
      </c>
      <c r="S14" s="33">
        <v>236</v>
      </c>
      <c r="T14" s="33">
        <v>236</v>
      </c>
      <c r="U14" s="33">
        <v>238</v>
      </c>
      <c r="V14" s="39">
        <v>232</v>
      </c>
      <c r="W14" s="39">
        <v>229</v>
      </c>
      <c r="X14" s="39">
        <v>229</v>
      </c>
      <c r="Y14" s="39">
        <v>226</v>
      </c>
      <c r="Z14" s="39">
        <v>233</v>
      </c>
      <c r="AA14" s="39">
        <v>234</v>
      </c>
    </row>
    <row r="15" spans="1:28" ht="15">
      <c r="A15" s="4"/>
      <c r="B15" s="4"/>
      <c r="C15" s="4"/>
      <c r="D15" s="4" t="s">
        <v>9</v>
      </c>
      <c r="E15" s="4"/>
      <c r="F15" s="14">
        <v>2688</v>
      </c>
      <c r="G15" s="14">
        <v>2695.6</v>
      </c>
      <c r="H15" s="14">
        <v>2661.1</v>
      </c>
      <c r="I15" s="14">
        <v>2652.5</v>
      </c>
      <c r="J15" s="14">
        <v>2646.2</v>
      </c>
      <c r="K15" s="14">
        <v>2636.1</v>
      </c>
      <c r="L15" s="203">
        <v>2774.1</v>
      </c>
      <c r="M15" s="14">
        <f>472.5+2237+28.4</f>
        <v>2737.9</v>
      </c>
      <c r="N15" s="14">
        <v>2712.9</v>
      </c>
      <c r="O15" s="14">
        <v>2688.5</v>
      </c>
      <c r="P15" s="33">
        <v>2703.3</v>
      </c>
      <c r="Q15" s="33">
        <v>2733</v>
      </c>
      <c r="R15" s="33">
        <v>2734</v>
      </c>
      <c r="S15" s="33">
        <v>2730</v>
      </c>
      <c r="T15" s="33">
        <v>2727</v>
      </c>
      <c r="U15" s="33">
        <v>2742</v>
      </c>
      <c r="V15" s="39">
        <v>2740</v>
      </c>
      <c r="W15" s="39">
        <v>2730</v>
      </c>
      <c r="X15" s="39">
        <v>2730</v>
      </c>
      <c r="Y15" s="39">
        <v>2748</v>
      </c>
      <c r="Z15" s="39">
        <v>2740</v>
      </c>
      <c r="AA15" s="39">
        <v>2738</v>
      </c>
      <c r="AB15" s="227"/>
    </row>
    <row r="16" spans="1:26" ht="6" customHeight="1">
      <c r="A16" s="4"/>
      <c r="B16" s="4"/>
      <c r="C16" s="4"/>
      <c r="D16" s="4"/>
      <c r="E16" s="4"/>
      <c r="F16" s="14"/>
      <c r="G16" s="14"/>
      <c r="H16" s="14"/>
      <c r="I16" s="14"/>
      <c r="J16" s="14"/>
      <c r="K16" s="14"/>
      <c r="L16" s="203"/>
      <c r="M16" s="14"/>
      <c r="N16" s="14"/>
      <c r="O16" s="14"/>
      <c r="P16" s="33"/>
      <c r="Q16" s="33"/>
      <c r="R16" s="33"/>
      <c r="S16" s="33"/>
      <c r="T16" s="33"/>
      <c r="U16" s="33"/>
      <c r="V16" s="33"/>
      <c r="W16" s="33"/>
      <c r="X16" s="33"/>
      <c r="Y16" s="33"/>
      <c r="Z16" s="33"/>
    </row>
    <row r="17" spans="1:27" ht="18.75">
      <c r="A17" s="92"/>
      <c r="B17" s="95" t="s">
        <v>196</v>
      </c>
      <c r="C17" s="92"/>
      <c r="D17" s="92"/>
      <c r="E17" s="92"/>
      <c r="F17" s="14">
        <v>3222.7</v>
      </c>
      <c r="G17" s="14">
        <v>3228.8</v>
      </c>
      <c r="H17" s="14">
        <v>3197.1</v>
      </c>
      <c r="I17" s="14">
        <v>3207.3</v>
      </c>
      <c r="J17" s="14">
        <v>3227.3</v>
      </c>
      <c r="K17" s="14">
        <v>3238.4</v>
      </c>
      <c r="L17" s="203">
        <v>3468.2</v>
      </c>
      <c r="M17" s="14">
        <v>3431.9</v>
      </c>
      <c r="N17" s="14">
        <v>3467.6</v>
      </c>
      <c r="O17" s="14">
        <v>3479</v>
      </c>
      <c r="P17" s="156">
        <f aca="true" t="shared" si="0" ref="P17:AA17">P7+P12</f>
        <v>3488</v>
      </c>
      <c r="Q17" s="156">
        <f t="shared" si="0"/>
        <v>3492</v>
      </c>
      <c r="R17" s="156">
        <f t="shared" si="0"/>
        <v>3488</v>
      </c>
      <c r="S17" s="156">
        <f t="shared" si="0"/>
        <v>3485</v>
      </c>
      <c r="T17" s="156">
        <f t="shared" si="0"/>
        <v>3482</v>
      </c>
      <c r="U17" s="156">
        <f t="shared" si="0"/>
        <v>3505</v>
      </c>
      <c r="V17" s="156">
        <f t="shared" si="0"/>
        <v>3518</v>
      </c>
      <c r="W17" s="156">
        <f t="shared" si="0"/>
        <v>3505</v>
      </c>
      <c r="X17" s="156">
        <f t="shared" si="0"/>
        <v>3505</v>
      </c>
      <c r="Y17" s="156">
        <f t="shared" si="0"/>
        <v>3520</v>
      </c>
      <c r="Z17" s="156">
        <f t="shared" si="0"/>
        <v>3518</v>
      </c>
      <c r="AA17" s="156">
        <f t="shared" si="0"/>
        <v>3530</v>
      </c>
    </row>
    <row r="18" spans="1:27" ht="14.25" customHeight="1">
      <c r="A18" s="4"/>
      <c r="B18" s="4"/>
      <c r="C18" s="4"/>
      <c r="D18" s="4"/>
      <c r="E18" s="4"/>
      <c r="F18" s="204" t="s">
        <v>128</v>
      </c>
      <c r="G18" s="204" t="s">
        <v>128</v>
      </c>
      <c r="H18" s="204" t="s">
        <v>128</v>
      </c>
      <c r="I18" s="204" t="s">
        <v>128</v>
      </c>
      <c r="J18" s="204" t="s">
        <v>128</v>
      </c>
      <c r="K18" s="204" t="s">
        <v>128</v>
      </c>
      <c r="L18" s="204" t="s">
        <v>128</v>
      </c>
      <c r="M18" s="204" t="s">
        <v>128</v>
      </c>
      <c r="N18" s="204" t="s">
        <v>128</v>
      </c>
      <c r="O18"/>
      <c r="P18" s="69" t="str">
        <f>IF(ABS(P17-(P7+P12))&gt;comments!$A$1,P17-(P7+P12)," ")</f>
        <v> </v>
      </c>
      <c r="Q18" s="69"/>
      <c r="R18" s="69"/>
      <c r="S18" s="69"/>
      <c r="T18" s="69"/>
      <c r="U18" s="69"/>
      <c r="V18" s="69"/>
      <c r="W18" s="69"/>
      <c r="X18" s="69"/>
      <c r="Y18" s="69"/>
      <c r="Z18" s="69"/>
      <c r="AA18" s="69"/>
    </row>
    <row r="19" spans="1:26" ht="15.75">
      <c r="A19" s="95" t="s">
        <v>10</v>
      </c>
      <c r="B19" s="4"/>
      <c r="C19" s="4"/>
      <c r="D19" s="4"/>
      <c r="E19" s="4"/>
      <c r="F19" s="14"/>
      <c r="G19" s="14"/>
      <c r="H19" s="14"/>
      <c r="I19" s="14"/>
      <c r="J19" s="14"/>
      <c r="K19" s="14"/>
      <c r="L19" s="14"/>
      <c r="M19" s="14"/>
      <c r="N19" s="14"/>
      <c r="O19"/>
      <c r="P19" s="14"/>
      <c r="Q19" s="14"/>
      <c r="S19" s="31"/>
      <c r="X19" s="1"/>
      <c r="Y19" s="1"/>
      <c r="Z19" s="1"/>
    </row>
    <row r="20" spans="1:26" ht="15">
      <c r="A20" s="4"/>
      <c r="B20" s="4" t="s">
        <v>0</v>
      </c>
      <c r="C20" s="4"/>
      <c r="D20" s="4"/>
      <c r="E20" s="4"/>
      <c r="F20" s="14"/>
      <c r="G20" s="14"/>
      <c r="H20" s="14"/>
      <c r="I20" s="14"/>
      <c r="J20" s="14"/>
      <c r="K20" s="14"/>
      <c r="L20" s="14"/>
      <c r="M20" s="14"/>
      <c r="N20" s="14"/>
      <c r="O20"/>
      <c r="P20" s="14"/>
      <c r="Q20" s="14"/>
      <c r="S20" s="31"/>
      <c r="X20" s="1"/>
      <c r="Y20" s="1"/>
      <c r="Z20" s="1"/>
    </row>
    <row r="21" spans="1:26" ht="15">
      <c r="A21" s="4"/>
      <c r="B21" s="4"/>
      <c r="C21" s="4" t="s">
        <v>1</v>
      </c>
      <c r="D21" s="4"/>
      <c r="E21" s="4"/>
      <c r="F21" s="14">
        <v>24.1</v>
      </c>
      <c r="G21" s="14">
        <v>24.1</v>
      </c>
      <c r="H21" s="14">
        <v>24.1</v>
      </c>
      <c r="I21" s="14">
        <v>31.4</v>
      </c>
      <c r="J21" s="14">
        <v>31.4</v>
      </c>
      <c r="K21" s="14">
        <v>27.2</v>
      </c>
      <c r="L21" s="205" t="s">
        <v>127</v>
      </c>
      <c r="M21" s="206" t="s">
        <v>127</v>
      </c>
      <c r="N21" s="206" t="s">
        <v>127</v>
      </c>
      <c r="O21" s="206" t="s">
        <v>127</v>
      </c>
      <c r="P21" s="37">
        <v>0</v>
      </c>
      <c r="Q21" s="37">
        <v>0</v>
      </c>
      <c r="R21" s="37">
        <v>0</v>
      </c>
      <c r="S21" s="37">
        <v>0</v>
      </c>
      <c r="T21" s="37">
        <v>0</v>
      </c>
      <c r="U21" s="37">
        <v>0</v>
      </c>
      <c r="V21" s="37">
        <v>0</v>
      </c>
      <c r="W21" s="37">
        <v>0</v>
      </c>
      <c r="X21" s="37">
        <v>0</v>
      </c>
      <c r="Y21" s="37">
        <v>0</v>
      </c>
      <c r="Z21" s="37">
        <v>0</v>
      </c>
    </row>
    <row r="22" spans="1:26" ht="15">
      <c r="A22" s="4"/>
      <c r="B22" s="4"/>
      <c r="C22" s="4" t="s">
        <v>2</v>
      </c>
      <c r="D22" s="4"/>
      <c r="E22" s="4"/>
      <c r="F22" s="14">
        <v>47.2</v>
      </c>
      <c r="G22" s="14">
        <v>47.2</v>
      </c>
      <c r="H22" s="14">
        <v>47.2</v>
      </c>
      <c r="I22" s="14">
        <v>57.3</v>
      </c>
      <c r="J22" s="14">
        <v>57.3</v>
      </c>
      <c r="K22" s="14">
        <v>53</v>
      </c>
      <c r="L22" s="205" t="s">
        <v>127</v>
      </c>
      <c r="M22" s="206" t="s">
        <v>127</v>
      </c>
      <c r="N22" s="206" t="s">
        <v>127</v>
      </c>
      <c r="O22" s="206" t="s">
        <v>127</v>
      </c>
      <c r="P22" s="37">
        <v>0</v>
      </c>
      <c r="Q22" s="37">
        <v>0</v>
      </c>
      <c r="R22" s="37">
        <v>0</v>
      </c>
      <c r="S22" s="37">
        <v>0</v>
      </c>
      <c r="T22" s="37">
        <v>0</v>
      </c>
      <c r="U22" s="37">
        <v>0</v>
      </c>
      <c r="V22" s="37">
        <v>0</v>
      </c>
      <c r="W22" s="37">
        <v>0</v>
      </c>
      <c r="X22" s="37">
        <v>0</v>
      </c>
      <c r="Y22" s="37">
        <v>0</v>
      </c>
      <c r="Z22" s="37">
        <v>0</v>
      </c>
    </row>
    <row r="23" spans="1:26" ht="15">
      <c r="A23" s="4"/>
      <c r="B23" s="4" t="s">
        <v>3</v>
      </c>
      <c r="C23" s="4"/>
      <c r="D23" s="4"/>
      <c r="E23" s="4"/>
      <c r="F23" s="14"/>
      <c r="G23" s="14"/>
      <c r="H23" s="14"/>
      <c r="I23" s="14"/>
      <c r="J23" s="14"/>
      <c r="K23" s="14"/>
      <c r="L23" s="203"/>
      <c r="M23" s="14"/>
      <c r="N23" s="14"/>
      <c r="O23"/>
      <c r="P23" s="31"/>
      <c r="R23" s="36"/>
      <c r="S23" s="36"/>
      <c r="T23" s="36"/>
      <c r="X23" s="1"/>
      <c r="Y23" s="1"/>
      <c r="Z23" s="1"/>
    </row>
    <row r="24" spans="1:27" ht="18">
      <c r="A24" s="4"/>
      <c r="B24" s="4"/>
      <c r="C24" s="4" t="s">
        <v>159</v>
      </c>
      <c r="D24" s="4"/>
      <c r="E24" s="4"/>
      <c r="F24" s="14">
        <v>270.1</v>
      </c>
      <c r="G24" s="14">
        <v>297.8</v>
      </c>
      <c r="H24" s="14">
        <v>298.8</v>
      </c>
      <c r="I24" s="14">
        <v>298.9</v>
      </c>
      <c r="J24" s="14">
        <v>283.1</v>
      </c>
      <c r="K24" s="14">
        <v>258.9</v>
      </c>
      <c r="L24" s="203">
        <v>209.1</v>
      </c>
      <c r="M24" s="14">
        <v>212</v>
      </c>
      <c r="N24" s="14">
        <v>214.2</v>
      </c>
      <c r="O24" s="207">
        <v>218.68</v>
      </c>
      <c r="P24" s="33">
        <v>225.28</v>
      </c>
      <c r="Q24" s="33">
        <v>225.26</v>
      </c>
      <c r="R24" s="39">
        <v>232.98</v>
      </c>
      <c r="S24" s="39">
        <v>227.69</v>
      </c>
      <c r="T24" s="39">
        <v>227.69</v>
      </c>
      <c r="U24" s="39">
        <f>140.49+105</f>
        <v>245.49</v>
      </c>
      <c r="V24" s="39">
        <v>241.69</v>
      </c>
      <c r="W24" s="39">
        <v>241.99</v>
      </c>
      <c r="X24" s="212">
        <f>W24/W26*X26</f>
        <v>243.3103216077543</v>
      </c>
      <c r="Y24" s="65">
        <f>W24/W26*Y26</f>
        <v>243.3103216077543</v>
      </c>
      <c r="Z24" s="213">
        <v>229</v>
      </c>
      <c r="AA24" s="220">
        <v>231.7</v>
      </c>
    </row>
    <row r="25" spans="1:27" ht="18">
      <c r="A25" s="4"/>
      <c r="B25" s="4"/>
      <c r="C25" s="93" t="s">
        <v>160</v>
      </c>
      <c r="D25" s="4"/>
      <c r="E25" s="4"/>
      <c r="F25" s="14">
        <v>7397.6</v>
      </c>
      <c r="G25" s="14">
        <v>7346.5</v>
      </c>
      <c r="H25" s="14">
        <v>7347.8</v>
      </c>
      <c r="I25" s="14">
        <v>7307.5</v>
      </c>
      <c r="J25" s="14">
        <v>7272.2</v>
      </c>
      <c r="K25" s="14">
        <v>7322.75</v>
      </c>
      <c r="L25" s="203">
        <v>7148.8</v>
      </c>
      <c r="M25" s="14">
        <v>7160.7</v>
      </c>
      <c r="N25" s="14">
        <v>7168.5</v>
      </c>
      <c r="O25" s="207">
        <v>7171.05</v>
      </c>
      <c r="P25" s="33">
        <v>7188.34</v>
      </c>
      <c r="Q25" s="33">
        <v>7181.78</v>
      </c>
      <c r="R25" s="39">
        <v>7184</v>
      </c>
      <c r="S25" s="39">
        <v>7190.04</v>
      </c>
      <c r="T25" s="39">
        <v>7190.04</v>
      </c>
      <c r="U25" s="39">
        <f>1312.48+5875.06</f>
        <v>7187.540000000001</v>
      </c>
      <c r="V25" s="39">
        <v>7182.35</v>
      </c>
      <c r="W25" s="39">
        <v>7138.74</v>
      </c>
      <c r="X25" s="212">
        <f>X26-X24</f>
        <v>7177.689678392246</v>
      </c>
      <c r="Y25" s="65">
        <f>Y26-Y24</f>
        <v>7177.689678392246</v>
      </c>
      <c r="Z25" s="213">
        <v>7185</v>
      </c>
      <c r="AA25" s="14">
        <v>7234.9</v>
      </c>
    </row>
    <row r="26" spans="1:27" s="158" customFormat="1" ht="15.75">
      <c r="A26" s="92"/>
      <c r="B26" s="92"/>
      <c r="C26" s="94" t="s">
        <v>6</v>
      </c>
      <c r="D26" s="92"/>
      <c r="E26" s="4"/>
      <c r="F26" s="14">
        <v>7667.7</v>
      </c>
      <c r="G26" s="14">
        <v>7644.3</v>
      </c>
      <c r="H26" s="14">
        <v>7646.6</v>
      </c>
      <c r="I26" s="14">
        <v>7606.4</v>
      </c>
      <c r="J26" s="14">
        <v>7555.3</v>
      </c>
      <c r="K26" s="14">
        <v>7581.65</v>
      </c>
      <c r="L26" s="203">
        <v>7357.9</v>
      </c>
      <c r="M26" s="14">
        <v>7372.7</v>
      </c>
      <c r="N26" s="14">
        <v>7382.7</v>
      </c>
      <c r="O26" s="207">
        <f>SUM(O24:O25)</f>
        <v>7389.7300000000005</v>
      </c>
      <c r="P26" s="66">
        <f aca="true" t="shared" si="1" ref="P26:W26">SUM(P24:P25)</f>
        <v>7413.62</v>
      </c>
      <c r="Q26" s="65">
        <f t="shared" si="1"/>
        <v>7407.04</v>
      </c>
      <c r="R26" s="65">
        <f t="shared" si="1"/>
        <v>7416.98</v>
      </c>
      <c r="S26" s="65">
        <f t="shared" si="1"/>
        <v>7417.73</v>
      </c>
      <c r="T26" s="65">
        <f t="shared" si="1"/>
        <v>7417.73</v>
      </c>
      <c r="U26" s="65">
        <f t="shared" si="1"/>
        <v>7433.030000000001</v>
      </c>
      <c r="V26" s="65">
        <f t="shared" si="1"/>
        <v>7424.04</v>
      </c>
      <c r="W26" s="65">
        <f t="shared" si="1"/>
        <v>7380.73</v>
      </c>
      <c r="X26" s="39">
        <v>7421</v>
      </c>
      <c r="Y26" s="39">
        <v>7421</v>
      </c>
      <c r="Z26" s="39">
        <v>7414</v>
      </c>
      <c r="AA26" s="14">
        <v>7466.6</v>
      </c>
    </row>
    <row r="27" spans="1:23" ht="15">
      <c r="A27" s="4"/>
      <c r="B27" s="4"/>
      <c r="C27" s="94" t="s">
        <v>7</v>
      </c>
      <c r="D27" s="4"/>
      <c r="E27" s="4"/>
      <c r="F27" s="14"/>
      <c r="G27" s="14"/>
      <c r="H27" s="14"/>
      <c r="I27" s="14"/>
      <c r="J27" s="14"/>
      <c r="K27" s="14"/>
      <c r="L27" s="203"/>
      <c r="M27" s="14"/>
      <c r="N27" s="14"/>
      <c r="O27"/>
      <c r="P27" s="33"/>
      <c r="Q27" s="33"/>
      <c r="R27" s="33"/>
      <c r="S27" s="39"/>
      <c r="T27" s="39"/>
      <c r="U27" s="39"/>
      <c r="W27" s="36"/>
    </row>
    <row r="28" spans="1:27" ht="15">
      <c r="A28" s="4"/>
      <c r="B28" s="4"/>
      <c r="C28" s="4"/>
      <c r="D28" s="4" t="s">
        <v>8</v>
      </c>
      <c r="E28" s="4"/>
      <c r="F28" s="14">
        <v>1249.6</v>
      </c>
      <c r="G28" s="14">
        <v>1241.5</v>
      </c>
      <c r="H28" s="14">
        <v>1243.4</v>
      </c>
      <c r="I28" s="14">
        <v>1270.9</v>
      </c>
      <c r="J28" s="14">
        <v>1244.3</v>
      </c>
      <c r="K28" s="14">
        <v>1364.35</v>
      </c>
      <c r="L28" s="203">
        <v>1331</v>
      </c>
      <c r="M28" s="14">
        <v>1366.8</v>
      </c>
      <c r="N28" s="14">
        <v>1383.1</v>
      </c>
      <c r="O28" s="207">
        <v>1384.62</v>
      </c>
      <c r="P28" s="33">
        <v>1416.1</v>
      </c>
      <c r="Q28" s="33">
        <v>1428.91</v>
      </c>
      <c r="R28" s="39">
        <v>1436.9</v>
      </c>
      <c r="S28" s="39">
        <v>1440.37</v>
      </c>
      <c r="T28" s="39">
        <v>1440.37</v>
      </c>
      <c r="U28" s="39">
        <f>140.49+1312.48</f>
        <v>1452.97</v>
      </c>
      <c r="V28" s="39">
        <v>1485.12</v>
      </c>
      <c r="W28" s="39">
        <v>1491.28</v>
      </c>
      <c r="X28" s="39">
        <v>1515</v>
      </c>
      <c r="Y28" s="39">
        <v>1507.64</v>
      </c>
      <c r="Z28" s="39">
        <v>1509</v>
      </c>
      <c r="AA28" s="39">
        <v>1559.3</v>
      </c>
    </row>
    <row r="29" spans="1:27" ht="15">
      <c r="A29" s="4"/>
      <c r="B29" s="4"/>
      <c r="C29" s="4"/>
      <c r="D29" s="4" t="s">
        <v>9</v>
      </c>
      <c r="E29" s="4"/>
      <c r="F29" s="14">
        <v>6418.1</v>
      </c>
      <c r="G29" s="14">
        <v>6402.8</v>
      </c>
      <c r="H29" s="14">
        <v>6403.2</v>
      </c>
      <c r="I29" s="14">
        <v>6335.5</v>
      </c>
      <c r="J29" s="14">
        <v>6311</v>
      </c>
      <c r="K29" s="14">
        <v>6217.3</v>
      </c>
      <c r="L29" s="203">
        <v>6026.9</v>
      </c>
      <c r="M29" s="14">
        <v>6005.9</v>
      </c>
      <c r="N29" s="14">
        <v>5999.6</v>
      </c>
      <c r="O29" s="207">
        <v>6005.11</v>
      </c>
      <c r="P29" s="33">
        <v>5997.52</v>
      </c>
      <c r="Q29" s="33">
        <v>5978.15</v>
      </c>
      <c r="R29" s="39">
        <v>5980.36</v>
      </c>
      <c r="S29" s="39">
        <v>5977.36</v>
      </c>
      <c r="T29" s="39">
        <v>5977.36</v>
      </c>
      <c r="U29" s="39">
        <f>105+5875.06</f>
        <v>5980.06</v>
      </c>
      <c r="V29" s="39">
        <v>5938.92</v>
      </c>
      <c r="W29" s="39">
        <v>5889.45</v>
      </c>
      <c r="X29" s="39">
        <v>5906</v>
      </c>
      <c r="Y29" s="39">
        <v>5913.28</v>
      </c>
      <c r="Z29" s="39">
        <v>5905</v>
      </c>
      <c r="AA29" s="39">
        <v>5907.3</v>
      </c>
    </row>
    <row r="30" spans="1:23" ht="6" customHeight="1">
      <c r="A30" s="4"/>
      <c r="B30" s="4"/>
      <c r="C30" s="4"/>
      <c r="D30" s="4"/>
      <c r="E30" s="4"/>
      <c r="F30" s="14"/>
      <c r="G30" s="14"/>
      <c r="H30" s="14"/>
      <c r="I30" s="14"/>
      <c r="J30" s="14"/>
      <c r="K30" s="14"/>
      <c r="L30" s="203"/>
      <c r="M30" s="14"/>
      <c r="N30" s="14"/>
      <c r="O30" s="14"/>
      <c r="P30" s="33"/>
      <c r="Q30" s="33"/>
      <c r="R30" s="33"/>
      <c r="S30" s="39"/>
      <c r="T30" s="39"/>
      <c r="U30" s="39"/>
      <c r="W30" s="36"/>
    </row>
    <row r="31" spans="1:27" ht="18.75">
      <c r="A31" s="4"/>
      <c r="B31" s="95" t="s">
        <v>168</v>
      </c>
      <c r="C31" s="92"/>
      <c r="D31" s="92"/>
      <c r="E31" s="92"/>
      <c r="F31" s="14">
        <v>7714.9</v>
      </c>
      <c r="G31" s="14">
        <v>7691.5</v>
      </c>
      <c r="H31" s="14">
        <v>7693.8</v>
      </c>
      <c r="I31" s="14">
        <v>7663.7</v>
      </c>
      <c r="J31" s="14">
        <v>7612.6</v>
      </c>
      <c r="K31" s="14">
        <v>7634.65</v>
      </c>
      <c r="L31" s="203">
        <v>7357.9</v>
      </c>
      <c r="M31" s="14">
        <v>7372.7</v>
      </c>
      <c r="N31" s="14">
        <v>7382.7</v>
      </c>
      <c r="O31" s="14">
        <v>7389.73</v>
      </c>
      <c r="P31" s="156">
        <f aca="true" t="shared" si="2" ref="P31:V31">SUM(P28:P29)</f>
        <v>7413.620000000001</v>
      </c>
      <c r="Q31" s="157">
        <f t="shared" si="2"/>
        <v>7407.0599999999995</v>
      </c>
      <c r="R31" s="157">
        <f t="shared" si="2"/>
        <v>7417.26</v>
      </c>
      <c r="S31" s="157">
        <f t="shared" si="2"/>
        <v>7417.73</v>
      </c>
      <c r="T31" s="157">
        <f t="shared" si="2"/>
        <v>7417.73</v>
      </c>
      <c r="U31" s="157">
        <f t="shared" si="2"/>
        <v>7433.030000000001</v>
      </c>
      <c r="V31" s="157">
        <f t="shared" si="2"/>
        <v>7424.04</v>
      </c>
      <c r="W31" s="157">
        <f>SUM(W28:W29)</f>
        <v>7380.73</v>
      </c>
      <c r="X31" s="157">
        <f>SUM(X28:X29)</f>
        <v>7421</v>
      </c>
      <c r="Y31" s="157">
        <f>SUM(Y28:Y29)</f>
        <v>7420.92</v>
      </c>
      <c r="Z31" s="157">
        <f>SUM(Z28:Z29)</f>
        <v>7414</v>
      </c>
      <c r="AA31" s="157">
        <f>SUM(AA28:AA29)</f>
        <v>7466.6</v>
      </c>
    </row>
    <row r="32" spans="1:26" ht="15.75" customHeight="1">
      <c r="A32" s="4"/>
      <c r="B32" s="4"/>
      <c r="C32" s="4"/>
      <c r="D32" s="4"/>
      <c r="E32" s="4"/>
      <c r="F32" s="204" t="s">
        <v>128</v>
      </c>
      <c r="G32" s="204" t="s">
        <v>128</v>
      </c>
      <c r="H32" s="204" t="s">
        <v>128</v>
      </c>
      <c r="I32" s="204" t="s">
        <v>128</v>
      </c>
      <c r="J32" s="204" t="s">
        <v>128</v>
      </c>
      <c r="K32" s="204" t="s">
        <v>128</v>
      </c>
      <c r="L32" s="204"/>
      <c r="M32" s="204"/>
      <c r="N32" s="204"/>
      <c r="O32" s="14"/>
      <c r="P32" s="69" t="str">
        <f>IF(ABS(P31-(P22+P26))&gt;comments!$A$1,P31-(P22+P26)," ")</f>
        <v> </v>
      </c>
      <c r="Q32" s="69" t="str">
        <f>IF(ABS(Q31-(Q22+Q26))&gt;comments!$A$1,Q31-(Q22+Q26)," ")</f>
        <v> </v>
      </c>
      <c r="R32" s="69" t="str">
        <f>IF(ABS(R31-(R22+R26))&gt;comments!$A$1,R31-(R22+R26)," ")</f>
        <v> </v>
      </c>
      <c r="S32" s="69" t="str">
        <f>IF(ABS(S31-(S22+S26))&gt;comments!$A$1,S31-(S22+S26)," ")</f>
        <v> </v>
      </c>
      <c r="T32" s="69" t="str">
        <f>IF(ABS(T31-(T22+T26))&gt;comments!$A$1,T31-(T22+T26)," ")</f>
        <v> </v>
      </c>
      <c r="U32" s="69" t="str">
        <f>IF(ABS(U31-(U22+U26))&gt;comments!$A$1,U31-(U22+U26)," ")</f>
        <v> </v>
      </c>
      <c r="V32" s="69" t="str">
        <f>IF(ABS(V31-(V22+V26))&gt;comments!$A$1,V31-(V22+V26)," ")</f>
        <v> </v>
      </c>
      <c r="W32" s="91" t="str">
        <f>IF(ABS(W31-(W22+W26))&gt;comments!$A$1,W31-(W22+W26)," ")</f>
        <v> </v>
      </c>
      <c r="X32" s="91" t="str">
        <f>IF(ABS(X31-(X22+X26))&gt;comments!$A$1,X31-(X22+X26)," ")</f>
        <v> </v>
      </c>
      <c r="Y32" s="91" t="str">
        <f>IF(ABS(Y31-(Y22+Y26))&gt;comments!$A$1,Y31-(Y22+Y26)," ")</f>
        <v> </v>
      </c>
      <c r="Z32" s="91" t="str">
        <f>IF(ABS(Z31-(Z22+Z26))&gt;comments!$A$1,Z31-(Z22+Z26)," ")</f>
        <v> </v>
      </c>
    </row>
    <row r="33" spans="1:23" ht="15.75">
      <c r="A33" s="92" t="s">
        <v>11</v>
      </c>
      <c r="B33" s="4"/>
      <c r="C33" s="4"/>
      <c r="D33" s="4"/>
      <c r="E33" s="4"/>
      <c r="F33" s="14"/>
      <c r="G33" s="14"/>
      <c r="H33" s="14"/>
      <c r="I33" s="14"/>
      <c r="J33" s="14"/>
      <c r="K33" s="14"/>
      <c r="L33" s="14"/>
      <c r="M33" s="14"/>
      <c r="N33" s="14"/>
      <c r="O33" s="14"/>
      <c r="P33" s="14"/>
      <c r="Q33" s="14"/>
      <c r="R33" s="33"/>
      <c r="T33" s="36"/>
      <c r="U33" s="36"/>
      <c r="V33" s="36"/>
      <c r="W33" s="36"/>
    </row>
    <row r="34" spans="1:23" ht="15">
      <c r="A34" s="4"/>
      <c r="B34" s="93" t="s">
        <v>12</v>
      </c>
      <c r="C34" s="4"/>
      <c r="D34" s="4"/>
      <c r="E34" s="4"/>
      <c r="F34" s="14"/>
      <c r="G34" s="14"/>
      <c r="H34" s="14"/>
      <c r="I34" s="14"/>
      <c r="J34" s="14"/>
      <c r="K34" s="14"/>
      <c r="L34" s="14"/>
      <c r="M34" s="14"/>
      <c r="N34" s="14"/>
      <c r="O34" s="14"/>
      <c r="P34" s="14"/>
      <c r="Q34" s="14"/>
      <c r="R34" s="33"/>
      <c r="T34" s="36"/>
      <c r="U34" s="36"/>
      <c r="V34" s="36"/>
      <c r="W34" s="36"/>
    </row>
    <row r="35" spans="1:27" ht="15">
      <c r="A35" s="4"/>
      <c r="B35" s="4"/>
      <c r="C35" s="93" t="s">
        <v>13</v>
      </c>
      <c r="D35" s="4"/>
      <c r="E35" s="4"/>
      <c r="F35" s="14">
        <v>795.3</v>
      </c>
      <c r="G35" s="14">
        <v>830.1</v>
      </c>
      <c r="H35" s="14">
        <v>836</v>
      </c>
      <c r="I35" s="14">
        <v>841.1</v>
      </c>
      <c r="J35" s="14">
        <v>890.3</v>
      </c>
      <c r="K35" s="14">
        <v>918.1</v>
      </c>
      <c r="L35" s="14">
        <v>1020.5</v>
      </c>
      <c r="M35" s="14">
        <v>1045.5</v>
      </c>
      <c r="N35" s="14">
        <v>1056.1</v>
      </c>
      <c r="O35" s="14">
        <v>1041.66</v>
      </c>
      <c r="P35" s="33">
        <v>1053.43</v>
      </c>
      <c r="Q35" s="33">
        <v>1067.41</v>
      </c>
      <c r="R35" s="39">
        <v>1089.63</v>
      </c>
      <c r="S35" s="39">
        <v>1092.18</v>
      </c>
      <c r="T35" s="39">
        <v>1092.18</v>
      </c>
      <c r="U35" s="39">
        <f>26.9+1069.38</f>
        <v>1096.2800000000002</v>
      </c>
      <c r="V35" s="39">
        <v>1140.98</v>
      </c>
      <c r="W35" s="39">
        <v>1151.52</v>
      </c>
      <c r="X35" s="39">
        <v>1174</v>
      </c>
      <c r="Y35" s="39">
        <v>1175.66</v>
      </c>
      <c r="Z35" s="39">
        <v>1170</v>
      </c>
      <c r="AA35" s="39">
        <v>1188.6</v>
      </c>
    </row>
    <row r="36" spans="1:27" ht="15">
      <c r="A36" s="4"/>
      <c r="B36" s="4"/>
      <c r="C36" s="93" t="s">
        <v>14</v>
      </c>
      <c r="D36" s="4"/>
      <c r="E36" s="4"/>
      <c r="F36" s="14">
        <v>6365.1</v>
      </c>
      <c r="G36" s="14">
        <v>6408.5</v>
      </c>
      <c r="H36" s="14">
        <v>6437.2</v>
      </c>
      <c r="I36" s="14">
        <v>6411.3</v>
      </c>
      <c r="J36" s="14">
        <v>6420.8</v>
      </c>
      <c r="K36" s="14">
        <v>5819.6</v>
      </c>
      <c r="L36" s="14">
        <v>6292.6</v>
      </c>
      <c r="M36" s="14">
        <v>6329.7</v>
      </c>
      <c r="N36" s="14">
        <v>6302.7</v>
      </c>
      <c r="O36" s="14">
        <v>6305.68</v>
      </c>
      <c r="P36" s="33">
        <v>6324.34</v>
      </c>
      <c r="Q36" s="33">
        <v>6325.1</v>
      </c>
      <c r="R36" s="39">
        <v>6329.44</v>
      </c>
      <c r="S36" s="39">
        <v>6346.12</v>
      </c>
      <c r="T36" s="39">
        <v>6346.12</v>
      </c>
      <c r="U36" s="39">
        <f>39.2+6322.12</f>
        <v>6361.32</v>
      </c>
      <c r="V36" s="39">
        <v>6318.19</v>
      </c>
      <c r="W36" s="39">
        <v>6349.43</v>
      </c>
      <c r="X36" s="39">
        <v>6292</v>
      </c>
      <c r="Y36" s="39">
        <v>6317.55</v>
      </c>
      <c r="Z36" s="39">
        <v>6311</v>
      </c>
      <c r="AA36" s="39">
        <v>6309.9</v>
      </c>
    </row>
    <row r="37" spans="1:27" ht="15">
      <c r="A37" s="4"/>
      <c r="B37" s="4"/>
      <c r="C37" s="93" t="s">
        <v>15</v>
      </c>
      <c r="D37" s="4"/>
      <c r="E37" s="4"/>
      <c r="F37" s="14">
        <v>7160.4</v>
      </c>
      <c r="G37" s="14">
        <v>7238.6</v>
      </c>
      <c r="H37" s="14">
        <v>7273.1</v>
      </c>
      <c r="I37" s="14">
        <v>7252.4</v>
      </c>
      <c r="J37" s="14">
        <v>7311.1</v>
      </c>
      <c r="K37" s="14">
        <v>6737.7</v>
      </c>
      <c r="L37" s="14">
        <v>7313.1</v>
      </c>
      <c r="M37" s="14">
        <v>7375.2</v>
      </c>
      <c r="N37" s="14">
        <v>7358.8</v>
      </c>
      <c r="O37" s="14">
        <f>SUM(O35:O36)</f>
        <v>7347.34</v>
      </c>
      <c r="P37" s="66">
        <f aca="true" t="shared" si="3" ref="P37:AA37">SUM(P35:P36)</f>
        <v>7377.77</v>
      </c>
      <c r="Q37" s="66">
        <f t="shared" si="3"/>
        <v>7392.51</v>
      </c>
      <c r="R37" s="66">
        <f t="shared" si="3"/>
        <v>7419.07</v>
      </c>
      <c r="S37" s="65">
        <f t="shared" si="3"/>
        <v>7438.3</v>
      </c>
      <c r="T37" s="65">
        <f t="shared" si="3"/>
        <v>7438.3</v>
      </c>
      <c r="U37" s="65">
        <f t="shared" si="3"/>
        <v>7457.6</v>
      </c>
      <c r="V37" s="65">
        <f t="shared" si="3"/>
        <v>7459.17</v>
      </c>
      <c r="W37" s="65">
        <f t="shared" si="3"/>
        <v>7500.950000000001</v>
      </c>
      <c r="X37" s="65">
        <f t="shared" si="3"/>
        <v>7466</v>
      </c>
      <c r="Y37" s="65">
        <f t="shared" si="3"/>
        <v>7493.21</v>
      </c>
      <c r="Z37" s="65">
        <f t="shared" si="3"/>
        <v>7481</v>
      </c>
      <c r="AA37" s="65">
        <f t="shared" si="3"/>
        <v>7498.5</v>
      </c>
    </row>
    <row r="38" spans="1:23" ht="15">
      <c r="A38" s="4"/>
      <c r="B38" s="93" t="s">
        <v>16</v>
      </c>
      <c r="C38" s="4"/>
      <c r="D38" s="4"/>
      <c r="E38" s="4"/>
      <c r="F38" s="14"/>
      <c r="G38" s="14"/>
      <c r="H38" s="14"/>
      <c r="I38" s="14"/>
      <c r="J38" s="14"/>
      <c r="K38" s="14"/>
      <c r="L38" s="14"/>
      <c r="M38" s="14"/>
      <c r="N38" s="14"/>
      <c r="O38" s="14"/>
      <c r="P38" s="33"/>
      <c r="Q38" s="33"/>
      <c r="R38" s="33"/>
      <c r="T38" s="36"/>
      <c r="U38" s="36"/>
      <c r="V38" s="36"/>
      <c r="W38" s="36"/>
    </row>
    <row r="39" spans="1:40" ht="15">
      <c r="A39" s="4"/>
      <c r="B39" s="4"/>
      <c r="C39" s="93" t="s">
        <v>13</v>
      </c>
      <c r="D39" s="4"/>
      <c r="E39" s="4"/>
      <c r="F39" s="14">
        <v>978.2</v>
      </c>
      <c r="G39" s="14">
        <v>1012.3</v>
      </c>
      <c r="H39" s="14">
        <v>991.6</v>
      </c>
      <c r="I39" s="14">
        <v>997.2</v>
      </c>
      <c r="J39" s="14">
        <v>1056.1</v>
      </c>
      <c r="K39" s="14">
        <v>1196.5</v>
      </c>
      <c r="L39" s="14">
        <v>1121.2</v>
      </c>
      <c r="M39" s="14">
        <v>1113.3</v>
      </c>
      <c r="N39" s="14">
        <v>1131</v>
      </c>
      <c r="O39" s="14">
        <v>1176.24</v>
      </c>
      <c r="P39" s="33">
        <v>1204.88</v>
      </c>
      <c r="Q39" s="33">
        <v>1219.01</v>
      </c>
      <c r="R39" s="39">
        <v>1241.78</v>
      </c>
      <c r="S39" s="39">
        <v>1273.5</v>
      </c>
      <c r="T39" s="39">
        <v>1273.5</v>
      </c>
      <c r="U39" s="39">
        <f>5.1+1271.23</f>
        <v>1276.33</v>
      </c>
      <c r="V39" s="39">
        <v>1353.42</v>
      </c>
      <c r="W39" s="39">
        <v>1266.47</v>
      </c>
      <c r="X39" s="39">
        <v>1576</v>
      </c>
      <c r="Y39" s="39">
        <v>1556.11</v>
      </c>
      <c r="Z39" s="39">
        <v>1555</v>
      </c>
      <c r="AA39" s="39">
        <v>1582.2</v>
      </c>
      <c r="AK39" s="1" t="s">
        <v>90</v>
      </c>
      <c r="AL39" s="1" t="s">
        <v>91</v>
      </c>
      <c r="AM39" s="1" t="s">
        <v>92</v>
      </c>
      <c r="AN39" s="1" t="s">
        <v>93</v>
      </c>
    </row>
    <row r="40" spans="1:40" ht="15">
      <c r="A40" s="4"/>
      <c r="B40" s="4"/>
      <c r="C40" s="93" t="s">
        <v>14</v>
      </c>
      <c r="D40" s="4"/>
      <c r="E40" s="4"/>
      <c r="F40" s="14">
        <v>9248.8</v>
      </c>
      <c r="G40" s="14">
        <v>9256</v>
      </c>
      <c r="H40" s="14">
        <v>9242.6</v>
      </c>
      <c r="I40" s="14">
        <v>9253.9</v>
      </c>
      <c r="J40" s="14">
        <v>9246.6</v>
      </c>
      <c r="K40" s="14">
        <v>9724.8</v>
      </c>
      <c r="L40" s="14">
        <v>9287.2</v>
      </c>
      <c r="M40" s="14">
        <v>9238.7</v>
      </c>
      <c r="N40" s="14">
        <v>9209.1</v>
      </c>
      <c r="O40" s="14">
        <v>9152.83</v>
      </c>
      <c r="P40" s="33">
        <v>9094.09</v>
      </c>
      <c r="Q40" s="33">
        <v>9103.59</v>
      </c>
      <c r="R40" s="39">
        <v>9079.49</v>
      </c>
      <c r="S40" s="39">
        <v>9051.8</v>
      </c>
      <c r="T40" s="39">
        <v>9051.8</v>
      </c>
      <c r="U40" s="39">
        <f>1.9+9057.52</f>
        <v>9059.42</v>
      </c>
      <c r="V40" s="39">
        <v>9065.3</v>
      </c>
      <c r="W40" s="39">
        <v>9104.16</v>
      </c>
      <c r="X40" s="39">
        <v>9091</v>
      </c>
      <c r="Y40" s="39">
        <v>9101.98</v>
      </c>
      <c r="Z40" s="39">
        <v>9098</v>
      </c>
      <c r="AA40" s="39">
        <v>9104.8</v>
      </c>
      <c r="AK40" s="1">
        <v>25.1</v>
      </c>
      <c r="AL40" s="1">
        <v>13561.83</v>
      </c>
      <c r="AM40" s="1">
        <v>25.1</v>
      </c>
      <c r="AN40" s="1">
        <v>2.3</v>
      </c>
    </row>
    <row r="41" spans="1:40" ht="15">
      <c r="A41" s="4"/>
      <c r="B41" s="4"/>
      <c r="C41" s="93" t="s">
        <v>15</v>
      </c>
      <c r="D41" s="4"/>
      <c r="E41" s="4"/>
      <c r="F41" s="14">
        <v>10227</v>
      </c>
      <c r="G41" s="14">
        <v>10248.3</v>
      </c>
      <c r="H41" s="14">
        <v>10234.2</v>
      </c>
      <c r="I41" s="14">
        <v>10251.1</v>
      </c>
      <c r="J41" s="14">
        <v>10302.65</v>
      </c>
      <c r="K41" s="14">
        <v>10921.3</v>
      </c>
      <c r="L41" s="14">
        <v>10408.4</v>
      </c>
      <c r="M41" s="14">
        <v>10352</v>
      </c>
      <c r="N41" s="14">
        <v>10340.1</v>
      </c>
      <c r="O41" s="14">
        <f>SUM(O39:O40)</f>
        <v>10329.07</v>
      </c>
      <c r="P41" s="66">
        <f aca="true" t="shared" si="4" ref="P41:AA41">SUM(P39:P40)</f>
        <v>10298.970000000001</v>
      </c>
      <c r="Q41" s="66">
        <f t="shared" si="4"/>
        <v>10322.6</v>
      </c>
      <c r="R41" s="66">
        <f t="shared" si="4"/>
        <v>10321.27</v>
      </c>
      <c r="S41" s="65">
        <f t="shared" si="4"/>
        <v>10325.3</v>
      </c>
      <c r="T41" s="65">
        <f t="shared" si="4"/>
        <v>10325.3</v>
      </c>
      <c r="U41" s="65">
        <f t="shared" si="4"/>
        <v>10335.75</v>
      </c>
      <c r="V41" s="65">
        <f t="shared" si="4"/>
        <v>10418.72</v>
      </c>
      <c r="W41" s="65">
        <f t="shared" si="4"/>
        <v>10370.63</v>
      </c>
      <c r="X41" s="65">
        <f t="shared" si="4"/>
        <v>10667</v>
      </c>
      <c r="Y41" s="65">
        <f t="shared" si="4"/>
        <v>10658.09</v>
      </c>
      <c r="Z41" s="65">
        <f t="shared" si="4"/>
        <v>10653</v>
      </c>
      <c r="AA41" s="65">
        <f t="shared" si="4"/>
        <v>10687</v>
      </c>
      <c r="AK41" s="1">
        <v>2.3</v>
      </c>
      <c r="AL41" s="1">
        <v>11718.3</v>
      </c>
      <c r="AM41" s="1">
        <v>13561.83</v>
      </c>
      <c r="AN41" s="1">
        <v>11718.3</v>
      </c>
    </row>
    <row r="42" spans="1:38" ht="15">
      <c r="A42" s="4"/>
      <c r="B42" s="4" t="s">
        <v>17</v>
      </c>
      <c r="C42" s="4"/>
      <c r="D42" s="4"/>
      <c r="E42" s="4"/>
      <c r="F42" s="14"/>
      <c r="G42" s="14"/>
      <c r="H42" s="14"/>
      <c r="I42" s="14"/>
      <c r="J42" s="14"/>
      <c r="K42" s="14"/>
      <c r="L42" s="14"/>
      <c r="M42" s="14"/>
      <c r="N42" s="14"/>
      <c r="O42"/>
      <c r="P42" s="33"/>
      <c r="Q42" s="33"/>
      <c r="R42" s="33"/>
      <c r="T42" s="36"/>
      <c r="U42" s="36"/>
      <c r="V42" s="36"/>
      <c r="W42" s="36"/>
      <c r="AK42" s="1">
        <v>27.4</v>
      </c>
      <c r="AL42" s="1">
        <v>25280.13</v>
      </c>
    </row>
    <row r="43" spans="1:27" ht="15">
      <c r="A43" s="4"/>
      <c r="B43" s="4"/>
      <c r="C43" s="93" t="s">
        <v>13</v>
      </c>
      <c r="D43" s="4"/>
      <c r="E43" s="4"/>
      <c r="F43" s="14">
        <v>11432.2</v>
      </c>
      <c r="G43" s="14">
        <v>11542</v>
      </c>
      <c r="H43" s="14">
        <v>11623.3</v>
      </c>
      <c r="I43" s="14">
        <v>11723.2</v>
      </c>
      <c r="J43" s="14">
        <v>12232</v>
      </c>
      <c r="K43" s="14">
        <v>12597.51</v>
      </c>
      <c r="L43" s="14">
        <v>12693</v>
      </c>
      <c r="M43" s="14">
        <v>13126.4</v>
      </c>
      <c r="N43" s="14">
        <v>13321</v>
      </c>
      <c r="O43" s="14">
        <v>13480.08</v>
      </c>
      <c r="P43" s="33">
        <v>13586.93</v>
      </c>
      <c r="Q43" s="33">
        <v>13716.67</v>
      </c>
      <c r="R43" s="39">
        <v>14227.05</v>
      </c>
      <c r="S43" s="39">
        <v>14178.12</v>
      </c>
      <c r="T43" s="39">
        <v>14212.52</v>
      </c>
      <c r="U43" s="39">
        <f>41.21+14360.43</f>
        <v>14401.64</v>
      </c>
      <c r="V43" s="39">
        <v>14467.52</v>
      </c>
      <c r="W43" s="39">
        <v>14770.01</v>
      </c>
      <c r="X43" s="39">
        <v>14575</v>
      </c>
      <c r="Y43" s="39">
        <v>14716.81</v>
      </c>
      <c r="Z43" s="39">
        <v>14830</v>
      </c>
      <c r="AA43" s="39">
        <v>14858.446000000004</v>
      </c>
    </row>
    <row r="44" spans="1:27" ht="15">
      <c r="A44" s="4"/>
      <c r="B44" s="4"/>
      <c r="C44" s="93" t="s">
        <v>14</v>
      </c>
      <c r="D44" s="4"/>
      <c r="E44" s="4"/>
      <c r="F44" s="14">
        <v>11944.4</v>
      </c>
      <c r="G44" s="14">
        <v>11974</v>
      </c>
      <c r="H44" s="14">
        <v>12027.6</v>
      </c>
      <c r="I44" s="14">
        <v>12037</v>
      </c>
      <c r="J44" s="14">
        <v>11660</v>
      </c>
      <c r="K44" s="14">
        <v>11672.2</v>
      </c>
      <c r="L44" s="14">
        <v>11837.2</v>
      </c>
      <c r="M44" s="14">
        <v>11491.2</v>
      </c>
      <c r="N44" s="14">
        <v>11454.5</v>
      </c>
      <c r="O44" s="14">
        <v>11497.32</v>
      </c>
      <c r="P44" s="33">
        <v>11720.6</v>
      </c>
      <c r="Q44" s="33">
        <v>11726.85</v>
      </c>
      <c r="R44" s="39">
        <v>11719.5</v>
      </c>
      <c r="S44" s="39">
        <v>11717.24</v>
      </c>
      <c r="T44" s="39">
        <v>11717.04</v>
      </c>
      <c r="U44" s="39">
        <f>2.3+11713.64</f>
        <v>11715.939999999999</v>
      </c>
      <c r="V44" s="39">
        <v>11683.34</v>
      </c>
      <c r="W44" s="39">
        <v>11660.97</v>
      </c>
      <c r="X44" s="39">
        <v>11712</v>
      </c>
      <c r="Y44" s="39">
        <v>11725.64</v>
      </c>
      <c r="Z44" s="39">
        <v>11732</v>
      </c>
      <c r="AA44" s="39">
        <v>11727.229000000001</v>
      </c>
    </row>
    <row r="45" spans="1:27" ht="12.75" customHeight="1">
      <c r="A45" s="4"/>
      <c r="B45" s="4"/>
      <c r="C45" s="93" t="s">
        <v>15</v>
      </c>
      <c r="D45" s="4"/>
      <c r="E45" s="4"/>
      <c r="F45" s="14">
        <v>23377.2</v>
      </c>
      <c r="G45" s="14">
        <v>23516</v>
      </c>
      <c r="H45" s="14">
        <v>23650.9</v>
      </c>
      <c r="I45" s="14">
        <v>23760.2</v>
      </c>
      <c r="J45" s="14">
        <v>23892</v>
      </c>
      <c r="K45" s="14">
        <v>24269.71</v>
      </c>
      <c r="L45" s="14">
        <v>24530.2</v>
      </c>
      <c r="M45" s="14">
        <v>24617.6</v>
      </c>
      <c r="N45" s="14">
        <v>24775.5</v>
      </c>
      <c r="O45" s="14">
        <f>SUM(O43:O44)</f>
        <v>24977.4</v>
      </c>
      <c r="P45" s="66">
        <f aca="true" t="shared" si="5" ref="P45:AA45">SUM(P43:P44)</f>
        <v>25307.53</v>
      </c>
      <c r="Q45" s="66">
        <f t="shared" si="5"/>
        <v>25443.52</v>
      </c>
      <c r="R45" s="66">
        <f t="shared" si="5"/>
        <v>25946.55</v>
      </c>
      <c r="S45" s="65">
        <f t="shared" si="5"/>
        <v>25895.36</v>
      </c>
      <c r="T45" s="65">
        <f t="shared" si="5"/>
        <v>25929.56</v>
      </c>
      <c r="U45" s="65">
        <f t="shared" si="5"/>
        <v>26117.579999999998</v>
      </c>
      <c r="V45" s="65">
        <f t="shared" si="5"/>
        <v>26150.86</v>
      </c>
      <c r="W45" s="65">
        <f t="shared" si="5"/>
        <v>26430.98</v>
      </c>
      <c r="X45" s="65">
        <f t="shared" si="5"/>
        <v>26287</v>
      </c>
      <c r="Y45" s="65">
        <f t="shared" si="5"/>
        <v>26442.449999999997</v>
      </c>
      <c r="Z45" s="65">
        <f t="shared" si="5"/>
        <v>26562</v>
      </c>
      <c r="AA45" s="65">
        <f t="shared" si="5"/>
        <v>26585.675000000003</v>
      </c>
    </row>
    <row r="46" spans="1:27" ht="6" customHeight="1">
      <c r="A46" s="4"/>
      <c r="B46" s="4"/>
      <c r="C46" s="93"/>
      <c r="D46" s="4"/>
      <c r="E46" s="4"/>
      <c r="F46" s="14"/>
      <c r="G46" s="14"/>
      <c r="H46" s="14"/>
      <c r="I46" s="14"/>
      <c r="J46" s="14"/>
      <c r="K46" s="14"/>
      <c r="L46" s="14"/>
      <c r="M46" s="14"/>
      <c r="N46" s="14"/>
      <c r="O46"/>
      <c r="P46" s="33"/>
      <c r="Q46" s="33"/>
      <c r="R46" s="33"/>
      <c r="T46" s="36"/>
      <c r="U46" s="36"/>
      <c r="V46" s="36"/>
      <c r="W46" s="36"/>
      <c r="AA46" s="36"/>
    </row>
    <row r="47" spans="1:28" s="158" customFormat="1" ht="12.75" customHeight="1">
      <c r="A47" s="92"/>
      <c r="B47" s="95" t="s">
        <v>18</v>
      </c>
      <c r="C47" s="92"/>
      <c r="D47" s="92"/>
      <c r="E47" s="92"/>
      <c r="F47" s="208">
        <f aca="true" t="shared" si="6" ref="F47:O47">F37+F41+F45</f>
        <v>40764.600000000006</v>
      </c>
      <c r="G47" s="208">
        <f t="shared" si="6"/>
        <v>41002.9</v>
      </c>
      <c r="H47" s="208">
        <f t="shared" si="6"/>
        <v>41158.200000000004</v>
      </c>
      <c r="I47" s="208">
        <f t="shared" si="6"/>
        <v>41263.7</v>
      </c>
      <c r="J47" s="208">
        <f t="shared" si="6"/>
        <v>41505.75</v>
      </c>
      <c r="K47" s="208">
        <f t="shared" si="6"/>
        <v>41928.71</v>
      </c>
      <c r="L47" s="208">
        <f t="shared" si="6"/>
        <v>42251.7</v>
      </c>
      <c r="M47" s="208">
        <f t="shared" si="6"/>
        <v>42344.8</v>
      </c>
      <c r="N47" s="208">
        <f>N37+N41+N45</f>
        <v>42474.4</v>
      </c>
      <c r="O47" s="208">
        <f t="shared" si="6"/>
        <v>42653.81</v>
      </c>
      <c r="P47" s="156">
        <f aca="true" t="shared" si="7" ref="P47:W47">P37+P41+P45</f>
        <v>42984.270000000004</v>
      </c>
      <c r="Q47" s="156">
        <f t="shared" si="7"/>
        <v>43158.630000000005</v>
      </c>
      <c r="R47" s="156">
        <f t="shared" si="7"/>
        <v>43686.89</v>
      </c>
      <c r="S47" s="156">
        <f t="shared" si="7"/>
        <v>43658.96</v>
      </c>
      <c r="T47" s="157">
        <f t="shared" si="7"/>
        <v>43693.16</v>
      </c>
      <c r="U47" s="157">
        <f t="shared" si="7"/>
        <v>43910.92999999999</v>
      </c>
      <c r="V47" s="157">
        <f t="shared" si="7"/>
        <v>44028.75</v>
      </c>
      <c r="W47" s="157">
        <f t="shared" si="7"/>
        <v>44302.56</v>
      </c>
      <c r="X47" s="157">
        <f>X37+X41+X45</f>
        <v>44420</v>
      </c>
      <c r="Y47" s="157">
        <f>Y37+Y41+Y45</f>
        <v>44593.75</v>
      </c>
      <c r="Z47" s="157">
        <f>Z37+Z41+Z45</f>
        <v>44696</v>
      </c>
      <c r="AA47" s="157">
        <f>AA37+AA41+AA45</f>
        <v>44771.175</v>
      </c>
      <c r="AB47" s="222"/>
    </row>
    <row r="48" spans="1:26" ht="14.25" customHeight="1">
      <c r="A48" s="4"/>
      <c r="B48" s="4"/>
      <c r="C48" s="4"/>
      <c r="D48" s="4"/>
      <c r="E48" s="4"/>
      <c r="F48" s="204" t="s">
        <v>128</v>
      </c>
      <c r="G48" s="204" t="s">
        <v>128</v>
      </c>
      <c r="H48" s="204" t="s">
        <v>128</v>
      </c>
      <c r="I48" s="204" t="s">
        <v>128</v>
      </c>
      <c r="J48" s="204" t="s">
        <v>128</v>
      </c>
      <c r="K48" s="204" t="s">
        <v>128</v>
      </c>
      <c r="L48" s="204" t="s">
        <v>128</v>
      </c>
      <c r="M48" s="204" t="s">
        <v>128</v>
      </c>
      <c r="N48" s="204" t="s">
        <v>128</v>
      </c>
      <c r="O48"/>
      <c r="P48" s="69" t="str">
        <f>IF(ABS(P47-(P37+P41+P45))&gt;comments!$A$1,P47-(P37+P41+P45)," ")</f>
        <v> </v>
      </c>
      <c r="Q48" s="69" t="str">
        <f>IF(ABS(Q47-(Q37+Q41+Q45))&gt;comments!$A$1,Q47-(Q37+Q41+Q45)," ")</f>
        <v> </v>
      </c>
      <c r="R48" s="69" t="str">
        <f>IF(ABS(R47-(R37+R41+R45))&gt;comments!$A$1,R47-(R37+R41+R45)," ")</f>
        <v> </v>
      </c>
      <c r="S48" s="69" t="str">
        <f>IF(ABS(S47-(S37+S41+S45))&gt;comments!$A$1,S47-(S37+S41+S45)," ")</f>
        <v> </v>
      </c>
      <c r="T48" s="69" t="str">
        <f>IF(ABS(T47-(T37+T41+T45))&gt;comments!$A$1,T47-(T37+T41+T45)," ")</f>
        <v> </v>
      </c>
      <c r="U48" s="69" t="str">
        <f>IF(ABS(U47-(U37+U41+U45))&gt;comments!$A$1,U47-(U37+U41+U45)," ")</f>
        <v> </v>
      </c>
      <c r="V48" s="69" t="str">
        <f>IF(ABS(V47-(V37+V41+V45))&gt;comments!$A$1,V47-(V37+V41+V45)," ")</f>
        <v> </v>
      </c>
      <c r="W48" s="91" t="str">
        <f>IF(ABS(W47-(W37+W41+W45))&gt;comments!$A$1,W47-(W37+W41+W45)," ")</f>
        <v> </v>
      </c>
      <c r="X48" s="91" t="str">
        <f>IF(ABS(X47-(X37+X41+X45))&gt;comments!$A$1,X47-(X37+X41+X45)," ")</f>
        <v> </v>
      </c>
      <c r="Y48" s="91" t="str">
        <f>IF(ABS(Y47-(Y37+Y41+Y45))&gt;comments!$A$1,Y47-(Y37+Y41+Y45)," ")</f>
        <v> </v>
      </c>
      <c r="Z48" s="91" t="str">
        <f>IF(ABS(Z47-(Z37+Z41+Z45))&gt;comments!$A$1,Z47-(Z37+Z41+Z45)," ")</f>
        <v> </v>
      </c>
    </row>
    <row r="49" spans="1:23" ht="15.75" customHeight="1">
      <c r="A49" s="95" t="s">
        <v>197</v>
      </c>
      <c r="B49" s="4"/>
      <c r="C49" s="4"/>
      <c r="D49" s="4"/>
      <c r="E49" s="4"/>
      <c r="F49" s="14"/>
      <c r="G49" s="14"/>
      <c r="H49" s="14"/>
      <c r="I49" s="14"/>
      <c r="J49" s="14"/>
      <c r="K49" s="14"/>
      <c r="L49" s="14"/>
      <c r="M49" s="14"/>
      <c r="N49" s="14"/>
      <c r="O49"/>
      <c r="P49" s="14"/>
      <c r="R49" s="33"/>
      <c r="T49" s="36"/>
      <c r="U49" s="36"/>
      <c r="V49" s="36"/>
      <c r="W49" s="36"/>
    </row>
    <row r="50" spans="1:23" ht="15">
      <c r="A50" s="4"/>
      <c r="B50" s="4" t="s">
        <v>0</v>
      </c>
      <c r="C50" s="4"/>
      <c r="D50" s="4"/>
      <c r="E50" s="4"/>
      <c r="F50" s="14"/>
      <c r="G50" s="14"/>
      <c r="H50" s="14"/>
      <c r="I50" s="14"/>
      <c r="J50" s="14"/>
      <c r="K50" s="14"/>
      <c r="L50" s="14"/>
      <c r="M50" s="14"/>
      <c r="N50" s="14"/>
      <c r="O50"/>
      <c r="P50" s="14"/>
      <c r="R50" s="33"/>
      <c r="T50" s="36"/>
      <c r="U50" s="36"/>
      <c r="V50" s="36"/>
      <c r="W50" s="36"/>
    </row>
    <row r="51" spans="1:27" ht="15">
      <c r="A51" s="4"/>
      <c r="B51" s="4"/>
      <c r="C51" s="4" t="s">
        <v>1</v>
      </c>
      <c r="D51" s="4"/>
      <c r="E51" s="4"/>
      <c r="F51" s="208">
        <f aca="true" t="shared" si="8" ref="F51:K52">F6+F21</f>
        <v>258.5</v>
      </c>
      <c r="G51" s="208">
        <f t="shared" si="8"/>
        <v>257.40000000000003</v>
      </c>
      <c r="H51" s="208">
        <f t="shared" si="8"/>
        <v>268.5</v>
      </c>
      <c r="I51" s="208">
        <f t="shared" si="8"/>
        <v>285.5</v>
      </c>
      <c r="J51" s="208">
        <f t="shared" si="8"/>
        <v>305</v>
      </c>
      <c r="K51" s="208">
        <f t="shared" si="8"/>
        <v>310.59999999999997</v>
      </c>
      <c r="L51" s="208">
        <f aca="true" t="shared" si="9" ref="L51:N52">L6</f>
        <v>310.9</v>
      </c>
      <c r="M51" s="208">
        <f t="shared" si="9"/>
        <v>328.9</v>
      </c>
      <c r="N51" s="208">
        <f t="shared" si="9"/>
        <v>369.1</v>
      </c>
      <c r="O51" s="208">
        <f>O6</f>
        <v>371</v>
      </c>
      <c r="P51" s="83">
        <f aca="true" t="shared" si="10" ref="P51:Y51">P6</f>
        <v>378</v>
      </c>
      <c r="Q51" s="83">
        <f t="shared" si="10"/>
        <v>371</v>
      </c>
      <c r="R51" s="67">
        <f t="shared" si="10"/>
        <v>371</v>
      </c>
      <c r="S51" s="67">
        <f t="shared" si="10"/>
        <v>371</v>
      </c>
      <c r="T51" s="67">
        <f t="shared" si="10"/>
        <v>371</v>
      </c>
      <c r="U51" s="67">
        <f t="shared" si="10"/>
        <v>377</v>
      </c>
      <c r="V51" s="67">
        <f t="shared" si="10"/>
        <v>392</v>
      </c>
      <c r="W51" s="67">
        <f t="shared" si="10"/>
        <v>392</v>
      </c>
      <c r="X51" s="67">
        <f t="shared" si="10"/>
        <v>392</v>
      </c>
      <c r="Y51" s="67">
        <f t="shared" si="10"/>
        <v>390</v>
      </c>
      <c r="Z51" s="67">
        <f>Z6</f>
        <v>389</v>
      </c>
      <c r="AA51" s="67">
        <f>AA6</f>
        <v>397</v>
      </c>
    </row>
    <row r="52" spans="1:27" ht="15">
      <c r="A52" s="4"/>
      <c r="B52" s="4"/>
      <c r="C52" s="4" t="s">
        <v>2</v>
      </c>
      <c r="D52" s="4"/>
      <c r="E52" s="4"/>
      <c r="F52" s="208">
        <f t="shared" si="8"/>
        <v>359.3</v>
      </c>
      <c r="G52" s="208">
        <f t="shared" si="8"/>
        <v>362.5</v>
      </c>
      <c r="H52" s="208">
        <f t="shared" si="8"/>
        <v>372.7</v>
      </c>
      <c r="I52" s="208">
        <f t="shared" si="8"/>
        <v>396</v>
      </c>
      <c r="J52" s="208">
        <f t="shared" si="8"/>
        <v>424.8</v>
      </c>
      <c r="K52" s="208">
        <f t="shared" si="8"/>
        <v>440.5</v>
      </c>
      <c r="L52" s="208">
        <f t="shared" si="9"/>
        <v>460.4</v>
      </c>
      <c r="M52" s="208">
        <f t="shared" si="9"/>
        <v>482.59999999999997</v>
      </c>
      <c r="N52" s="208">
        <f t="shared" si="9"/>
        <v>532.1</v>
      </c>
      <c r="O52" s="208">
        <f>O7</f>
        <v>543</v>
      </c>
      <c r="P52" s="83">
        <f aca="true" t="shared" si="11" ref="P52:Y52">P7</f>
        <v>536.8</v>
      </c>
      <c r="Q52" s="83">
        <f t="shared" si="11"/>
        <v>519</v>
      </c>
      <c r="R52" s="67">
        <f t="shared" si="11"/>
        <v>519</v>
      </c>
      <c r="S52" s="67">
        <f t="shared" si="11"/>
        <v>519</v>
      </c>
      <c r="T52" s="67">
        <f t="shared" si="11"/>
        <v>519</v>
      </c>
      <c r="U52" s="67">
        <f t="shared" si="11"/>
        <v>525</v>
      </c>
      <c r="V52" s="67">
        <f t="shared" si="11"/>
        <v>546</v>
      </c>
      <c r="W52" s="67">
        <f t="shared" si="11"/>
        <v>547</v>
      </c>
      <c r="X52" s="67">
        <f t="shared" si="11"/>
        <v>547</v>
      </c>
      <c r="Y52" s="67">
        <f t="shared" si="11"/>
        <v>546</v>
      </c>
      <c r="Z52" s="67">
        <f>Z7</f>
        <v>544</v>
      </c>
      <c r="AA52" s="67">
        <f>AA7</f>
        <v>557</v>
      </c>
    </row>
    <row r="53" spans="1:27" ht="15">
      <c r="A53" s="4"/>
      <c r="B53" s="94" t="s">
        <v>19</v>
      </c>
      <c r="C53" s="4"/>
      <c r="D53" s="4"/>
      <c r="E53" s="4"/>
      <c r="F53" s="14"/>
      <c r="G53" s="14"/>
      <c r="H53" s="14"/>
      <c r="I53" s="14"/>
      <c r="J53" s="14"/>
      <c r="K53" s="14"/>
      <c r="L53" s="14"/>
      <c r="M53" s="14"/>
      <c r="N53" s="14"/>
      <c r="O53"/>
      <c r="P53" s="154"/>
      <c r="Q53" s="154"/>
      <c r="R53" s="154"/>
      <c r="S53" s="154"/>
      <c r="T53" s="154"/>
      <c r="U53" s="154"/>
      <c r="V53" s="154"/>
      <c r="W53" s="154"/>
      <c r="X53" s="154"/>
      <c r="Y53" s="154"/>
      <c r="Z53" s="154"/>
      <c r="AA53" s="154"/>
    </row>
    <row r="54" spans="1:27" ht="18">
      <c r="A54" s="4"/>
      <c r="B54" s="4"/>
      <c r="C54" s="4" t="s">
        <v>159</v>
      </c>
      <c r="D54" s="4"/>
      <c r="E54" s="4"/>
      <c r="F54" s="14">
        <v>804.8</v>
      </c>
      <c r="G54" s="14">
        <v>865.6</v>
      </c>
      <c r="H54" s="14">
        <v>864.4</v>
      </c>
      <c r="I54" s="14">
        <v>861.8</v>
      </c>
      <c r="J54" s="14">
        <v>862.7</v>
      </c>
      <c r="K54" s="14">
        <v>832</v>
      </c>
      <c r="L54" s="14">
        <v>861</v>
      </c>
      <c r="M54" s="14">
        <v>820.5</v>
      </c>
      <c r="N54" s="14">
        <v>772.1</v>
      </c>
      <c r="O54" s="207">
        <v>768</v>
      </c>
      <c r="P54" s="65">
        <f aca="true" t="shared" si="12" ref="P54:AA54">P9+P24</f>
        <v>706.28</v>
      </c>
      <c r="Q54" s="65">
        <f t="shared" si="12"/>
        <v>729.26</v>
      </c>
      <c r="R54" s="65">
        <f t="shared" si="12"/>
        <v>736.98</v>
      </c>
      <c r="S54" s="65">
        <f t="shared" si="12"/>
        <v>730.69</v>
      </c>
      <c r="T54" s="65">
        <f t="shared" si="12"/>
        <v>732.69</v>
      </c>
      <c r="U54" s="65">
        <f t="shared" si="12"/>
        <v>769.49</v>
      </c>
      <c r="V54" s="65">
        <f t="shared" si="12"/>
        <v>772.69</v>
      </c>
      <c r="W54" s="65">
        <f t="shared" si="12"/>
        <v>762.99</v>
      </c>
      <c r="X54" s="212">
        <f t="shared" si="12"/>
        <v>764.3103216077543</v>
      </c>
      <c r="Y54" s="65">
        <f t="shared" si="12"/>
        <v>766.3103216077543</v>
      </c>
      <c r="Z54" s="212">
        <f t="shared" si="12"/>
        <v>752</v>
      </c>
      <c r="AA54" s="67">
        <f t="shared" si="12"/>
        <v>755.7</v>
      </c>
    </row>
    <row r="55" spans="1:27" ht="18">
      <c r="A55" s="4"/>
      <c r="B55" s="4"/>
      <c r="C55" s="93" t="s">
        <v>160</v>
      </c>
      <c r="D55" s="4"/>
      <c r="E55" s="4"/>
      <c r="F55" s="14">
        <v>27160.3</v>
      </c>
      <c r="G55" s="14">
        <v>27199.1</v>
      </c>
      <c r="H55" s="14">
        <v>27161.2</v>
      </c>
      <c r="I55" s="14">
        <v>27116.7</v>
      </c>
      <c r="J55" s="14">
        <v>27166.2</v>
      </c>
      <c r="K55" s="14">
        <v>27259.55</v>
      </c>
      <c r="L55" s="14">
        <v>27226.2</v>
      </c>
      <c r="M55" s="14">
        <v>27228.7</v>
      </c>
      <c r="N55" s="14">
        <v>27245.1</v>
      </c>
      <c r="O55" s="207">
        <v>27235</v>
      </c>
      <c r="P55" s="65">
        <f aca="true" t="shared" si="13" ref="P55:W55">P10+P25+P41+P37</f>
        <v>27335.280000000002</v>
      </c>
      <c r="Q55" s="65">
        <f t="shared" si="13"/>
        <v>27269.89</v>
      </c>
      <c r="R55" s="65">
        <f t="shared" si="13"/>
        <v>27290.34</v>
      </c>
      <c r="S55" s="65">
        <f t="shared" si="13"/>
        <v>27316.64</v>
      </c>
      <c r="T55" s="65">
        <f t="shared" si="13"/>
        <v>27310.64</v>
      </c>
      <c r="U55" s="65">
        <f t="shared" si="13"/>
        <v>27331.89</v>
      </c>
      <c r="V55" s="65">
        <f t="shared" si="13"/>
        <v>27390.239999999998</v>
      </c>
      <c r="W55" s="65">
        <f t="shared" si="13"/>
        <v>27333.32</v>
      </c>
      <c r="X55" s="212">
        <f>X10+X25+X41+X37</f>
        <v>27633.689678392246</v>
      </c>
      <c r="Y55" s="65">
        <f>Y10+Y25+Y41+Y37</f>
        <v>27660.989678392245</v>
      </c>
      <c r="Z55" s="212">
        <f>Z10+Z25+Z41+Z37</f>
        <v>27646</v>
      </c>
      <c r="AA55" s="67">
        <f>AA10+AA25+AA41+AA37</f>
        <v>27744.4</v>
      </c>
    </row>
    <row r="56" spans="1:27" s="158" customFormat="1" ht="15.75">
      <c r="A56" s="92"/>
      <c r="B56" s="92"/>
      <c r="C56" s="155" t="s">
        <v>6</v>
      </c>
      <c r="D56" s="92"/>
      <c r="E56" s="92"/>
      <c r="F56" s="208">
        <f aca="true" t="shared" si="14" ref="F56:M56">F26+F37+F41+F12</f>
        <v>27965.699999999997</v>
      </c>
      <c r="G56" s="208">
        <f t="shared" si="14"/>
        <v>28044.7</v>
      </c>
      <c r="H56" s="208">
        <f t="shared" si="14"/>
        <v>28025.5</v>
      </c>
      <c r="I56" s="208">
        <f t="shared" si="14"/>
        <v>27978.5</v>
      </c>
      <c r="J56" s="208">
        <f t="shared" si="14"/>
        <v>28028.850000000002</v>
      </c>
      <c r="K56" s="208">
        <f t="shared" si="14"/>
        <v>28091.55</v>
      </c>
      <c r="L56" s="208">
        <f t="shared" si="14"/>
        <v>28087.2</v>
      </c>
      <c r="M56" s="208">
        <f t="shared" si="14"/>
        <v>28049.2</v>
      </c>
      <c r="N56" s="208">
        <f>N26+N37+N41+N12</f>
        <v>28017.199999999997</v>
      </c>
      <c r="O56" s="208">
        <f>O26+O37+O41+O12</f>
        <v>28002.54</v>
      </c>
      <c r="P56" s="156">
        <f aca="true" t="shared" si="15" ref="P56:U56">P26+P37+P41+P12</f>
        <v>28041.56</v>
      </c>
      <c r="Q56" s="156">
        <f t="shared" si="15"/>
        <v>28095.15</v>
      </c>
      <c r="R56" s="157">
        <f t="shared" si="15"/>
        <v>28126.32</v>
      </c>
      <c r="S56" s="157">
        <f t="shared" si="15"/>
        <v>28147.329999999998</v>
      </c>
      <c r="T56" s="157">
        <f t="shared" si="15"/>
        <v>28144.329999999998</v>
      </c>
      <c r="U56" s="157">
        <f t="shared" si="15"/>
        <v>28206.38</v>
      </c>
      <c r="V56" s="157">
        <f>V26+V37+V41+V12</f>
        <v>28273.93</v>
      </c>
      <c r="W56" s="157">
        <f>W26+W37+W41+W12</f>
        <v>28210.309999999998</v>
      </c>
      <c r="X56" s="157">
        <f>X26+X37+X41+X12</f>
        <v>28512</v>
      </c>
      <c r="Y56" s="157">
        <f>Y12+Y26+Y37+Y41</f>
        <v>28546.3</v>
      </c>
      <c r="Z56" s="157">
        <f>Z12+Z26+Z37+Z41</f>
        <v>28522</v>
      </c>
      <c r="AA56" s="157">
        <f>AA12+AA26+AA37+AA41</f>
        <v>28625.1</v>
      </c>
    </row>
    <row r="57" spans="1:27" ht="15">
      <c r="A57" s="4"/>
      <c r="B57" s="4"/>
      <c r="C57" s="94" t="s">
        <v>7</v>
      </c>
      <c r="D57" s="4"/>
      <c r="E57" s="4"/>
      <c r="F57" s="14"/>
      <c r="G57" s="14"/>
      <c r="H57" s="14"/>
      <c r="I57" s="14"/>
      <c r="J57" s="14"/>
      <c r="K57" s="14"/>
      <c r="L57" s="14"/>
      <c r="M57" s="14"/>
      <c r="N57" s="14"/>
      <c r="O57"/>
      <c r="P57" s="154"/>
      <c r="Q57" s="154"/>
      <c r="R57" s="154"/>
      <c r="S57" s="154"/>
      <c r="T57" s="154"/>
      <c r="U57" s="154"/>
      <c r="V57" s="154"/>
      <c r="W57" s="154"/>
      <c r="X57" s="154"/>
      <c r="AA57" s="36"/>
    </row>
    <row r="58" spans="1:27" ht="15">
      <c r="A58" s="4"/>
      <c r="B58" s="4"/>
      <c r="C58" s="4"/>
      <c r="D58" s="4" t="s">
        <v>8</v>
      </c>
      <c r="E58" s="4"/>
      <c r="F58" s="208">
        <f aca="true" t="shared" si="16" ref="F58:O59">F14+F28+F35+F39</f>
        <v>3245.7</v>
      </c>
      <c r="G58" s="208">
        <f t="shared" si="16"/>
        <v>3301.8</v>
      </c>
      <c r="H58" s="208">
        <f t="shared" si="16"/>
        <v>3281.5</v>
      </c>
      <c r="I58" s="208">
        <f t="shared" si="16"/>
        <v>3325.3</v>
      </c>
      <c r="J58" s="208">
        <f t="shared" si="16"/>
        <v>3404.2999999999997</v>
      </c>
      <c r="K58" s="208">
        <f t="shared" si="16"/>
        <v>3693.75</v>
      </c>
      <c r="L58" s="208">
        <f t="shared" si="16"/>
        <v>3706.3999999999996</v>
      </c>
      <c r="M58" s="208">
        <f t="shared" si="16"/>
        <v>3737</v>
      </c>
      <c r="N58" s="208">
        <f t="shared" si="16"/>
        <v>3792.8999999999996</v>
      </c>
      <c r="O58" s="208">
        <f t="shared" si="16"/>
        <v>3850.42</v>
      </c>
      <c r="P58" s="66">
        <f aca="true" t="shared" si="17" ref="P58:W58">P14+P28+P35+P39</f>
        <v>3922.3100000000004</v>
      </c>
      <c r="Q58" s="66">
        <f t="shared" si="17"/>
        <v>3955.33</v>
      </c>
      <c r="R58" s="66">
        <f t="shared" si="17"/>
        <v>4004.3100000000004</v>
      </c>
      <c r="S58" s="66">
        <f t="shared" si="17"/>
        <v>4042.05</v>
      </c>
      <c r="T58" s="65">
        <f t="shared" si="17"/>
        <v>4042.05</v>
      </c>
      <c r="U58" s="65">
        <f t="shared" si="17"/>
        <v>4063.58</v>
      </c>
      <c r="V58" s="65">
        <f t="shared" si="17"/>
        <v>4211.52</v>
      </c>
      <c r="W58" s="65">
        <f t="shared" si="17"/>
        <v>4138.27</v>
      </c>
      <c r="X58" s="65">
        <f aca="true" t="shared" si="18" ref="X58:Z59">X14+X28+X35+X39</f>
        <v>4494</v>
      </c>
      <c r="Y58" s="65">
        <f t="shared" si="18"/>
        <v>4465.41</v>
      </c>
      <c r="Z58" s="65">
        <f t="shared" si="18"/>
        <v>4467</v>
      </c>
      <c r="AA58" s="65">
        <f>AA14+AA28+AA35+AA39</f>
        <v>4564.099999999999</v>
      </c>
    </row>
    <row r="59" spans="1:27" ht="15">
      <c r="A59" s="4"/>
      <c r="B59" s="4"/>
      <c r="C59" s="4"/>
      <c r="D59" s="4" t="s">
        <v>9</v>
      </c>
      <c r="E59" s="4"/>
      <c r="F59" s="208">
        <f t="shared" si="16"/>
        <v>24720</v>
      </c>
      <c r="G59" s="208">
        <f t="shared" si="16"/>
        <v>24762.9</v>
      </c>
      <c r="H59" s="208">
        <f t="shared" si="16"/>
        <v>24744.1</v>
      </c>
      <c r="I59" s="208">
        <f t="shared" si="16"/>
        <v>24653.199999999997</v>
      </c>
      <c r="J59" s="208">
        <f t="shared" si="16"/>
        <v>24624.6</v>
      </c>
      <c r="K59" s="208">
        <f t="shared" si="16"/>
        <v>24397.8</v>
      </c>
      <c r="L59" s="208">
        <f t="shared" si="16"/>
        <v>24380.800000000003</v>
      </c>
      <c r="M59" s="208">
        <f t="shared" si="16"/>
        <v>24312.2</v>
      </c>
      <c r="N59" s="208">
        <f t="shared" si="16"/>
        <v>24224.300000000003</v>
      </c>
      <c r="O59" s="208">
        <f t="shared" si="16"/>
        <v>24152.120000000003</v>
      </c>
      <c r="P59" s="66">
        <f aca="true" t="shared" si="19" ref="P59:W59">P15+P29+P36+P40</f>
        <v>24119.25</v>
      </c>
      <c r="Q59" s="66">
        <f t="shared" si="19"/>
        <v>24139.84</v>
      </c>
      <c r="R59" s="66">
        <f t="shared" si="19"/>
        <v>24123.29</v>
      </c>
      <c r="S59" s="66">
        <f t="shared" si="19"/>
        <v>24105.28</v>
      </c>
      <c r="T59" s="65">
        <f t="shared" si="19"/>
        <v>24102.28</v>
      </c>
      <c r="U59" s="65">
        <f t="shared" si="19"/>
        <v>24142.800000000003</v>
      </c>
      <c r="V59" s="65">
        <f t="shared" si="19"/>
        <v>24062.41</v>
      </c>
      <c r="W59" s="65">
        <f t="shared" si="19"/>
        <v>24073.04</v>
      </c>
      <c r="X59" s="65">
        <f t="shared" si="18"/>
        <v>24019</v>
      </c>
      <c r="Y59" s="65">
        <f t="shared" si="18"/>
        <v>24080.809999999998</v>
      </c>
      <c r="Z59" s="65">
        <f t="shared" si="18"/>
        <v>24054</v>
      </c>
      <c r="AA59" s="65">
        <f>AA15+AA29+AA36+AA40</f>
        <v>24060</v>
      </c>
    </row>
    <row r="60" spans="1:27" ht="15">
      <c r="A60" s="4"/>
      <c r="B60" s="4" t="s">
        <v>17</v>
      </c>
      <c r="C60" s="4"/>
      <c r="D60" s="4"/>
      <c r="E60" s="4"/>
      <c r="F60" s="14"/>
      <c r="G60" s="14"/>
      <c r="H60" s="14"/>
      <c r="I60" s="14"/>
      <c r="J60" s="14"/>
      <c r="K60" s="14"/>
      <c r="L60" s="14"/>
      <c r="M60" s="14"/>
      <c r="N60" s="14"/>
      <c r="O60"/>
      <c r="P60" s="66"/>
      <c r="Q60" s="66"/>
      <c r="R60" s="33"/>
      <c r="T60" s="36"/>
      <c r="U60" s="36"/>
      <c r="V60" s="36"/>
      <c r="W60" s="36"/>
      <c r="AA60" s="36"/>
    </row>
    <row r="61" spans="1:27" ht="15">
      <c r="A61" s="4"/>
      <c r="B61" s="4"/>
      <c r="C61" s="93" t="s">
        <v>13</v>
      </c>
      <c r="D61" s="4"/>
      <c r="E61" s="4"/>
      <c r="F61" s="14">
        <v>11432.2</v>
      </c>
      <c r="G61" s="14">
        <v>11542</v>
      </c>
      <c r="H61" s="14">
        <v>11623.3</v>
      </c>
      <c r="I61" s="14">
        <v>11723.2</v>
      </c>
      <c r="J61" s="14">
        <v>12232</v>
      </c>
      <c r="K61" s="14">
        <v>12597.51</v>
      </c>
      <c r="L61" s="14">
        <v>12693</v>
      </c>
      <c r="M61" s="208">
        <f aca="true" t="shared" si="20" ref="M61:O63">M43</f>
        <v>13126.4</v>
      </c>
      <c r="N61" s="208">
        <f t="shared" si="20"/>
        <v>13321</v>
      </c>
      <c r="O61" s="208">
        <f t="shared" si="20"/>
        <v>13480.08</v>
      </c>
      <c r="P61" s="66">
        <f aca="true" t="shared" si="21" ref="P61:X61">P43</f>
        <v>13586.93</v>
      </c>
      <c r="Q61" s="66">
        <f t="shared" si="21"/>
        <v>13716.67</v>
      </c>
      <c r="R61" s="66">
        <f t="shared" si="21"/>
        <v>14227.05</v>
      </c>
      <c r="S61" s="66">
        <f t="shared" si="21"/>
        <v>14178.12</v>
      </c>
      <c r="T61" s="65">
        <f t="shared" si="21"/>
        <v>14212.52</v>
      </c>
      <c r="U61" s="65">
        <f t="shared" si="21"/>
        <v>14401.64</v>
      </c>
      <c r="V61" s="65">
        <f t="shared" si="21"/>
        <v>14467.52</v>
      </c>
      <c r="W61" s="65">
        <f t="shared" si="21"/>
        <v>14770.01</v>
      </c>
      <c r="X61" s="65">
        <f t="shared" si="21"/>
        <v>14575</v>
      </c>
      <c r="Y61" s="65">
        <f aca="true" t="shared" si="22" ref="Y61:Z63">Y43</f>
        <v>14716.81</v>
      </c>
      <c r="Z61" s="65">
        <f t="shared" si="22"/>
        <v>14830</v>
      </c>
      <c r="AA61" s="65">
        <f>AA43</f>
        <v>14858.446000000004</v>
      </c>
    </row>
    <row r="62" spans="1:27" ht="15">
      <c r="A62" s="4"/>
      <c r="B62" s="4"/>
      <c r="C62" s="93" t="s">
        <v>14</v>
      </c>
      <c r="D62" s="4"/>
      <c r="E62" s="4"/>
      <c r="F62" s="14">
        <v>11944.4</v>
      </c>
      <c r="G62" s="14">
        <v>11974</v>
      </c>
      <c r="H62" s="14">
        <v>12027.6</v>
      </c>
      <c r="I62" s="14">
        <v>12037</v>
      </c>
      <c r="J62" s="14">
        <v>11660</v>
      </c>
      <c r="K62" s="14">
        <v>11672.2</v>
      </c>
      <c r="L62" s="14">
        <v>11837.2</v>
      </c>
      <c r="M62" s="208">
        <f t="shared" si="20"/>
        <v>11491.2</v>
      </c>
      <c r="N62" s="208">
        <f t="shared" si="20"/>
        <v>11454.5</v>
      </c>
      <c r="O62" s="208">
        <f t="shared" si="20"/>
        <v>11497.32</v>
      </c>
      <c r="P62" s="66">
        <f aca="true" t="shared" si="23" ref="P62:W62">P44</f>
        <v>11720.6</v>
      </c>
      <c r="Q62" s="66">
        <f t="shared" si="23"/>
        <v>11726.85</v>
      </c>
      <c r="R62" s="66">
        <f t="shared" si="23"/>
        <v>11719.5</v>
      </c>
      <c r="S62" s="66">
        <f t="shared" si="23"/>
        <v>11717.24</v>
      </c>
      <c r="T62" s="65">
        <f t="shared" si="23"/>
        <v>11717.04</v>
      </c>
      <c r="U62" s="65">
        <f t="shared" si="23"/>
        <v>11715.939999999999</v>
      </c>
      <c r="V62" s="65">
        <f t="shared" si="23"/>
        <v>11683.34</v>
      </c>
      <c r="W62" s="65">
        <f t="shared" si="23"/>
        <v>11660.97</v>
      </c>
      <c r="X62" s="65">
        <f>X44</f>
        <v>11712</v>
      </c>
      <c r="Y62" s="65">
        <f t="shared" si="22"/>
        <v>11725.64</v>
      </c>
      <c r="Z62" s="65">
        <f t="shared" si="22"/>
        <v>11732</v>
      </c>
      <c r="AA62" s="65">
        <f>AA44</f>
        <v>11727.229000000001</v>
      </c>
    </row>
    <row r="63" spans="1:27" s="158" customFormat="1" ht="15.75">
      <c r="A63" s="92"/>
      <c r="B63" s="92"/>
      <c r="C63" s="92" t="s">
        <v>6</v>
      </c>
      <c r="D63" s="92"/>
      <c r="E63" s="92"/>
      <c r="F63" s="14">
        <v>23377.2</v>
      </c>
      <c r="G63" s="14">
        <v>23516</v>
      </c>
      <c r="H63" s="14">
        <v>23650.9</v>
      </c>
      <c r="I63" s="14">
        <v>23760.2</v>
      </c>
      <c r="J63" s="14">
        <v>23892</v>
      </c>
      <c r="K63" s="14">
        <v>24269.71</v>
      </c>
      <c r="L63" s="14">
        <v>24530.2</v>
      </c>
      <c r="M63" s="208">
        <f t="shared" si="20"/>
        <v>24617.6</v>
      </c>
      <c r="N63" s="208">
        <f t="shared" si="20"/>
        <v>24775.5</v>
      </c>
      <c r="O63" s="208">
        <f t="shared" si="20"/>
        <v>24977.4</v>
      </c>
      <c r="P63" s="156">
        <f aca="true" t="shared" si="24" ref="P63:W63">P45</f>
        <v>25307.53</v>
      </c>
      <c r="Q63" s="156">
        <f t="shared" si="24"/>
        <v>25443.52</v>
      </c>
      <c r="R63" s="156">
        <f t="shared" si="24"/>
        <v>25946.55</v>
      </c>
      <c r="S63" s="156">
        <f t="shared" si="24"/>
        <v>25895.36</v>
      </c>
      <c r="T63" s="157">
        <f t="shared" si="24"/>
        <v>25929.56</v>
      </c>
      <c r="U63" s="157">
        <f t="shared" si="24"/>
        <v>26117.579999999998</v>
      </c>
      <c r="V63" s="157">
        <f t="shared" si="24"/>
        <v>26150.86</v>
      </c>
      <c r="W63" s="157">
        <f t="shared" si="24"/>
        <v>26430.98</v>
      </c>
      <c r="X63" s="157">
        <f>X45</f>
        <v>26287</v>
      </c>
      <c r="Y63" s="157">
        <f t="shared" si="22"/>
        <v>26442.449999999997</v>
      </c>
      <c r="Z63" s="157">
        <f t="shared" si="22"/>
        <v>26562</v>
      </c>
      <c r="AA63" s="157">
        <f>AA45</f>
        <v>26585.675000000003</v>
      </c>
    </row>
    <row r="64" spans="1:23" ht="6" customHeight="1">
      <c r="A64" s="4"/>
      <c r="B64" s="4"/>
      <c r="C64" s="4"/>
      <c r="D64" s="4"/>
      <c r="E64" s="4"/>
      <c r="F64" s="14"/>
      <c r="G64" s="14"/>
      <c r="H64" s="14"/>
      <c r="I64" s="14"/>
      <c r="J64" s="14"/>
      <c r="K64" s="14"/>
      <c r="L64" s="14"/>
      <c r="M64" s="14"/>
      <c r="N64" s="14"/>
      <c r="O64"/>
      <c r="P64" s="66"/>
      <c r="Q64" s="66"/>
      <c r="R64" s="33"/>
      <c r="T64" s="36"/>
      <c r="U64" s="36"/>
      <c r="V64" s="36"/>
      <c r="W64" s="36"/>
    </row>
    <row r="65" spans="1:27" ht="19.5" thickBot="1">
      <c r="A65" s="101"/>
      <c r="B65" s="159" t="s">
        <v>198</v>
      </c>
      <c r="C65" s="141"/>
      <c r="D65" s="141"/>
      <c r="E65" s="141"/>
      <c r="F65" s="209">
        <v>51702.2</v>
      </c>
      <c r="G65" s="209">
        <v>51923.2</v>
      </c>
      <c r="H65" s="209">
        <v>52049.1</v>
      </c>
      <c r="I65" s="209">
        <v>52134.7</v>
      </c>
      <c r="J65" s="209">
        <v>52345.65</v>
      </c>
      <c r="K65" s="209">
        <v>52801.76</v>
      </c>
      <c r="L65" s="209">
        <v>53077.8</v>
      </c>
      <c r="M65" s="209">
        <v>53149.3</v>
      </c>
      <c r="N65" s="209">
        <v>53324.6</v>
      </c>
      <c r="O65" s="209">
        <f>O63+O56+O52</f>
        <v>53522.94</v>
      </c>
      <c r="P65" s="160">
        <f aca="true" t="shared" si="25" ref="P65:X65">P63+P56+P52</f>
        <v>53885.89</v>
      </c>
      <c r="Q65" s="160">
        <f t="shared" si="25"/>
        <v>54057.67</v>
      </c>
      <c r="R65" s="160">
        <f t="shared" si="25"/>
        <v>54591.869999999995</v>
      </c>
      <c r="S65" s="160">
        <f t="shared" si="25"/>
        <v>54561.69</v>
      </c>
      <c r="T65" s="161">
        <f t="shared" si="25"/>
        <v>54592.89</v>
      </c>
      <c r="U65" s="161">
        <f t="shared" si="25"/>
        <v>54848.96</v>
      </c>
      <c r="V65" s="161">
        <f t="shared" si="25"/>
        <v>54970.79</v>
      </c>
      <c r="W65" s="161">
        <f t="shared" si="25"/>
        <v>55188.28999999999</v>
      </c>
      <c r="X65" s="161">
        <f t="shared" si="25"/>
        <v>55346</v>
      </c>
      <c r="Y65" s="161">
        <f>Y17+Y31+Y47</f>
        <v>55534.67</v>
      </c>
      <c r="Z65" s="161">
        <f>Z17+Z31+Z47</f>
        <v>55628</v>
      </c>
      <c r="AA65" s="161">
        <f>AA17+AA31+AA47</f>
        <v>55767.775</v>
      </c>
    </row>
    <row r="66" spans="16:26" ht="8.25" customHeight="1">
      <c r="P66" s="70" t="str">
        <f>IF(ABS(P65-(P52+P56+P63))&gt;comments!$A$1,P65-(P52+P56+P63)," ")</f>
        <v> </v>
      </c>
      <c r="Q66" s="70" t="str">
        <f>IF(ABS(Q65-(Q52+Q56+Q63))&gt;comments!$A$1,Q65-(Q52+Q56+Q63)," ")</f>
        <v> </v>
      </c>
      <c r="R66" s="70" t="str">
        <f>IF(ABS(R65-(R52+R56+R63))&gt;comments!$A$1,R65-(R52+R56+R63)," ")</f>
        <v> </v>
      </c>
      <c r="S66" s="70" t="str">
        <f>IF(ABS(S65-(S52+S56+S63))&gt;comments!$A$1,S65-(S52+S56+S63)," ")</f>
        <v> </v>
      </c>
      <c r="T66" s="70" t="str">
        <f>IF(ABS(T65-(T52+T56+T63))&gt;comments!$A$1,T65-(T52+T56+T63)," ")</f>
        <v> </v>
      </c>
      <c r="U66" s="70" t="str">
        <f>IF(ABS(U65-(U52+U56+U63))&gt;comments!$A$1,U65-(U52+U56+U63)," ")</f>
        <v> </v>
      </c>
      <c r="V66" s="70" t="str">
        <f>IF(ABS(V65-(V52+V56+V63))&gt;comments!$A$1,V65-(V52+V56+V63)," ")</f>
        <v> </v>
      </c>
      <c r="W66" s="70" t="str">
        <f>IF(ABS(W65-(W52+W56+W63))&gt;comments!$A$1,W65-(W52+W56+W63)," ")</f>
        <v> </v>
      </c>
      <c r="X66" s="70" t="str">
        <f>IF(ABS(X65-(X52+X56+X63))&gt;comments!$A$1,X65-(X52+X56+X63)," ")</f>
        <v> </v>
      </c>
      <c r="Y66" s="70" t="str">
        <f>IF(ABS(Y65-(Y52+Y56+Y63))&gt;comments!$A$1,Y65-(Y52+Y56+Y63)," ")</f>
        <v> </v>
      </c>
      <c r="Z66" s="70" t="str">
        <f>IF(ABS(Z65-(Z52+Z56+Z63))&gt;comments!$A$1,Z65-(Z52+Z56+Z63)," ")</f>
        <v> </v>
      </c>
    </row>
    <row r="67" spans="1:26" ht="16.5" customHeight="1">
      <c r="A67" s="1" t="s">
        <v>139</v>
      </c>
      <c r="P67" s="70"/>
      <c r="Q67" s="70"/>
      <c r="R67" s="70"/>
      <c r="S67" s="70"/>
      <c r="T67" s="70"/>
      <c r="U67" s="70"/>
      <c r="V67" s="70"/>
      <c r="W67" s="70"/>
      <c r="X67" s="70"/>
      <c r="Y67" s="70"/>
      <c r="Z67" s="70"/>
    </row>
    <row r="68" ht="12.75">
      <c r="B68" s="1" t="s">
        <v>167</v>
      </c>
    </row>
    <row r="69" ht="12.75">
      <c r="B69" s="1" t="s">
        <v>143</v>
      </c>
    </row>
    <row r="70" ht="12" customHeight="1">
      <c r="B70" s="228" t="s">
        <v>194</v>
      </c>
    </row>
    <row r="71" ht="10.5" customHeight="1">
      <c r="B71" s="229" t="s">
        <v>193</v>
      </c>
    </row>
    <row r="72" ht="12" customHeight="1">
      <c r="B72" s="229" t="s">
        <v>192</v>
      </c>
    </row>
    <row r="73" ht="12.75">
      <c r="B73" s="1" t="s">
        <v>141</v>
      </c>
    </row>
    <row r="74" ht="12.75">
      <c r="B74" s="1" t="s">
        <v>176</v>
      </c>
    </row>
  </sheetData>
  <printOptions/>
  <pageMargins left="0.75" right="0.75" top="1" bottom="1" header="0.5" footer="0.5"/>
  <pageSetup fitToHeight="1" fitToWidth="1" horizontalDpi="300" verticalDpi="300" orientation="portrait" paperSize="9" scale="59" r:id="rId1"/>
  <headerFooter alignWithMargins="0">
    <oddHeader>&amp;R&amp;"Arial,Bold"&amp;17ROAD NETWORK</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I75"/>
  <sheetViews>
    <sheetView zoomScale="75" zoomScaleNormal="75" workbookViewId="0" topLeftCell="A1">
      <selection activeCell="P31" sqref="P31"/>
    </sheetView>
  </sheetViews>
  <sheetFormatPr defaultColWidth="9.140625" defaultRowHeight="12.75"/>
  <cols>
    <col min="1" max="1" width="24.8515625" style="1" customWidth="1"/>
    <col min="2" max="2" width="13.28125" style="1" customWidth="1"/>
    <col min="3" max="3" width="12.28125" style="1" customWidth="1"/>
    <col min="4" max="4" width="11.00390625" style="1" customWidth="1"/>
    <col min="5" max="5" width="9.57421875" style="1" customWidth="1"/>
    <col min="6" max="6" width="1.57421875" style="1" customWidth="1"/>
    <col min="7" max="7" width="9.28125" style="1" customWidth="1"/>
    <col min="8" max="8" width="10.28125" style="1" customWidth="1"/>
    <col min="9" max="9" width="9.8515625" style="1" customWidth="1"/>
    <col min="10" max="10" width="10.421875" style="1" customWidth="1"/>
    <col min="11" max="11" width="10.140625" style="1" customWidth="1"/>
    <col min="12" max="12" width="12.421875" style="1" customWidth="1"/>
    <col min="13" max="13" width="10.8515625" style="1" customWidth="1"/>
    <col min="14" max="15" width="9.140625" style="1" customWidth="1"/>
    <col min="16" max="16" width="11.57421875" style="1" customWidth="1"/>
    <col min="17" max="16384" width="9.140625" style="1" customWidth="1"/>
  </cols>
  <sheetData>
    <row r="1" spans="1:14" s="4" customFormat="1" ht="24.75" customHeight="1">
      <c r="A1" s="100" t="s">
        <v>179</v>
      </c>
      <c r="B1" s="99"/>
      <c r="C1" s="23"/>
      <c r="D1" s="23"/>
      <c r="E1" s="99"/>
      <c r="F1" s="23"/>
      <c r="G1" s="23"/>
      <c r="H1" s="23"/>
      <c r="I1" s="23"/>
      <c r="J1" s="23"/>
      <c r="K1" s="23"/>
      <c r="L1" s="23"/>
      <c r="M1" s="23"/>
      <c r="N1" s="23"/>
    </row>
    <row r="2" spans="1:243" s="4" customFormat="1" ht="18.75">
      <c r="A2" s="102" t="s">
        <v>20</v>
      </c>
      <c r="B2" s="103" t="s">
        <v>21</v>
      </c>
      <c r="C2" s="103"/>
      <c r="D2" s="103"/>
      <c r="E2" s="103"/>
      <c r="F2" s="102"/>
      <c r="G2" s="103" t="s">
        <v>150</v>
      </c>
      <c r="H2" s="103"/>
      <c r="I2" s="103"/>
      <c r="J2" s="103"/>
      <c r="K2" s="103"/>
      <c r="L2" s="104" t="s">
        <v>6</v>
      </c>
      <c r="M2" s="21"/>
      <c r="N2" s="21"/>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7.25" customHeight="1">
      <c r="A3" s="34"/>
      <c r="B3" s="22" t="s">
        <v>144</v>
      </c>
      <c r="C3" s="22" t="s">
        <v>22</v>
      </c>
      <c r="D3" s="22" t="s">
        <v>23</v>
      </c>
      <c r="E3" s="22" t="s">
        <v>6</v>
      </c>
      <c r="F3" s="22"/>
      <c r="G3" s="22" t="s">
        <v>85</v>
      </c>
      <c r="H3" s="22" t="s">
        <v>87</v>
      </c>
      <c r="I3" s="22" t="s">
        <v>84</v>
      </c>
      <c r="J3" s="22" t="s">
        <v>105</v>
      </c>
      <c r="K3" s="22" t="s">
        <v>6</v>
      </c>
      <c r="L3" s="23"/>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row>
    <row r="4" spans="1:12" ht="15.75">
      <c r="A4" s="105"/>
      <c r="B4" s="117"/>
      <c r="C4" s="117" t="s">
        <v>24</v>
      </c>
      <c r="D4" s="117"/>
      <c r="E4" s="117"/>
      <c r="F4" s="117"/>
      <c r="G4" s="117" t="s">
        <v>86</v>
      </c>
      <c r="H4" s="117" t="s">
        <v>86</v>
      </c>
      <c r="I4" s="117" t="s">
        <v>86</v>
      </c>
      <c r="J4" s="117" t="s">
        <v>106</v>
      </c>
      <c r="K4" s="117"/>
      <c r="L4" s="101"/>
    </row>
    <row r="5" spans="2:12" ht="15">
      <c r="B5" s="60"/>
      <c r="C5" s="60"/>
      <c r="D5" s="17"/>
      <c r="E5" s="17"/>
      <c r="F5" s="4"/>
      <c r="G5" s="4"/>
      <c r="H5" s="4"/>
      <c r="I5" s="4"/>
      <c r="J5" s="4"/>
      <c r="K5" s="4"/>
      <c r="L5" s="30" t="s">
        <v>25</v>
      </c>
    </row>
    <row r="6" spans="1:16" s="4" customFormat="1" ht="15">
      <c r="A6" s="17" t="s">
        <v>26</v>
      </c>
      <c r="B6" s="221">
        <v>0</v>
      </c>
      <c r="C6" s="221">
        <v>0</v>
      </c>
      <c r="D6" s="221">
        <v>24</v>
      </c>
      <c r="E6" s="107">
        <f aca="true" t="shared" si="0" ref="E6:E37">SUM(B6:D6)</f>
        <v>24</v>
      </c>
      <c r="F6" s="32" t="s">
        <v>128</v>
      </c>
      <c r="G6" s="219">
        <v>58.2</v>
      </c>
      <c r="H6" s="219">
        <v>42.2</v>
      </c>
      <c r="I6" s="219">
        <v>92.5</v>
      </c>
      <c r="J6" s="219">
        <v>720.1</v>
      </c>
      <c r="K6" s="108">
        <f aca="true" t="shared" si="1" ref="K6:K37">SUM(G6:J6)</f>
        <v>913</v>
      </c>
      <c r="L6" s="109">
        <f aca="true" t="shared" si="2" ref="L6:L37">E6+K6</f>
        <v>937</v>
      </c>
      <c r="M6" s="220"/>
      <c r="N6" s="31"/>
      <c r="O6" s="220"/>
      <c r="P6" s="223"/>
    </row>
    <row r="7" spans="1:16" s="4" customFormat="1" ht="15">
      <c r="A7" s="17" t="s">
        <v>27</v>
      </c>
      <c r="B7" s="221">
        <v>0</v>
      </c>
      <c r="C7" s="221">
        <v>0</v>
      </c>
      <c r="D7" s="221">
        <v>187</v>
      </c>
      <c r="E7" s="107">
        <f t="shared" si="0"/>
        <v>187</v>
      </c>
      <c r="F7" s="32" t="s">
        <v>128</v>
      </c>
      <c r="G7" s="219">
        <v>687.2</v>
      </c>
      <c r="H7" s="219">
        <v>800.5</v>
      </c>
      <c r="I7" s="219">
        <v>1536</v>
      </c>
      <c r="J7" s="219">
        <v>2419.7</v>
      </c>
      <c r="K7" s="108">
        <f t="shared" si="1"/>
        <v>5443.4</v>
      </c>
      <c r="L7" s="109">
        <f t="shared" si="2"/>
        <v>5630.4</v>
      </c>
      <c r="M7" s="220"/>
      <c r="N7" s="31"/>
      <c r="O7" s="220"/>
      <c r="P7" s="223"/>
    </row>
    <row r="8" spans="1:16" s="4" customFormat="1" ht="15">
      <c r="A8" s="17" t="s">
        <v>28</v>
      </c>
      <c r="B8" s="221">
        <v>0</v>
      </c>
      <c r="C8" s="221">
        <v>0</v>
      </c>
      <c r="D8" s="221">
        <v>44</v>
      </c>
      <c r="E8" s="107">
        <f t="shared" si="0"/>
        <v>44</v>
      </c>
      <c r="F8" s="32"/>
      <c r="G8" s="219">
        <v>192.6</v>
      </c>
      <c r="H8" s="219">
        <v>254.7</v>
      </c>
      <c r="I8" s="219">
        <v>488.4</v>
      </c>
      <c r="J8" s="219">
        <v>861.5</v>
      </c>
      <c r="K8" s="108">
        <f t="shared" si="1"/>
        <v>1797.1999999999998</v>
      </c>
      <c r="L8" s="109">
        <f t="shared" si="2"/>
        <v>1841.1999999999998</v>
      </c>
      <c r="M8" s="220"/>
      <c r="N8" s="31"/>
      <c r="O8" s="220"/>
      <c r="P8" s="223"/>
    </row>
    <row r="9" spans="1:16" s="4" customFormat="1" ht="15">
      <c r="A9" s="17" t="s">
        <v>29</v>
      </c>
      <c r="B9" s="221">
        <v>0</v>
      </c>
      <c r="C9" s="221">
        <v>0</v>
      </c>
      <c r="D9" s="221">
        <v>255</v>
      </c>
      <c r="E9" s="107">
        <f t="shared" si="0"/>
        <v>255</v>
      </c>
      <c r="F9" s="32"/>
      <c r="G9" s="219">
        <v>557</v>
      </c>
      <c r="H9" s="219">
        <v>613.8</v>
      </c>
      <c r="I9" s="219">
        <v>434.3</v>
      </c>
      <c r="J9" s="219">
        <v>724.9</v>
      </c>
      <c r="K9" s="108">
        <f t="shared" si="1"/>
        <v>2330</v>
      </c>
      <c r="L9" s="109">
        <f t="shared" si="2"/>
        <v>2585</v>
      </c>
      <c r="M9" s="220"/>
      <c r="N9" s="31"/>
      <c r="O9" s="220"/>
      <c r="P9" s="223"/>
    </row>
    <row r="10" spans="1:16" s="4" customFormat="1" ht="15">
      <c r="A10" s="17" t="s">
        <v>31</v>
      </c>
      <c r="B10" s="51">
        <v>0</v>
      </c>
      <c r="C10" s="51">
        <v>0</v>
      </c>
      <c r="D10" s="51">
        <v>2</v>
      </c>
      <c r="E10" s="107">
        <f t="shared" si="0"/>
        <v>2</v>
      </c>
      <c r="F10" s="32"/>
      <c r="G10" s="219">
        <v>49.5</v>
      </c>
      <c r="H10" s="219">
        <v>34.2</v>
      </c>
      <c r="I10" s="219">
        <v>28.2</v>
      </c>
      <c r="J10" s="219">
        <v>175.7</v>
      </c>
      <c r="K10" s="108">
        <f t="shared" si="1"/>
        <v>287.6</v>
      </c>
      <c r="L10" s="109">
        <f t="shared" si="2"/>
        <v>289.6</v>
      </c>
      <c r="M10" s="220"/>
      <c r="N10" s="31"/>
      <c r="O10" s="220"/>
      <c r="P10" s="223"/>
    </row>
    <row r="11" spans="1:16" s="4" customFormat="1" ht="15">
      <c r="A11" s="17" t="s">
        <v>32</v>
      </c>
      <c r="B11" s="221">
        <v>60</v>
      </c>
      <c r="C11" s="221">
        <v>16</v>
      </c>
      <c r="D11" s="221">
        <v>278</v>
      </c>
      <c r="E11" s="107">
        <f t="shared" si="0"/>
        <v>354</v>
      </c>
      <c r="F11" s="32"/>
      <c r="G11" s="219">
        <v>494.279</v>
      </c>
      <c r="H11" s="219">
        <v>732.983</v>
      </c>
      <c r="I11" s="219">
        <v>1174.9869999999999</v>
      </c>
      <c r="J11" s="219">
        <v>1750.145</v>
      </c>
      <c r="K11" s="108">
        <f t="shared" si="1"/>
        <v>4152.394</v>
      </c>
      <c r="L11" s="107">
        <f t="shared" si="2"/>
        <v>4506.394</v>
      </c>
      <c r="M11" s="220"/>
      <c r="N11" s="31"/>
      <c r="O11" s="220"/>
      <c r="P11" s="223"/>
    </row>
    <row r="12" spans="1:16" s="4" customFormat="1" ht="15">
      <c r="A12" s="17" t="s">
        <v>33</v>
      </c>
      <c r="B12" s="221">
        <v>0</v>
      </c>
      <c r="C12" s="221">
        <v>0</v>
      </c>
      <c r="D12" s="221">
        <v>18</v>
      </c>
      <c r="E12" s="107">
        <f t="shared" si="0"/>
        <v>18</v>
      </c>
      <c r="F12" s="32"/>
      <c r="G12" s="219">
        <v>35.4</v>
      </c>
      <c r="H12" s="219">
        <v>17</v>
      </c>
      <c r="I12" s="219">
        <v>95.8</v>
      </c>
      <c r="J12" s="219">
        <v>409.6</v>
      </c>
      <c r="K12" s="108">
        <f t="shared" si="1"/>
        <v>557.8</v>
      </c>
      <c r="L12" s="109">
        <f t="shared" si="2"/>
        <v>575.8</v>
      </c>
      <c r="M12" s="220"/>
      <c r="N12" s="31"/>
      <c r="O12" s="220"/>
      <c r="P12" s="223"/>
    </row>
    <row r="13" spans="1:16" s="4" customFormat="1" ht="15">
      <c r="A13" s="17" t="s">
        <v>34</v>
      </c>
      <c r="B13" s="221">
        <v>9</v>
      </c>
      <c r="C13" s="221">
        <v>4</v>
      </c>
      <c r="D13" s="221">
        <v>56</v>
      </c>
      <c r="E13" s="107">
        <f t="shared" si="0"/>
        <v>69</v>
      </c>
      <c r="F13" s="32"/>
      <c r="G13" s="219">
        <v>124.2</v>
      </c>
      <c r="H13" s="219">
        <v>193.1</v>
      </c>
      <c r="I13" s="219">
        <v>210.8</v>
      </c>
      <c r="J13" s="219">
        <v>615.8</v>
      </c>
      <c r="K13" s="108">
        <f t="shared" si="1"/>
        <v>1143.9</v>
      </c>
      <c r="L13" s="109">
        <f t="shared" si="2"/>
        <v>1212.9</v>
      </c>
      <c r="M13" s="220"/>
      <c r="N13" s="31"/>
      <c r="O13" s="220"/>
      <c r="P13" s="223"/>
    </row>
    <row r="14" spans="1:16" s="4" customFormat="1" ht="15">
      <c r="A14" s="17" t="s">
        <v>35</v>
      </c>
      <c r="B14" s="51"/>
      <c r="C14" s="51"/>
      <c r="D14" s="51"/>
      <c r="E14" s="107">
        <f t="shared" si="0"/>
        <v>0</v>
      </c>
      <c r="F14" s="32"/>
      <c r="G14" s="219">
        <v>53.8</v>
      </c>
      <c r="H14" s="219">
        <v>47.3</v>
      </c>
      <c r="I14" s="219">
        <v>33.8</v>
      </c>
      <c r="J14" s="219">
        <v>369</v>
      </c>
      <c r="K14" s="108">
        <f t="shared" si="1"/>
        <v>503.9</v>
      </c>
      <c r="L14" s="109">
        <f t="shared" si="2"/>
        <v>503.9</v>
      </c>
      <c r="M14" s="220"/>
      <c r="N14" s="31"/>
      <c r="O14" s="220"/>
      <c r="P14" s="223"/>
    </row>
    <row r="15" spans="1:16" s="4" customFormat="1" ht="15">
      <c r="A15" s="17" t="s">
        <v>36</v>
      </c>
      <c r="B15" s="221">
        <v>0</v>
      </c>
      <c r="C15" s="221">
        <v>0</v>
      </c>
      <c r="D15" s="221">
        <v>63</v>
      </c>
      <c r="E15" s="107">
        <f t="shared" si="0"/>
        <v>63</v>
      </c>
      <c r="F15" s="32"/>
      <c r="G15" s="219">
        <v>95.2</v>
      </c>
      <c r="H15" s="219">
        <v>169.4</v>
      </c>
      <c r="I15" s="219">
        <v>222.9</v>
      </c>
      <c r="J15" s="219">
        <v>443.8</v>
      </c>
      <c r="K15" s="108">
        <f t="shared" si="1"/>
        <v>931.3</v>
      </c>
      <c r="L15" s="109">
        <f t="shared" si="2"/>
        <v>994.3</v>
      </c>
      <c r="M15" s="220"/>
      <c r="N15" s="31"/>
      <c r="O15" s="220"/>
      <c r="P15" s="223"/>
    </row>
    <row r="16" spans="1:16" s="4" customFormat="1" ht="15">
      <c r="A16" s="17" t="s">
        <v>37</v>
      </c>
      <c r="B16" s="221">
        <v>9</v>
      </c>
      <c r="C16" s="221">
        <v>3</v>
      </c>
      <c r="D16" s="221">
        <v>7</v>
      </c>
      <c r="E16" s="107">
        <f t="shared" si="0"/>
        <v>19</v>
      </c>
      <c r="F16" s="32"/>
      <c r="G16" s="219">
        <v>31.1</v>
      </c>
      <c r="H16" s="219">
        <v>49.6</v>
      </c>
      <c r="I16" s="219">
        <v>82.9</v>
      </c>
      <c r="J16" s="219">
        <v>308.2</v>
      </c>
      <c r="K16" s="108">
        <f t="shared" si="1"/>
        <v>471.8</v>
      </c>
      <c r="L16" s="109">
        <f t="shared" si="2"/>
        <v>490.8</v>
      </c>
      <c r="M16" s="220"/>
      <c r="N16" s="31"/>
      <c r="O16" s="220"/>
      <c r="P16" s="223"/>
    </row>
    <row r="17" spans="1:16" s="4" customFormat="1" ht="15">
      <c r="A17" s="17" t="s">
        <v>38</v>
      </c>
      <c r="B17" s="221">
        <v>13</v>
      </c>
      <c r="C17" s="221">
        <v>10</v>
      </c>
      <c r="D17" s="221">
        <v>30</v>
      </c>
      <c r="E17" s="107">
        <f t="shared" si="0"/>
        <v>53</v>
      </c>
      <c r="F17" s="32"/>
      <c r="G17" s="219">
        <v>136.6</v>
      </c>
      <c r="H17" s="219">
        <v>51.4</v>
      </c>
      <c r="I17" s="219">
        <v>119.4</v>
      </c>
      <c r="J17" s="219">
        <v>1089.7</v>
      </c>
      <c r="K17" s="108">
        <f t="shared" si="1"/>
        <v>1397.1</v>
      </c>
      <c r="L17" s="109">
        <f t="shared" si="2"/>
        <v>1450.1</v>
      </c>
      <c r="M17" s="220"/>
      <c r="N17" s="31"/>
      <c r="O17" s="220"/>
      <c r="P17" s="223"/>
    </row>
    <row r="18" spans="1:16" s="4" customFormat="1" ht="15">
      <c r="A18" s="17" t="s">
        <v>83</v>
      </c>
      <c r="B18" s="51"/>
      <c r="C18" s="51"/>
      <c r="D18" s="51"/>
      <c r="E18" s="107">
        <f t="shared" si="0"/>
        <v>0</v>
      </c>
      <c r="F18" s="32"/>
      <c r="G18" s="219">
        <v>339.6</v>
      </c>
      <c r="H18" s="219">
        <v>176.5</v>
      </c>
      <c r="I18" s="219">
        <v>188.9</v>
      </c>
      <c r="J18" s="219">
        <v>485.2</v>
      </c>
      <c r="K18" s="108">
        <f t="shared" si="1"/>
        <v>1190.2</v>
      </c>
      <c r="L18" s="109">
        <f t="shared" si="2"/>
        <v>1190.2</v>
      </c>
      <c r="M18" s="220"/>
      <c r="N18" s="31"/>
      <c r="O18" s="220"/>
      <c r="P18" s="223"/>
    </row>
    <row r="19" spans="1:16" s="4" customFormat="1" ht="15">
      <c r="A19" s="17" t="s">
        <v>39</v>
      </c>
      <c r="B19" s="221">
        <v>35</v>
      </c>
      <c r="C19" s="221">
        <v>9</v>
      </c>
      <c r="D19" s="221">
        <v>7</v>
      </c>
      <c r="E19" s="107">
        <f t="shared" si="0"/>
        <v>51</v>
      </c>
      <c r="F19" s="32"/>
      <c r="G19" s="219">
        <v>110.2</v>
      </c>
      <c r="H19" s="219">
        <v>95.8</v>
      </c>
      <c r="I19" s="219">
        <v>116.6</v>
      </c>
      <c r="J19" s="219">
        <v>632.1</v>
      </c>
      <c r="K19" s="108">
        <f t="shared" si="1"/>
        <v>954.7</v>
      </c>
      <c r="L19" s="109">
        <f t="shared" si="2"/>
        <v>1005.7</v>
      </c>
      <c r="M19" s="220"/>
      <c r="N19" s="31"/>
      <c r="O19" s="220"/>
      <c r="P19" s="223"/>
    </row>
    <row r="20" spans="1:16" s="4" customFormat="1" ht="15">
      <c r="A20" s="17" t="s">
        <v>40</v>
      </c>
      <c r="B20" s="221">
        <v>16</v>
      </c>
      <c r="C20" s="221">
        <v>6</v>
      </c>
      <c r="D20" s="221">
        <v>94</v>
      </c>
      <c r="E20" s="107">
        <f t="shared" si="0"/>
        <v>116</v>
      </c>
      <c r="F20" s="32"/>
      <c r="G20" s="219">
        <v>323.1</v>
      </c>
      <c r="H20" s="219">
        <v>324.8</v>
      </c>
      <c r="I20" s="219">
        <v>352.4</v>
      </c>
      <c r="J20" s="219">
        <v>1376.7</v>
      </c>
      <c r="K20" s="108">
        <f t="shared" si="1"/>
        <v>2377</v>
      </c>
      <c r="L20" s="109">
        <f t="shared" si="2"/>
        <v>2493</v>
      </c>
      <c r="M20" s="220"/>
      <c r="N20" s="31"/>
      <c r="O20" s="220"/>
      <c r="P20" s="223"/>
    </row>
    <row r="21" spans="1:16" s="4" customFormat="1" ht="15">
      <c r="A21" s="17" t="s">
        <v>41</v>
      </c>
      <c r="B21" s="221">
        <v>41</v>
      </c>
      <c r="C21" s="221">
        <v>41</v>
      </c>
      <c r="D21" s="221">
        <v>2</v>
      </c>
      <c r="E21" s="107">
        <f t="shared" si="0"/>
        <v>84</v>
      </c>
      <c r="F21" s="32"/>
      <c r="G21" s="219">
        <v>131.9</v>
      </c>
      <c r="H21" s="219">
        <v>63.7</v>
      </c>
      <c r="I21" s="219">
        <v>209.4</v>
      </c>
      <c r="J21" s="219">
        <v>1370.4</v>
      </c>
      <c r="K21" s="108">
        <f t="shared" si="1"/>
        <v>1775.4</v>
      </c>
      <c r="L21" s="109">
        <f t="shared" si="2"/>
        <v>1859.4</v>
      </c>
      <c r="M21" s="220"/>
      <c r="N21" s="31"/>
      <c r="O21" s="220"/>
      <c r="P21" s="223"/>
    </row>
    <row r="22" spans="1:16" s="4" customFormat="1" ht="15">
      <c r="A22" s="17" t="s">
        <v>42</v>
      </c>
      <c r="B22" s="221">
        <v>0</v>
      </c>
      <c r="C22" s="221">
        <v>0</v>
      </c>
      <c r="D22" s="221">
        <v>963</v>
      </c>
      <c r="E22" s="107">
        <f t="shared" si="0"/>
        <v>963</v>
      </c>
      <c r="F22" s="32"/>
      <c r="G22" s="219">
        <v>1388.1</v>
      </c>
      <c r="H22" s="219">
        <v>979.3</v>
      </c>
      <c r="I22" s="219">
        <v>1438.3</v>
      </c>
      <c r="J22" s="219">
        <v>2941.8</v>
      </c>
      <c r="K22" s="108">
        <f t="shared" si="1"/>
        <v>6747.5</v>
      </c>
      <c r="L22" s="109">
        <f t="shared" si="2"/>
        <v>7710.5</v>
      </c>
      <c r="M22" s="220"/>
      <c r="N22" s="31"/>
      <c r="O22" s="220"/>
      <c r="P22" s="223"/>
    </row>
    <row r="23" spans="1:16" s="4" customFormat="1" ht="15">
      <c r="A23" s="17" t="s">
        <v>43</v>
      </c>
      <c r="B23" s="221">
        <v>0</v>
      </c>
      <c r="C23" s="221">
        <v>0</v>
      </c>
      <c r="D23" s="221">
        <v>28</v>
      </c>
      <c r="E23" s="107">
        <f t="shared" si="0"/>
        <v>28</v>
      </c>
      <c r="F23" s="32"/>
      <c r="G23" s="219">
        <v>23.5</v>
      </c>
      <c r="H23" s="219">
        <v>22.7</v>
      </c>
      <c r="I23" s="219">
        <v>54</v>
      </c>
      <c r="J23" s="219">
        <v>266.04</v>
      </c>
      <c r="K23" s="108">
        <f t="shared" si="1"/>
        <v>366.24</v>
      </c>
      <c r="L23" s="109">
        <f t="shared" si="2"/>
        <v>394.24</v>
      </c>
      <c r="M23" s="220"/>
      <c r="N23" s="31"/>
      <c r="O23" s="220"/>
      <c r="P23" s="223"/>
    </row>
    <row r="24" spans="1:16" s="4" customFormat="1" ht="15">
      <c r="A24" s="17" t="s">
        <v>44</v>
      </c>
      <c r="B24" s="221">
        <v>0</v>
      </c>
      <c r="C24" s="221">
        <v>0</v>
      </c>
      <c r="D24" s="221">
        <v>33</v>
      </c>
      <c r="E24" s="107">
        <f t="shared" si="0"/>
        <v>33</v>
      </c>
      <c r="F24" s="32"/>
      <c r="G24" s="219">
        <v>92.6</v>
      </c>
      <c r="H24" s="219">
        <v>100</v>
      </c>
      <c r="I24" s="219">
        <v>101.2</v>
      </c>
      <c r="J24" s="219">
        <v>369.1</v>
      </c>
      <c r="K24" s="108">
        <f t="shared" si="1"/>
        <v>662.9000000000001</v>
      </c>
      <c r="L24" s="109">
        <f t="shared" si="2"/>
        <v>695.9000000000001</v>
      </c>
      <c r="M24" s="220"/>
      <c r="N24" s="31"/>
      <c r="O24" s="220"/>
      <c r="P24" s="223"/>
    </row>
    <row r="25" spans="1:16" s="4" customFormat="1" ht="15">
      <c r="A25" s="17" t="s">
        <v>45</v>
      </c>
      <c r="B25" s="221">
        <v>0</v>
      </c>
      <c r="C25" s="221">
        <v>0</v>
      </c>
      <c r="D25" s="221">
        <v>97</v>
      </c>
      <c r="E25" s="107">
        <f t="shared" si="0"/>
        <v>97</v>
      </c>
      <c r="F25" s="32"/>
      <c r="G25" s="219">
        <v>157.5</v>
      </c>
      <c r="H25" s="219">
        <v>292.6</v>
      </c>
      <c r="I25" s="219">
        <v>363.2</v>
      </c>
      <c r="J25" s="219">
        <v>728.8</v>
      </c>
      <c r="K25" s="108">
        <f t="shared" si="1"/>
        <v>1542.1</v>
      </c>
      <c r="L25" s="109">
        <f t="shared" si="2"/>
        <v>1639.1</v>
      </c>
      <c r="M25" s="220"/>
      <c r="N25" s="31"/>
      <c r="O25" s="220"/>
      <c r="P25" s="223"/>
    </row>
    <row r="26" spans="1:16" s="4" customFormat="1" ht="15">
      <c r="A26" s="17" t="s">
        <v>46</v>
      </c>
      <c r="B26" s="221">
        <v>0</v>
      </c>
      <c r="C26" s="221">
        <v>0</v>
      </c>
      <c r="D26" s="221">
        <v>69</v>
      </c>
      <c r="E26" s="107">
        <f t="shared" si="0"/>
        <v>69</v>
      </c>
      <c r="F26" s="32"/>
      <c r="G26" s="219">
        <v>101.6</v>
      </c>
      <c r="H26" s="219">
        <v>154.7</v>
      </c>
      <c r="I26" s="219">
        <v>206.5</v>
      </c>
      <c r="J26" s="219">
        <v>565.6</v>
      </c>
      <c r="K26" s="108">
        <f t="shared" si="1"/>
        <v>1028.4</v>
      </c>
      <c r="L26" s="109">
        <f t="shared" si="2"/>
        <v>1097.4</v>
      </c>
      <c r="M26" s="220"/>
      <c r="N26" s="31"/>
      <c r="O26" s="220"/>
      <c r="P26" s="223"/>
    </row>
    <row r="27" spans="1:16" s="4" customFormat="1" ht="15">
      <c r="A27" s="17" t="s">
        <v>47</v>
      </c>
      <c r="B27" s="221">
        <v>41</v>
      </c>
      <c r="C27" s="221">
        <v>15</v>
      </c>
      <c r="D27" s="221">
        <v>43</v>
      </c>
      <c r="E27" s="107">
        <f t="shared" si="0"/>
        <v>99</v>
      </c>
      <c r="F27" s="32"/>
      <c r="G27" s="219">
        <v>145.3</v>
      </c>
      <c r="H27" s="219">
        <v>142.2</v>
      </c>
      <c r="I27" s="219">
        <v>246.4</v>
      </c>
      <c r="J27" s="219">
        <v>1034.3</v>
      </c>
      <c r="K27" s="108">
        <f t="shared" si="1"/>
        <v>1568.1999999999998</v>
      </c>
      <c r="L27" s="109">
        <f t="shared" si="2"/>
        <v>1667.1999999999998</v>
      </c>
      <c r="M27" s="220"/>
      <c r="N27" s="31"/>
      <c r="O27" s="220"/>
      <c r="P27" s="223"/>
    </row>
    <row r="28" spans="1:16" s="4" customFormat="1" ht="15">
      <c r="A28" s="17" t="s">
        <v>48</v>
      </c>
      <c r="B28" s="51"/>
      <c r="C28" s="51"/>
      <c r="D28" s="51"/>
      <c r="E28" s="107">
        <f t="shared" si="0"/>
        <v>0</v>
      </c>
      <c r="F28" s="32"/>
      <c r="G28" s="219">
        <v>160.6</v>
      </c>
      <c r="H28" s="219">
        <v>204.8</v>
      </c>
      <c r="I28" s="219">
        <v>159.8</v>
      </c>
      <c r="J28" s="219">
        <v>455.14</v>
      </c>
      <c r="K28" s="108">
        <f t="shared" si="1"/>
        <v>980.34</v>
      </c>
      <c r="L28" s="109">
        <f t="shared" si="2"/>
        <v>980.34</v>
      </c>
      <c r="M28" s="220"/>
      <c r="N28" s="31"/>
      <c r="O28" s="220"/>
      <c r="P28" s="223"/>
    </row>
    <row r="29" spans="1:16" s="4" customFormat="1" ht="15">
      <c r="A29" s="17" t="s">
        <v>49</v>
      </c>
      <c r="B29" s="221">
        <v>39</v>
      </c>
      <c r="C29" s="221">
        <v>13</v>
      </c>
      <c r="D29" s="221">
        <v>204</v>
      </c>
      <c r="E29" s="107">
        <f t="shared" si="0"/>
        <v>256</v>
      </c>
      <c r="F29" s="32"/>
      <c r="G29" s="219">
        <v>432.6</v>
      </c>
      <c r="H29" s="219">
        <v>366.9</v>
      </c>
      <c r="I29" s="219">
        <v>638.1</v>
      </c>
      <c r="J29" s="219">
        <v>1028.5</v>
      </c>
      <c r="K29" s="108">
        <f t="shared" si="1"/>
        <v>2466.1</v>
      </c>
      <c r="L29" s="109">
        <f t="shared" si="2"/>
        <v>2722.1</v>
      </c>
      <c r="M29" s="220"/>
      <c r="N29" s="31"/>
      <c r="O29" s="220"/>
      <c r="P29" s="223"/>
    </row>
    <row r="30" spans="1:16" s="4" customFormat="1" ht="15">
      <c r="A30" s="17" t="s">
        <v>50</v>
      </c>
      <c r="B30" s="221">
        <v>18</v>
      </c>
      <c r="C30" s="221">
        <v>13</v>
      </c>
      <c r="D30" s="221">
        <v>25</v>
      </c>
      <c r="E30" s="107">
        <f t="shared" si="0"/>
        <v>56</v>
      </c>
      <c r="F30" s="32"/>
      <c r="G30" s="219">
        <v>64.7</v>
      </c>
      <c r="H30" s="219">
        <v>62.3</v>
      </c>
      <c r="I30" s="219">
        <v>139.6</v>
      </c>
      <c r="J30" s="219">
        <v>553.9</v>
      </c>
      <c r="K30" s="108">
        <f t="shared" si="1"/>
        <v>820.5</v>
      </c>
      <c r="L30" s="109">
        <f t="shared" si="2"/>
        <v>876.5</v>
      </c>
      <c r="M30" s="220"/>
      <c r="N30" s="31"/>
      <c r="O30" s="220"/>
      <c r="P30" s="223"/>
    </row>
    <row r="31" spans="1:16" s="4" customFormat="1" ht="15">
      <c r="A31" s="17" t="s">
        <v>30</v>
      </c>
      <c r="B31" s="221">
        <v>0</v>
      </c>
      <c r="C31" s="221">
        <v>0</v>
      </c>
      <c r="D31" s="221">
        <v>165</v>
      </c>
      <c r="E31" s="107">
        <f t="shared" si="0"/>
        <v>165</v>
      </c>
      <c r="F31" s="32"/>
      <c r="G31" s="219">
        <v>458.4</v>
      </c>
      <c r="H31" s="219">
        <v>599.3</v>
      </c>
      <c r="I31" s="219">
        <v>768.7</v>
      </c>
      <c r="J31" s="219">
        <v>1136.4</v>
      </c>
      <c r="K31" s="108">
        <f t="shared" si="1"/>
        <v>2962.8</v>
      </c>
      <c r="L31" s="109">
        <f t="shared" si="2"/>
        <v>3127.8</v>
      </c>
      <c r="M31" s="220"/>
      <c r="N31" s="31"/>
      <c r="O31" s="220"/>
      <c r="P31" s="223"/>
    </row>
    <row r="32" spans="1:16" s="4" customFormat="1" ht="15">
      <c r="A32" s="17" t="s">
        <v>51</v>
      </c>
      <c r="B32" s="51"/>
      <c r="C32" s="51"/>
      <c r="D32" s="51"/>
      <c r="E32" s="107">
        <f t="shared" si="0"/>
        <v>0</v>
      </c>
      <c r="F32" s="32"/>
      <c r="G32" s="219">
        <v>224.6</v>
      </c>
      <c r="H32" s="219">
        <v>166.9</v>
      </c>
      <c r="I32" s="219">
        <v>198.4</v>
      </c>
      <c r="J32" s="219">
        <v>464.2</v>
      </c>
      <c r="K32" s="108">
        <f t="shared" si="1"/>
        <v>1054.1</v>
      </c>
      <c r="L32" s="109">
        <f t="shared" si="2"/>
        <v>1054.1</v>
      </c>
      <c r="M32" s="220"/>
      <c r="N32" s="31"/>
      <c r="O32" s="220"/>
      <c r="P32" s="223"/>
    </row>
    <row r="33" spans="1:16" s="4" customFormat="1" ht="15">
      <c r="A33" s="17" t="s">
        <v>52</v>
      </c>
      <c r="B33" s="221">
        <v>0</v>
      </c>
      <c r="C33" s="221">
        <v>0</v>
      </c>
      <c r="D33" s="221">
        <v>94</v>
      </c>
      <c r="E33" s="107">
        <f t="shared" si="0"/>
        <v>94</v>
      </c>
      <c r="F33" s="32"/>
      <c r="G33" s="219">
        <v>107.4</v>
      </c>
      <c r="H33" s="219">
        <v>206</v>
      </c>
      <c r="I33" s="219">
        <v>232.2</v>
      </c>
      <c r="J33" s="219">
        <v>611.5</v>
      </c>
      <c r="K33" s="108">
        <f t="shared" si="1"/>
        <v>1157.1</v>
      </c>
      <c r="L33" s="109">
        <f t="shared" si="2"/>
        <v>1251.1</v>
      </c>
      <c r="M33" s="220"/>
      <c r="N33" s="31"/>
      <c r="O33" s="220"/>
      <c r="P33" s="223"/>
    </row>
    <row r="34" spans="1:16" s="4" customFormat="1" ht="15">
      <c r="A34" s="26" t="s">
        <v>53</v>
      </c>
      <c r="B34" s="221">
        <v>62</v>
      </c>
      <c r="C34" s="221">
        <v>17</v>
      </c>
      <c r="D34" s="221">
        <v>58</v>
      </c>
      <c r="E34" s="107">
        <f t="shared" si="0"/>
        <v>137</v>
      </c>
      <c r="F34" s="32"/>
      <c r="G34" s="219">
        <v>279.6</v>
      </c>
      <c r="H34" s="219">
        <v>247.7</v>
      </c>
      <c r="I34" s="219">
        <v>439.7</v>
      </c>
      <c r="J34" s="219">
        <v>1316.3</v>
      </c>
      <c r="K34" s="108">
        <f t="shared" si="1"/>
        <v>2283.3</v>
      </c>
      <c r="L34" s="109">
        <f t="shared" si="2"/>
        <v>2420.3</v>
      </c>
      <c r="M34" s="220"/>
      <c r="N34" s="31"/>
      <c r="O34" s="220"/>
      <c r="P34" s="223"/>
    </row>
    <row r="35" spans="1:16" s="4" customFormat="1" ht="15">
      <c r="A35" s="17" t="s">
        <v>54</v>
      </c>
      <c r="B35" s="221">
        <v>23</v>
      </c>
      <c r="C35" s="221">
        <v>5</v>
      </c>
      <c r="D35" s="221">
        <v>105</v>
      </c>
      <c r="E35" s="107">
        <f t="shared" si="0"/>
        <v>133</v>
      </c>
      <c r="F35" s="32"/>
      <c r="G35" s="219">
        <v>212.1</v>
      </c>
      <c r="H35" s="219">
        <v>160.8</v>
      </c>
      <c r="I35" s="219">
        <v>170.4</v>
      </c>
      <c r="J35" s="219">
        <v>467.8</v>
      </c>
      <c r="K35" s="108">
        <f t="shared" si="1"/>
        <v>1011.0999999999999</v>
      </c>
      <c r="L35" s="109">
        <f t="shared" si="2"/>
        <v>1144.1</v>
      </c>
      <c r="M35" s="220"/>
      <c r="N35" s="31"/>
      <c r="O35" s="220"/>
      <c r="P35" s="223"/>
    </row>
    <row r="36" spans="1:16" s="4" customFormat="1" ht="15">
      <c r="A36" s="17" t="s">
        <v>55</v>
      </c>
      <c r="B36" s="221">
        <v>0</v>
      </c>
      <c r="C36" s="221">
        <v>0</v>
      </c>
      <c r="D36" s="221">
        <v>20</v>
      </c>
      <c r="E36" s="107">
        <f t="shared" si="0"/>
        <v>20</v>
      </c>
      <c r="F36" s="32"/>
      <c r="G36" s="219">
        <v>46.1</v>
      </c>
      <c r="H36" s="219">
        <v>8.3</v>
      </c>
      <c r="I36" s="219">
        <v>26.9</v>
      </c>
      <c r="J36" s="219">
        <v>268.75</v>
      </c>
      <c r="K36" s="108">
        <f t="shared" si="1"/>
        <v>350.05</v>
      </c>
      <c r="L36" s="109">
        <f t="shared" si="2"/>
        <v>370.05</v>
      </c>
      <c r="M36" s="220"/>
      <c r="N36" s="31"/>
      <c r="O36" s="220"/>
      <c r="P36" s="223"/>
    </row>
    <row r="37" spans="1:16" s="4" customFormat="1" ht="15">
      <c r="A37" s="17" t="s">
        <v>56</v>
      </c>
      <c r="B37" s="51">
        <v>32</v>
      </c>
      <c r="C37" s="51">
        <v>9</v>
      </c>
      <c r="D37" s="51">
        <v>0</v>
      </c>
      <c r="E37" s="107">
        <f t="shared" si="0"/>
        <v>41</v>
      </c>
      <c r="F37" s="32"/>
      <c r="G37" s="219">
        <v>152</v>
      </c>
      <c r="H37" s="219">
        <v>117</v>
      </c>
      <c r="I37" s="219">
        <v>116.3</v>
      </c>
      <c r="J37" s="219">
        <v>625</v>
      </c>
      <c r="K37" s="108">
        <f t="shared" si="1"/>
        <v>1010.3</v>
      </c>
      <c r="L37" s="109">
        <f t="shared" si="2"/>
        <v>1051.3</v>
      </c>
      <c r="M37" s="220"/>
      <c r="N37" s="31"/>
      <c r="O37" s="220"/>
      <c r="P37" s="223"/>
    </row>
    <row r="38" spans="1:16" s="4" customFormat="1" ht="15">
      <c r="A38" s="94" t="s">
        <v>6</v>
      </c>
      <c r="B38" s="71">
        <v>397</v>
      </c>
      <c r="C38" s="71">
        <v>160</v>
      </c>
      <c r="D38" s="71">
        <v>2973</v>
      </c>
      <c r="E38" s="51">
        <v>3530</v>
      </c>
      <c r="F38" s="71"/>
      <c r="G38" s="71">
        <f aca="true" t="shared" si="3" ref="G38:L38">SUM(G6:G37)</f>
        <v>7466.5790000000015</v>
      </c>
      <c r="H38" s="71">
        <f t="shared" si="3"/>
        <v>7498.483</v>
      </c>
      <c r="I38" s="71">
        <f t="shared" si="3"/>
        <v>10686.987</v>
      </c>
      <c r="J38" s="71">
        <f t="shared" si="3"/>
        <v>26585.675000000003</v>
      </c>
      <c r="K38" s="71">
        <f t="shared" si="3"/>
        <v>52237.724</v>
      </c>
      <c r="L38" s="71">
        <f t="shared" si="3"/>
        <v>55767.724</v>
      </c>
      <c r="M38" s="220"/>
      <c r="N38" s="31"/>
      <c r="P38" s="223"/>
    </row>
    <row r="39" spans="2:14" s="4" customFormat="1" ht="15">
      <c r="B39" s="111"/>
      <c r="C39" s="111"/>
      <c r="D39" s="111"/>
      <c r="E39" s="111"/>
      <c r="F39" s="111"/>
      <c r="G39" s="111"/>
      <c r="H39" s="111"/>
      <c r="I39" s="111"/>
      <c r="J39" s="111"/>
      <c r="K39" s="111"/>
      <c r="L39" s="112" t="s">
        <v>57</v>
      </c>
      <c r="M39" s="111"/>
      <c r="N39" s="110"/>
    </row>
    <row r="40" spans="1:14" s="4" customFormat="1" ht="15">
      <c r="A40" s="4" t="s">
        <v>26</v>
      </c>
      <c r="B40" s="113" t="s">
        <v>127</v>
      </c>
      <c r="C40" s="113" t="s">
        <v>127</v>
      </c>
      <c r="D40" s="114">
        <f aca="true" t="shared" si="4" ref="D40:E43">D6/D$38*100</f>
        <v>0.8072653884964682</v>
      </c>
      <c r="E40" s="114">
        <f t="shared" si="4"/>
        <v>0.6798866855524079</v>
      </c>
      <c r="F40" s="114"/>
      <c r="G40" s="114">
        <f aca="true" t="shared" si="5" ref="G40:L49">G6/G$38*100</f>
        <v>0.7794734375675927</v>
      </c>
      <c r="H40" s="114">
        <f t="shared" si="5"/>
        <v>0.5627804984021435</v>
      </c>
      <c r="I40" s="114">
        <f t="shared" si="5"/>
        <v>0.865538621877242</v>
      </c>
      <c r="J40" s="114">
        <f t="shared" si="5"/>
        <v>2.7086015307115576</v>
      </c>
      <c r="K40" s="114">
        <f t="shared" si="5"/>
        <v>1.7477790571426886</v>
      </c>
      <c r="L40" s="114">
        <f t="shared" si="5"/>
        <v>1.680183326111713</v>
      </c>
      <c r="M40" s="110"/>
      <c r="N40" s="110"/>
    </row>
    <row r="41" spans="1:14" s="4" customFormat="1" ht="15">
      <c r="A41" s="4" t="s">
        <v>27</v>
      </c>
      <c r="B41" s="113" t="s">
        <v>127</v>
      </c>
      <c r="C41" s="113" t="s">
        <v>127</v>
      </c>
      <c r="D41" s="114">
        <f t="shared" si="4"/>
        <v>6.289942818701648</v>
      </c>
      <c r="E41" s="114">
        <f t="shared" si="4"/>
        <v>5.2974504249291785</v>
      </c>
      <c r="F41" s="114"/>
      <c r="G41" s="114">
        <f t="shared" si="5"/>
        <v>9.203679489629721</v>
      </c>
      <c r="H41" s="114">
        <f t="shared" si="5"/>
        <v>10.675492629642555</v>
      </c>
      <c r="I41" s="114">
        <f t="shared" si="5"/>
        <v>14.3726197103075</v>
      </c>
      <c r="J41" s="114">
        <f t="shared" si="5"/>
        <v>9.1015180167515</v>
      </c>
      <c r="K41" s="114">
        <f t="shared" si="5"/>
        <v>10.420438685268905</v>
      </c>
      <c r="L41" s="114">
        <f t="shared" si="5"/>
        <v>10.09616243259273</v>
      </c>
      <c r="M41" s="110"/>
      <c r="N41" s="110"/>
    </row>
    <row r="42" spans="1:14" s="4" customFormat="1" ht="15">
      <c r="A42" s="4" t="s">
        <v>28</v>
      </c>
      <c r="B42" s="113" t="s">
        <v>127</v>
      </c>
      <c r="C42" s="113" t="s">
        <v>127</v>
      </c>
      <c r="D42" s="114">
        <f t="shared" si="4"/>
        <v>1.4799865455768584</v>
      </c>
      <c r="E42" s="114">
        <f t="shared" si="4"/>
        <v>1.246458923512748</v>
      </c>
      <c r="F42" s="114"/>
      <c r="G42" s="114">
        <f t="shared" si="5"/>
        <v>2.5794945717443016</v>
      </c>
      <c r="H42" s="114">
        <f t="shared" si="5"/>
        <v>3.3966870365645954</v>
      </c>
      <c r="I42" s="114">
        <f t="shared" si="5"/>
        <v>4.570043923511837</v>
      </c>
      <c r="J42" s="114">
        <f t="shared" si="5"/>
        <v>3.2404669055797903</v>
      </c>
      <c r="K42" s="114">
        <f t="shared" si="5"/>
        <v>3.440425543808148</v>
      </c>
      <c r="L42" s="114">
        <f t="shared" si="5"/>
        <v>3.301551270050038</v>
      </c>
      <c r="M42" s="110"/>
      <c r="N42" s="110"/>
    </row>
    <row r="43" spans="1:14" s="4" customFormat="1" ht="12.75" customHeight="1">
      <c r="A43" s="4" t="s">
        <v>29</v>
      </c>
      <c r="B43" s="113" t="s">
        <v>127</v>
      </c>
      <c r="C43" s="113" t="s">
        <v>127</v>
      </c>
      <c r="D43" s="114">
        <f t="shared" si="4"/>
        <v>8.577194752774975</v>
      </c>
      <c r="E43" s="114">
        <f t="shared" si="4"/>
        <v>7.223796033994335</v>
      </c>
      <c r="F43" s="114"/>
      <c r="G43" s="114">
        <f t="shared" si="5"/>
        <v>7.4599090158960335</v>
      </c>
      <c r="H43" s="114">
        <f t="shared" si="5"/>
        <v>8.185655685289944</v>
      </c>
      <c r="I43" s="114">
        <f t="shared" si="5"/>
        <v>4.063820794392283</v>
      </c>
      <c r="J43" s="114">
        <f t="shared" si="5"/>
        <v>2.7266563666335344</v>
      </c>
      <c r="K43" s="114">
        <f t="shared" si="5"/>
        <v>4.460378097636872</v>
      </c>
      <c r="L43" s="114">
        <f t="shared" si="5"/>
        <v>4.6352976499453336</v>
      </c>
      <c r="M43" s="110"/>
      <c r="N43" s="110"/>
    </row>
    <row r="44" spans="1:14" s="4" customFormat="1" ht="12.75" customHeight="1">
      <c r="A44" s="4" t="s">
        <v>31</v>
      </c>
      <c r="B44" s="113" t="s">
        <v>127</v>
      </c>
      <c r="C44" s="113" t="s">
        <v>127</v>
      </c>
      <c r="D44" s="113" t="s">
        <v>127</v>
      </c>
      <c r="E44" s="114">
        <f aca="true" t="shared" si="6" ref="E44:E72">E10/E$38*100</f>
        <v>0.05665722379603399</v>
      </c>
      <c r="F44" s="114"/>
      <c r="G44" s="114">
        <f t="shared" si="5"/>
        <v>0.6629542123641896</v>
      </c>
      <c r="H44" s="114">
        <f t="shared" si="5"/>
        <v>0.456092252259557</v>
      </c>
      <c r="I44" s="114">
        <f t="shared" si="5"/>
        <v>0.26387231499392677</v>
      </c>
      <c r="J44" s="114">
        <f t="shared" si="5"/>
        <v>0.6608822232273582</v>
      </c>
      <c r="K44" s="114">
        <f t="shared" si="5"/>
        <v>0.550559974626766</v>
      </c>
      <c r="L44" s="114">
        <f t="shared" si="5"/>
        <v>0.5192967889455199</v>
      </c>
      <c r="M44" s="110"/>
      <c r="N44" s="110"/>
    </row>
    <row r="45" spans="1:14" s="4" customFormat="1" ht="12.75" customHeight="1">
      <c r="A45" s="4" t="s">
        <v>32</v>
      </c>
      <c r="B45" s="114">
        <f>B11/B$38*100</f>
        <v>15.113350125944585</v>
      </c>
      <c r="C45" s="114">
        <f>C11/C$38*100</f>
        <v>10</v>
      </c>
      <c r="D45" s="114">
        <f>D11/D$38*100</f>
        <v>9.350824083417423</v>
      </c>
      <c r="E45" s="114">
        <f t="shared" si="6"/>
        <v>10.028328611898017</v>
      </c>
      <c r="F45" s="114"/>
      <c r="G45" s="114">
        <f t="shared" si="5"/>
        <v>6.619885760265845</v>
      </c>
      <c r="H45" s="114">
        <f t="shared" si="5"/>
        <v>9.77508384029143</v>
      </c>
      <c r="I45" s="114">
        <f t="shared" si="5"/>
        <v>10.994558148147835</v>
      </c>
      <c r="J45" s="114">
        <f t="shared" si="5"/>
        <v>6.5830376697225095</v>
      </c>
      <c r="K45" s="114">
        <f t="shared" si="5"/>
        <v>7.949033154660413</v>
      </c>
      <c r="L45" s="114">
        <f t="shared" si="5"/>
        <v>8.080648943105514</v>
      </c>
      <c r="M45" s="110"/>
      <c r="N45" s="110"/>
    </row>
    <row r="46" spans="1:12" s="4" customFormat="1" ht="15">
      <c r="A46" s="4" t="s">
        <v>33</v>
      </c>
      <c r="B46" s="113" t="s">
        <v>127</v>
      </c>
      <c r="C46" s="113" t="s">
        <v>127</v>
      </c>
      <c r="D46" s="114">
        <f>D12/D$38*100</f>
        <v>0.6054490413723511</v>
      </c>
      <c r="E46" s="114">
        <f t="shared" si="6"/>
        <v>0.509915014164306</v>
      </c>
      <c r="F46" s="114"/>
      <c r="G46" s="114">
        <f t="shared" si="5"/>
        <v>0.47411270944832956</v>
      </c>
      <c r="H46" s="114">
        <f t="shared" si="5"/>
        <v>0.2267125230529962</v>
      </c>
      <c r="I46" s="114">
        <f t="shared" si="5"/>
        <v>0.8964172970361056</v>
      </c>
      <c r="J46" s="114">
        <f t="shared" si="5"/>
        <v>1.540679332008685</v>
      </c>
      <c r="K46" s="114">
        <f t="shared" si="5"/>
        <v>1.0678106879235396</v>
      </c>
      <c r="L46" s="114">
        <f t="shared" si="5"/>
        <v>1.032496861446237</v>
      </c>
    </row>
    <row r="47" spans="1:12" s="4" customFormat="1" ht="12.75" customHeight="1">
      <c r="A47" s="4" t="s">
        <v>34</v>
      </c>
      <c r="B47" s="114">
        <f>B13/B$38*100</f>
        <v>2.2670025188916876</v>
      </c>
      <c r="C47" s="114">
        <f>C13/C$38*100</f>
        <v>2.5</v>
      </c>
      <c r="D47" s="114">
        <f>D13/D$38*100</f>
        <v>1.8836192398250924</v>
      </c>
      <c r="E47" s="114">
        <f t="shared" si="6"/>
        <v>1.9546742209631727</v>
      </c>
      <c r="F47" s="114"/>
      <c r="G47" s="114">
        <f t="shared" si="5"/>
        <v>1.6634123873865123</v>
      </c>
      <c r="H47" s="114">
        <f t="shared" si="5"/>
        <v>2.57518754126668</v>
      </c>
      <c r="I47" s="114">
        <f t="shared" si="5"/>
        <v>1.9724923404510553</v>
      </c>
      <c r="J47" s="114">
        <f t="shared" si="5"/>
        <v>2.3162849918236037</v>
      </c>
      <c r="K47" s="114">
        <f t="shared" si="5"/>
        <v>2.1897967836424117</v>
      </c>
      <c r="L47" s="114">
        <f t="shared" si="5"/>
        <v>2.1749139340884702</v>
      </c>
    </row>
    <row r="48" spans="1:12" s="4" customFormat="1" ht="15">
      <c r="A48" s="4" t="s">
        <v>35</v>
      </c>
      <c r="B48" s="113" t="s">
        <v>127</v>
      </c>
      <c r="C48" s="113" t="s">
        <v>127</v>
      </c>
      <c r="D48" s="113" t="s">
        <v>127</v>
      </c>
      <c r="E48" s="114">
        <f t="shared" si="6"/>
        <v>0</v>
      </c>
      <c r="F48" s="114"/>
      <c r="G48" s="114">
        <f t="shared" si="5"/>
        <v>0.7205441742463314</v>
      </c>
      <c r="H48" s="114">
        <f t="shared" si="5"/>
        <v>0.6307942553180423</v>
      </c>
      <c r="I48" s="114">
        <f t="shared" si="5"/>
        <v>0.3162724910210895</v>
      </c>
      <c r="J48" s="114">
        <f t="shared" si="5"/>
        <v>1.3879655115019647</v>
      </c>
      <c r="K48" s="114">
        <f t="shared" si="5"/>
        <v>0.9646285508151158</v>
      </c>
      <c r="L48" s="114">
        <f t="shared" si="5"/>
        <v>0.9035692401576223</v>
      </c>
    </row>
    <row r="49" spans="1:12" s="4" customFormat="1" ht="15">
      <c r="A49" s="4" t="s">
        <v>36</v>
      </c>
      <c r="B49" s="113" t="s">
        <v>127</v>
      </c>
      <c r="C49" s="113" t="s">
        <v>127</v>
      </c>
      <c r="D49" s="114">
        <f>D15/D$38*100</f>
        <v>2.119071644803229</v>
      </c>
      <c r="E49" s="114">
        <f t="shared" si="6"/>
        <v>1.7847025495750706</v>
      </c>
      <c r="F49" s="114"/>
      <c r="G49" s="114">
        <f t="shared" si="5"/>
        <v>1.2750149700418356</v>
      </c>
      <c r="H49" s="114">
        <f t="shared" si="5"/>
        <v>2.259123612069268</v>
      </c>
      <c r="I49" s="114">
        <f t="shared" si="5"/>
        <v>2.085714149366889</v>
      </c>
      <c r="J49" s="114">
        <f t="shared" si="5"/>
        <v>1.6693200379527695</v>
      </c>
      <c r="K49" s="114">
        <f t="shared" si="5"/>
        <v>1.7828112113000938</v>
      </c>
      <c r="L49" s="114">
        <f t="shared" si="5"/>
        <v>1.7829309297255882</v>
      </c>
    </row>
    <row r="50" spans="1:12" s="4" customFormat="1" ht="15">
      <c r="A50" s="4" t="s">
        <v>37</v>
      </c>
      <c r="B50" s="114">
        <f>B16/B$38*100</f>
        <v>2.2670025188916876</v>
      </c>
      <c r="C50" s="114">
        <f>C16/C$38*100</f>
        <v>1.875</v>
      </c>
      <c r="D50" s="114">
        <f>D16/D$38*100</f>
        <v>0.23545240497813655</v>
      </c>
      <c r="E50" s="114">
        <f t="shared" si="6"/>
        <v>0.538243626062323</v>
      </c>
      <c r="F50" s="114"/>
      <c r="G50" s="114">
        <f aca="true" t="shared" si="7" ref="G50:L59">G16/G$38*100</f>
        <v>0.41652274756618785</v>
      </c>
      <c r="H50" s="114">
        <f t="shared" si="7"/>
        <v>0.661467126084036</v>
      </c>
      <c r="I50" s="114">
        <f t="shared" si="7"/>
        <v>0.7757097486878202</v>
      </c>
      <c r="J50" s="114">
        <f t="shared" si="7"/>
        <v>1.1592709231569254</v>
      </c>
      <c r="K50" s="114">
        <f t="shared" si="7"/>
        <v>0.9031787066373719</v>
      </c>
      <c r="L50" s="114">
        <f t="shared" si="7"/>
        <v>0.8800789503261779</v>
      </c>
    </row>
    <row r="51" spans="1:12" s="4" customFormat="1" ht="15">
      <c r="A51" s="4" t="s">
        <v>38</v>
      </c>
      <c r="B51" s="114">
        <f>B17/B$38*100</f>
        <v>3.27455919395466</v>
      </c>
      <c r="C51" s="114">
        <f>C17/C$38*100</f>
        <v>6.25</v>
      </c>
      <c r="D51" s="114">
        <f>D17/D$38*100</f>
        <v>1.0090817356205852</v>
      </c>
      <c r="E51" s="114">
        <f t="shared" si="6"/>
        <v>1.501416430594901</v>
      </c>
      <c r="F51" s="114"/>
      <c r="G51" s="114">
        <f t="shared" si="7"/>
        <v>1.8294857658373396</v>
      </c>
      <c r="H51" s="114">
        <f t="shared" si="7"/>
        <v>0.6854719814661179</v>
      </c>
      <c r="I51" s="114">
        <f t="shared" si="7"/>
        <v>1.1172466102934346</v>
      </c>
      <c r="J51" s="114">
        <f t="shared" si="7"/>
        <v>4.098823896703769</v>
      </c>
      <c r="K51" s="114">
        <f t="shared" si="7"/>
        <v>2.6745039657547096</v>
      </c>
      <c r="L51" s="114">
        <f t="shared" si="7"/>
        <v>2.600249563708212</v>
      </c>
    </row>
    <row r="52" spans="1:12" s="4" customFormat="1" ht="15">
      <c r="A52" s="4" t="s">
        <v>83</v>
      </c>
      <c r="B52" s="113" t="s">
        <v>127</v>
      </c>
      <c r="C52" s="113" t="s">
        <v>127</v>
      </c>
      <c r="D52" s="113" t="s">
        <v>127</v>
      </c>
      <c r="E52" s="114">
        <f t="shared" si="6"/>
        <v>0</v>
      </c>
      <c r="F52" s="114"/>
      <c r="G52" s="114">
        <f t="shared" si="7"/>
        <v>4.548267687250077</v>
      </c>
      <c r="H52" s="114">
        <f t="shared" si="7"/>
        <v>2.3538094305208133</v>
      </c>
      <c r="I52" s="114">
        <f t="shared" si="7"/>
        <v>1.7675702234876867</v>
      </c>
      <c r="J52" s="114">
        <f t="shared" si="7"/>
        <v>1.8250429977798193</v>
      </c>
      <c r="K52" s="114">
        <f t="shared" si="7"/>
        <v>2.278430047986011</v>
      </c>
      <c r="L52" s="114">
        <f t="shared" si="7"/>
        <v>2.1342093860599367</v>
      </c>
    </row>
    <row r="53" spans="1:12" s="4" customFormat="1" ht="15">
      <c r="A53" s="4" t="s">
        <v>39</v>
      </c>
      <c r="B53" s="114">
        <f aca="true" t="shared" si="8" ref="B53:D55">B19/B$38*100</f>
        <v>8.816120906801007</v>
      </c>
      <c r="C53" s="114">
        <f t="shared" si="8"/>
        <v>5.625</v>
      </c>
      <c r="D53" s="114">
        <f t="shared" si="8"/>
        <v>0.23545240497813655</v>
      </c>
      <c r="E53" s="114">
        <f t="shared" si="6"/>
        <v>1.4447592067988668</v>
      </c>
      <c r="F53" s="114"/>
      <c r="G53" s="114">
        <f t="shared" si="7"/>
        <v>1.4759101859097719</v>
      </c>
      <c r="H53" s="114">
        <f t="shared" si="7"/>
        <v>1.2775917475574725</v>
      </c>
      <c r="I53" s="114">
        <f t="shared" si="7"/>
        <v>1.091046522279853</v>
      </c>
      <c r="J53" s="114">
        <f t="shared" si="7"/>
        <v>2.377596205475317</v>
      </c>
      <c r="K53" s="114">
        <f t="shared" si="7"/>
        <v>1.8276064248128423</v>
      </c>
      <c r="L53" s="114">
        <f t="shared" si="7"/>
        <v>1.8033728613346314</v>
      </c>
    </row>
    <row r="54" spans="1:14" s="4" customFormat="1" ht="15">
      <c r="A54" s="4" t="s">
        <v>40</v>
      </c>
      <c r="B54" s="114">
        <f t="shared" si="8"/>
        <v>4.030226700251889</v>
      </c>
      <c r="C54" s="114">
        <f t="shared" si="8"/>
        <v>3.75</v>
      </c>
      <c r="D54" s="114">
        <f t="shared" si="8"/>
        <v>3.1617894382778338</v>
      </c>
      <c r="E54" s="114">
        <f t="shared" si="6"/>
        <v>3.286118980169972</v>
      </c>
      <c r="F54" s="114"/>
      <c r="G54" s="114">
        <f t="shared" si="7"/>
        <v>4.3272829497953476</v>
      </c>
      <c r="H54" s="114">
        <f t="shared" si="7"/>
        <v>4.331542793389009</v>
      </c>
      <c r="I54" s="114">
        <f t="shared" si="7"/>
        <v>3.297468219995028</v>
      </c>
      <c r="J54" s="114">
        <f t="shared" si="7"/>
        <v>5.1783526278719645</v>
      </c>
      <c r="K54" s="114">
        <f t="shared" si="7"/>
        <v>4.550351389735127</v>
      </c>
      <c r="L54" s="114">
        <f t="shared" si="7"/>
        <v>4.470327675556564</v>
      </c>
      <c r="M54" s="110"/>
      <c r="N54" s="110"/>
    </row>
    <row r="55" spans="1:12" s="4" customFormat="1" ht="15">
      <c r="A55" s="4" t="s">
        <v>41</v>
      </c>
      <c r="B55" s="114">
        <f t="shared" si="8"/>
        <v>10.327455919395465</v>
      </c>
      <c r="C55" s="114">
        <f t="shared" si="8"/>
        <v>25.624999999999996</v>
      </c>
      <c r="D55" s="114">
        <f t="shared" si="8"/>
        <v>0.06727211570803902</v>
      </c>
      <c r="E55" s="114">
        <f t="shared" si="6"/>
        <v>2.379603399433428</v>
      </c>
      <c r="F55" s="114"/>
      <c r="G55" s="114">
        <f t="shared" si="7"/>
        <v>1.7665385981987196</v>
      </c>
      <c r="H55" s="114">
        <f t="shared" si="7"/>
        <v>0.8495051599103446</v>
      </c>
      <c r="I55" s="114">
        <f t="shared" si="7"/>
        <v>1.9593922964442647</v>
      </c>
      <c r="J55" s="114">
        <f t="shared" si="7"/>
        <v>5.15465565572437</v>
      </c>
      <c r="K55" s="114">
        <f t="shared" si="7"/>
        <v>3.398693250877469</v>
      </c>
      <c r="L55" s="114">
        <f t="shared" si="7"/>
        <v>3.334186634548687</v>
      </c>
    </row>
    <row r="56" spans="1:14" s="4" customFormat="1" ht="15">
      <c r="A56" s="4" t="s">
        <v>42</v>
      </c>
      <c r="B56" s="113" t="s">
        <v>127</v>
      </c>
      <c r="C56" s="113" t="s">
        <v>127</v>
      </c>
      <c r="D56" s="114">
        <f aca="true" t="shared" si="9" ref="D56:D61">D22/D$38*100</f>
        <v>32.39152371342079</v>
      </c>
      <c r="E56" s="114">
        <f t="shared" si="6"/>
        <v>27.280453257790366</v>
      </c>
      <c r="F56" s="114"/>
      <c r="G56" s="114">
        <f t="shared" si="7"/>
        <v>18.59084327641882</v>
      </c>
      <c r="H56" s="114">
        <f t="shared" si="7"/>
        <v>13.05997493092936</v>
      </c>
      <c r="I56" s="114">
        <f t="shared" si="7"/>
        <v>13.458423782119318</v>
      </c>
      <c r="J56" s="114">
        <f t="shared" si="7"/>
        <v>11.065357565681518</v>
      </c>
      <c r="K56" s="114">
        <f t="shared" si="7"/>
        <v>12.9169103921909</v>
      </c>
      <c r="L56" s="114">
        <f t="shared" si="7"/>
        <v>13.826097690484913</v>
      </c>
      <c r="M56" s="110"/>
      <c r="N56" s="110"/>
    </row>
    <row r="57" spans="1:14" s="4" customFormat="1" ht="15">
      <c r="A57" s="4" t="s">
        <v>43</v>
      </c>
      <c r="B57" s="113" t="s">
        <v>127</v>
      </c>
      <c r="C57" s="113" t="s">
        <v>127</v>
      </c>
      <c r="D57" s="114">
        <f t="shared" si="9"/>
        <v>0.9418096199125462</v>
      </c>
      <c r="E57" s="114">
        <f t="shared" si="6"/>
        <v>0.7932011331444759</v>
      </c>
      <c r="F57" s="114"/>
      <c r="G57" s="114">
        <f t="shared" si="7"/>
        <v>0.31473583819310014</v>
      </c>
      <c r="H57" s="114">
        <f t="shared" si="7"/>
        <v>0.302727898429589</v>
      </c>
      <c r="I57" s="114">
        <f t="shared" si="7"/>
        <v>0.5052874116904981</v>
      </c>
      <c r="J57" s="114">
        <f t="shared" si="7"/>
        <v>1.000689280975563</v>
      </c>
      <c r="K57" s="114">
        <f t="shared" si="7"/>
        <v>0.7011025212354198</v>
      </c>
      <c r="L57" s="114">
        <f t="shared" si="7"/>
        <v>0.7069322032937906</v>
      </c>
      <c r="M57" s="110"/>
      <c r="N57" s="110"/>
    </row>
    <row r="58" spans="1:12" s="4" customFormat="1" ht="15">
      <c r="A58" s="4" t="s">
        <v>44</v>
      </c>
      <c r="B58" s="113" t="s">
        <v>127</v>
      </c>
      <c r="C58" s="113" t="s">
        <v>127</v>
      </c>
      <c r="D58" s="114">
        <f t="shared" si="9"/>
        <v>1.109989909182644</v>
      </c>
      <c r="E58" s="114">
        <f t="shared" si="6"/>
        <v>0.9348441926345609</v>
      </c>
      <c r="F58" s="114"/>
      <c r="G58" s="114">
        <f t="shared" si="7"/>
        <v>1.2401931326247264</v>
      </c>
      <c r="H58" s="114">
        <f t="shared" si="7"/>
        <v>1.3336030767823306</v>
      </c>
      <c r="I58" s="114">
        <f t="shared" si="7"/>
        <v>0.9469460382051555</v>
      </c>
      <c r="J58" s="114">
        <f t="shared" si="7"/>
        <v>1.388341653917006</v>
      </c>
      <c r="K58" s="114">
        <f t="shared" si="7"/>
        <v>1.2690062836581473</v>
      </c>
      <c r="L58" s="114">
        <f t="shared" si="7"/>
        <v>1.2478544040994035</v>
      </c>
    </row>
    <row r="59" spans="1:14" s="4" customFormat="1" ht="15">
      <c r="A59" s="4" t="s">
        <v>45</v>
      </c>
      <c r="B59" s="113" t="s">
        <v>127</v>
      </c>
      <c r="C59" s="113" t="s">
        <v>127</v>
      </c>
      <c r="D59" s="114">
        <f t="shared" si="9"/>
        <v>3.2626976118398923</v>
      </c>
      <c r="E59" s="114">
        <f t="shared" si="6"/>
        <v>2.7478753541076486</v>
      </c>
      <c r="F59" s="114"/>
      <c r="G59" s="114">
        <f t="shared" si="7"/>
        <v>2.109399766613331</v>
      </c>
      <c r="H59" s="114">
        <f t="shared" si="7"/>
        <v>3.9021226026650995</v>
      </c>
      <c r="I59" s="114">
        <f t="shared" si="7"/>
        <v>3.398525702333127</v>
      </c>
      <c r="J59" s="114">
        <f t="shared" si="7"/>
        <v>2.7413259208201404</v>
      </c>
      <c r="K59" s="114">
        <f t="shared" si="7"/>
        <v>2.952081143504644</v>
      </c>
      <c r="L59" s="114">
        <f t="shared" si="7"/>
        <v>2.939155271963403</v>
      </c>
      <c r="M59" s="110"/>
      <c r="N59" s="110"/>
    </row>
    <row r="60" spans="1:14" s="4" customFormat="1" ht="15">
      <c r="A60" s="4" t="s">
        <v>46</v>
      </c>
      <c r="B60" s="113" t="s">
        <v>127</v>
      </c>
      <c r="C60" s="113" t="s">
        <v>127</v>
      </c>
      <c r="D60" s="114">
        <f t="shared" si="9"/>
        <v>2.320887991927346</v>
      </c>
      <c r="E60" s="114">
        <f t="shared" si="6"/>
        <v>1.9546742209631727</v>
      </c>
      <c r="F60" s="114"/>
      <c r="G60" s="114">
        <f aca="true" t="shared" si="10" ref="G60:L69">G26/G$38*100</f>
        <v>1.3607302621454882</v>
      </c>
      <c r="H60" s="114">
        <f t="shared" si="10"/>
        <v>2.063083959782265</v>
      </c>
      <c r="I60" s="114">
        <f t="shared" si="10"/>
        <v>1.9322564910016267</v>
      </c>
      <c r="J60" s="114">
        <f t="shared" si="10"/>
        <v>2.1274614994729304</v>
      </c>
      <c r="K60" s="114">
        <f t="shared" si="10"/>
        <v>1.9686922041243604</v>
      </c>
      <c r="L60" s="114">
        <f t="shared" si="10"/>
        <v>1.9678048901547427</v>
      </c>
      <c r="M60" s="110"/>
      <c r="N60" s="110"/>
    </row>
    <row r="61" spans="1:14" s="4" customFormat="1" ht="15">
      <c r="A61" s="4" t="s">
        <v>47</v>
      </c>
      <c r="B61" s="114">
        <f>B27/B$38*100</f>
        <v>10.327455919395465</v>
      </c>
      <c r="C61" s="114">
        <f>C27/C$38*100</f>
        <v>9.375</v>
      </c>
      <c r="D61" s="114">
        <f t="shared" si="9"/>
        <v>1.4463504877228388</v>
      </c>
      <c r="E61" s="114">
        <f t="shared" si="6"/>
        <v>2.8045325779036827</v>
      </c>
      <c r="F61" s="114"/>
      <c r="G61" s="114">
        <f t="shared" si="10"/>
        <v>1.9460049910407426</v>
      </c>
      <c r="H61" s="114">
        <f t="shared" si="10"/>
        <v>1.8963835751844738</v>
      </c>
      <c r="I61" s="114">
        <f t="shared" si="10"/>
        <v>2.3056077451951613</v>
      </c>
      <c r="J61" s="114">
        <f t="shared" si="10"/>
        <v>3.890440998770954</v>
      </c>
      <c r="K61" s="114">
        <f t="shared" si="10"/>
        <v>3.002045035499632</v>
      </c>
      <c r="L61" s="114">
        <f t="shared" si="10"/>
        <v>2.9895428402277986</v>
      </c>
      <c r="M61" s="110"/>
      <c r="N61" s="110"/>
    </row>
    <row r="62" spans="1:12" s="4" customFormat="1" ht="15">
      <c r="A62" s="4" t="s">
        <v>48</v>
      </c>
      <c r="B62" s="113" t="s">
        <v>127</v>
      </c>
      <c r="C62" s="113" t="s">
        <v>127</v>
      </c>
      <c r="D62" s="113" t="s">
        <v>127</v>
      </c>
      <c r="E62" s="114">
        <f t="shared" si="6"/>
        <v>0</v>
      </c>
      <c r="F62" s="114"/>
      <c r="G62" s="114">
        <f t="shared" si="10"/>
        <v>2.1509181112260376</v>
      </c>
      <c r="H62" s="114">
        <f t="shared" si="10"/>
        <v>2.731219101250213</v>
      </c>
      <c r="I62" s="114">
        <f t="shared" si="10"/>
        <v>1.4952764516322516</v>
      </c>
      <c r="J62" s="114">
        <f t="shared" si="10"/>
        <v>1.7119745878184396</v>
      </c>
      <c r="K62" s="114">
        <f t="shared" si="10"/>
        <v>1.8766897271404859</v>
      </c>
      <c r="L62" s="114">
        <f t="shared" si="10"/>
        <v>1.757898529263988</v>
      </c>
    </row>
    <row r="63" spans="1:14" s="4" customFormat="1" ht="15">
      <c r="A63" s="4" t="s">
        <v>49</v>
      </c>
      <c r="B63" s="114">
        <f aca="true" t="shared" si="11" ref="B63:D64">B29/B$38*100</f>
        <v>9.82367758186398</v>
      </c>
      <c r="C63" s="114">
        <f t="shared" si="11"/>
        <v>8.125</v>
      </c>
      <c r="D63" s="114">
        <f t="shared" si="11"/>
        <v>6.861755802219979</v>
      </c>
      <c r="E63" s="114">
        <f t="shared" si="6"/>
        <v>7.2521246458923505</v>
      </c>
      <c r="F63" s="114"/>
      <c r="G63" s="114">
        <f t="shared" si="10"/>
        <v>5.793818025631283</v>
      </c>
      <c r="H63" s="114">
        <f t="shared" si="10"/>
        <v>4.89298968871437</v>
      </c>
      <c r="I63" s="114">
        <f t="shared" si="10"/>
        <v>5.970812914809385</v>
      </c>
      <c r="J63" s="114">
        <f t="shared" si="10"/>
        <v>3.868624738698566</v>
      </c>
      <c r="K63" s="114">
        <f t="shared" si="10"/>
        <v>4.720917779649052</v>
      </c>
      <c r="L63" s="114">
        <f t="shared" si="10"/>
        <v>4.881138774822512</v>
      </c>
      <c r="M63" s="23"/>
      <c r="N63" s="23"/>
    </row>
    <row r="64" spans="1:12" s="4" customFormat="1" ht="15">
      <c r="A64" s="4" t="s">
        <v>50</v>
      </c>
      <c r="B64" s="114">
        <f t="shared" si="11"/>
        <v>4.534005037783375</v>
      </c>
      <c r="C64" s="114">
        <f t="shared" si="11"/>
        <v>8.125</v>
      </c>
      <c r="D64" s="114">
        <f t="shared" si="11"/>
        <v>0.8409014463504878</v>
      </c>
      <c r="E64" s="114">
        <f t="shared" si="6"/>
        <v>1.5864022662889519</v>
      </c>
      <c r="F64" s="114"/>
      <c r="G64" s="114">
        <f t="shared" si="10"/>
        <v>0.866528031110365</v>
      </c>
      <c r="H64" s="114">
        <f t="shared" si="10"/>
        <v>0.8308347168353918</v>
      </c>
      <c r="I64" s="114">
        <f t="shared" si="10"/>
        <v>1.306261530962843</v>
      </c>
      <c r="J64" s="114">
        <f t="shared" si="10"/>
        <v>2.0834528369131116</v>
      </c>
      <c r="K64" s="114">
        <f t="shared" si="10"/>
        <v>1.5707039609918685</v>
      </c>
      <c r="L64" s="114">
        <f t="shared" si="10"/>
        <v>1.5716976364321413</v>
      </c>
    </row>
    <row r="65" spans="1:12" s="4" customFormat="1" ht="15">
      <c r="A65" s="4" t="s">
        <v>30</v>
      </c>
      <c r="B65" s="113" t="s">
        <v>127</v>
      </c>
      <c r="C65" s="113" t="s">
        <v>127</v>
      </c>
      <c r="D65" s="114">
        <f>D31/D$38*100</f>
        <v>5.549949545913218</v>
      </c>
      <c r="E65" s="114">
        <f t="shared" si="6"/>
        <v>4.674220963172805</v>
      </c>
      <c r="F65" s="114"/>
      <c r="G65" s="114">
        <f t="shared" si="10"/>
        <v>6.1393577969241315</v>
      </c>
      <c r="H65" s="114">
        <f t="shared" si="10"/>
        <v>7.992283239156506</v>
      </c>
      <c r="I65" s="114">
        <f t="shared" si="10"/>
        <v>7.1928598771571455</v>
      </c>
      <c r="J65" s="114">
        <f t="shared" si="10"/>
        <v>4.274482404528002</v>
      </c>
      <c r="K65" s="114">
        <f t="shared" si="10"/>
        <v>5.671763187844861</v>
      </c>
      <c r="L65" s="114">
        <f t="shared" si="10"/>
        <v>5.608620498839078</v>
      </c>
    </row>
    <row r="66" spans="1:12" s="4" customFormat="1" ht="15">
      <c r="A66" s="4" t="s">
        <v>51</v>
      </c>
      <c r="B66" s="113" t="s">
        <v>127</v>
      </c>
      <c r="C66" s="113" t="s">
        <v>127</v>
      </c>
      <c r="D66" s="113" t="s">
        <v>127</v>
      </c>
      <c r="E66" s="114">
        <f t="shared" si="6"/>
        <v>0</v>
      </c>
      <c r="F66" s="114"/>
      <c r="G66" s="114">
        <f t="shared" si="10"/>
        <v>3.0080710322625657</v>
      </c>
      <c r="H66" s="114">
        <f t="shared" si="10"/>
        <v>2.2257835351497097</v>
      </c>
      <c r="I66" s="114">
        <f t="shared" si="10"/>
        <v>1.8564633792480518</v>
      </c>
      <c r="J66" s="114">
        <f t="shared" si="10"/>
        <v>1.7460530906211709</v>
      </c>
      <c r="K66" s="114">
        <f t="shared" si="10"/>
        <v>2.017890365973831</v>
      </c>
      <c r="L66" s="114">
        <f t="shared" si="10"/>
        <v>1.8901614130782884</v>
      </c>
    </row>
    <row r="67" spans="1:12" s="4" customFormat="1" ht="15">
      <c r="A67" s="4" t="s">
        <v>52</v>
      </c>
      <c r="B67" s="113" t="s">
        <v>127</v>
      </c>
      <c r="C67" s="113" t="s">
        <v>127</v>
      </c>
      <c r="D67" s="114">
        <f>D33/D$38*100</f>
        <v>3.1617894382778338</v>
      </c>
      <c r="E67" s="114">
        <f t="shared" si="6"/>
        <v>2.6628895184135977</v>
      </c>
      <c r="F67" s="114"/>
      <c r="G67" s="114">
        <f t="shared" si="10"/>
        <v>1.4384097456144238</v>
      </c>
      <c r="H67" s="114">
        <f t="shared" si="10"/>
        <v>2.7472223381716008</v>
      </c>
      <c r="I67" s="114">
        <f t="shared" si="10"/>
        <v>2.1727358702691415</v>
      </c>
      <c r="J67" s="114">
        <f t="shared" si="10"/>
        <v>2.300110867976833</v>
      </c>
      <c r="K67" s="114">
        <f t="shared" si="10"/>
        <v>2.215065878444474</v>
      </c>
      <c r="L67" s="114">
        <f t="shared" si="10"/>
        <v>2.24341233649772</v>
      </c>
    </row>
    <row r="68" spans="1:12" s="4" customFormat="1" ht="15">
      <c r="A68" s="4" t="s">
        <v>53</v>
      </c>
      <c r="B68" s="114">
        <f>B34/B$38*100</f>
        <v>15.617128463476071</v>
      </c>
      <c r="C68" s="114">
        <f>C34/C$38*100</f>
        <v>10.625</v>
      </c>
      <c r="D68" s="114">
        <f>D34/D$38*100</f>
        <v>1.9508913555331315</v>
      </c>
      <c r="E68" s="114">
        <f t="shared" si="6"/>
        <v>3.881019830028329</v>
      </c>
      <c r="F68" s="114"/>
      <c r="G68" s="114">
        <f t="shared" si="10"/>
        <v>3.7446868237783324</v>
      </c>
      <c r="H68" s="114">
        <f t="shared" si="10"/>
        <v>3.303334821189832</v>
      </c>
      <c r="I68" s="114">
        <f t="shared" si="10"/>
        <v>4.114349535561333</v>
      </c>
      <c r="J68" s="114">
        <f t="shared" si="10"/>
        <v>4.951162609187089</v>
      </c>
      <c r="K68" s="114">
        <f t="shared" si="10"/>
        <v>4.370979103147756</v>
      </c>
      <c r="L68" s="114">
        <f t="shared" si="10"/>
        <v>4.339965532751525</v>
      </c>
    </row>
    <row r="69" spans="1:12" s="4" customFormat="1" ht="15">
      <c r="A69" s="4" t="s">
        <v>54</v>
      </c>
      <c r="B69" s="114">
        <f>B35/B$38*100</f>
        <v>5.793450881612091</v>
      </c>
      <c r="C69" s="114">
        <f>C35/C$38*100</f>
        <v>3.125</v>
      </c>
      <c r="D69" s="114">
        <f>D35/D$38*100</f>
        <v>3.5317860746720484</v>
      </c>
      <c r="E69" s="114">
        <f t="shared" si="6"/>
        <v>3.7677053824362607</v>
      </c>
      <c r="F69" s="114"/>
      <c r="G69" s="114">
        <f t="shared" si="10"/>
        <v>2.8406583523726185</v>
      </c>
      <c r="H69" s="114">
        <f t="shared" si="10"/>
        <v>2.1444337474659876</v>
      </c>
      <c r="I69" s="114">
        <f t="shared" si="10"/>
        <v>1.5944624991122383</v>
      </c>
      <c r="J69" s="114">
        <f t="shared" si="10"/>
        <v>1.7595942175626533</v>
      </c>
      <c r="K69" s="114">
        <f t="shared" si="10"/>
        <v>1.9355743753307473</v>
      </c>
      <c r="L69" s="114">
        <f t="shared" si="10"/>
        <v>2.0515450836759985</v>
      </c>
    </row>
    <row r="70" spans="1:12" s="4" customFormat="1" ht="15">
      <c r="A70" s="4" t="s">
        <v>55</v>
      </c>
      <c r="B70" s="113" t="s">
        <v>127</v>
      </c>
      <c r="C70" s="113" t="s">
        <v>127</v>
      </c>
      <c r="D70" s="114">
        <f>D36/D$38*100</f>
        <v>0.6727211570803902</v>
      </c>
      <c r="E70" s="114">
        <f t="shared" si="6"/>
        <v>0.56657223796034</v>
      </c>
      <c r="F70" s="114"/>
      <c r="G70" s="114">
        <f aca="true" t="shared" si="12" ref="G70:L72">G36/G$38*100</f>
        <v>0.6174179634341241</v>
      </c>
      <c r="H70" s="114">
        <f t="shared" si="12"/>
        <v>0.11068905537293344</v>
      </c>
      <c r="I70" s="114">
        <f t="shared" si="12"/>
        <v>0.2517079884161925</v>
      </c>
      <c r="J70" s="114">
        <f t="shared" si="12"/>
        <v>1.010882740423179</v>
      </c>
      <c r="K70" s="114">
        <f t="shared" si="12"/>
        <v>0.6701095935956168</v>
      </c>
      <c r="L70" s="114">
        <f t="shared" si="12"/>
        <v>0.6635558589409172</v>
      </c>
    </row>
    <row r="71" spans="1:12" s="4" customFormat="1" ht="15">
      <c r="A71" s="4" t="s">
        <v>56</v>
      </c>
      <c r="B71" s="114">
        <f>B37/B$38*100</f>
        <v>8.060453400503778</v>
      </c>
      <c r="C71" s="114">
        <f>C37/C$38*100</f>
        <v>5.625</v>
      </c>
      <c r="D71" s="113" t="s">
        <v>127</v>
      </c>
      <c r="E71" s="114">
        <f t="shared" si="6"/>
        <v>1.161473087818697</v>
      </c>
      <c r="F71" s="114"/>
      <c r="G71" s="114">
        <f t="shared" si="12"/>
        <v>2.0357381874617544</v>
      </c>
      <c r="H71" s="114">
        <f t="shared" si="12"/>
        <v>1.5603155998353266</v>
      </c>
      <c r="I71" s="114">
        <f t="shared" si="12"/>
        <v>1.0882393699926838</v>
      </c>
      <c r="J71" s="114">
        <f t="shared" si="12"/>
        <v>2.3508900940073927</v>
      </c>
      <c r="K71" s="114">
        <f t="shared" si="12"/>
        <v>1.9340429150397132</v>
      </c>
      <c r="L71" s="114">
        <f t="shared" si="12"/>
        <v>1.8851405877708043</v>
      </c>
    </row>
    <row r="72" spans="1:12" s="4" customFormat="1" ht="15">
      <c r="A72" s="115" t="s">
        <v>6</v>
      </c>
      <c r="B72" s="116">
        <f>B38/B$38*100</f>
        <v>100</v>
      </c>
      <c r="C72" s="116">
        <f>C38/C$38*100</f>
        <v>100</v>
      </c>
      <c r="D72" s="116">
        <f>D38/D$38*100</f>
        <v>100</v>
      </c>
      <c r="E72" s="116">
        <f t="shared" si="6"/>
        <v>100</v>
      </c>
      <c r="F72" s="116"/>
      <c r="G72" s="116">
        <f t="shared" si="12"/>
        <v>100</v>
      </c>
      <c r="H72" s="116">
        <f t="shared" si="12"/>
        <v>100</v>
      </c>
      <c r="I72" s="116">
        <f t="shared" si="12"/>
        <v>100</v>
      </c>
      <c r="J72" s="116">
        <f t="shared" si="12"/>
        <v>100</v>
      </c>
      <c r="K72" s="116">
        <f t="shared" si="12"/>
        <v>100</v>
      </c>
      <c r="L72" s="116">
        <f t="shared" si="12"/>
        <v>100</v>
      </c>
    </row>
    <row r="73" spans="1:12" ht="21" customHeight="1">
      <c r="A73" s="1" t="s">
        <v>139</v>
      </c>
      <c r="B73" s="70"/>
      <c r="C73" s="70"/>
      <c r="D73" s="70"/>
      <c r="E73" s="70"/>
      <c r="F73" s="70"/>
      <c r="G73" s="70"/>
      <c r="H73" s="70"/>
      <c r="I73" s="70"/>
      <c r="J73" s="70"/>
      <c r="K73" s="70"/>
      <c r="L73" s="70"/>
    </row>
    <row r="74" spans="1:5" ht="14.25" customHeight="1">
      <c r="A74" s="1" t="s">
        <v>133</v>
      </c>
      <c r="B74" s="61"/>
      <c r="C74" s="61"/>
      <c r="D74" s="61"/>
      <c r="E74" s="61"/>
    </row>
    <row r="75" ht="12.75">
      <c r="A75" s="1" t="s">
        <v>166</v>
      </c>
    </row>
  </sheetData>
  <printOptions/>
  <pageMargins left="0.7480314960629921" right="0.7480314960629921" top="0.984251968503937" bottom="0.7874015748031497" header="0.5118110236220472" footer="0.5118110236220472"/>
  <pageSetup fitToHeight="1" fitToWidth="1" horizontalDpi="300" verticalDpi="300" orientation="portrait" paperSize="9" scale="64" r:id="rId1"/>
  <headerFooter alignWithMargins="0">
    <oddHeader>&amp;R&amp;"Arial,Bold"&amp;17ROAD NETWORK</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N67"/>
  <sheetViews>
    <sheetView zoomScale="75" zoomScaleNormal="75" workbookViewId="0" topLeftCell="A22">
      <selection activeCell="U58" sqref="U58"/>
    </sheetView>
  </sheetViews>
  <sheetFormatPr defaultColWidth="9.140625" defaultRowHeight="12.75"/>
  <cols>
    <col min="1" max="1" width="26.7109375" style="1" customWidth="1"/>
    <col min="2" max="5" width="11.00390625" style="1" hidden="1" customWidth="1"/>
    <col min="6" max="6" width="15.140625" style="1" hidden="1" customWidth="1"/>
    <col min="7" max="7" width="16.00390625" style="1" customWidth="1"/>
    <col min="8" max="13" width="9.7109375" style="1" customWidth="1"/>
    <col min="14" max="14" width="11.28125" style="1" customWidth="1"/>
    <col min="15" max="15" width="11.57421875" style="1" customWidth="1"/>
    <col min="16" max="16" width="9.7109375" style="1" customWidth="1"/>
    <col min="17" max="18" width="10.00390625" style="1" customWidth="1"/>
    <col min="19" max="16384" width="9.140625" style="1" customWidth="1"/>
  </cols>
  <sheetData>
    <row r="1" spans="1:14" s="19" customFormat="1" ht="20.25">
      <c r="A1" s="100" t="s">
        <v>164</v>
      </c>
      <c r="B1" s="100"/>
      <c r="C1" s="100"/>
      <c r="D1" s="100"/>
      <c r="E1" s="100"/>
      <c r="F1" s="4"/>
      <c r="G1" s="4"/>
      <c r="H1" s="4"/>
      <c r="I1" s="4"/>
      <c r="N1" s="121"/>
    </row>
    <row r="2" spans="1:16" s="25" customFormat="1" ht="14.25" customHeight="1">
      <c r="A2" s="24"/>
      <c r="B2" s="24"/>
      <c r="C2" s="24"/>
      <c r="D2" s="24"/>
      <c r="E2" s="24"/>
      <c r="F2" s="19"/>
      <c r="G2" s="19"/>
      <c r="H2" s="19"/>
      <c r="I2" s="19"/>
      <c r="J2" s="19"/>
      <c r="K2" s="19"/>
      <c r="L2" s="20"/>
      <c r="M2" s="20"/>
      <c r="N2" s="20"/>
      <c r="O2" s="19"/>
      <c r="P2" s="19"/>
    </row>
    <row r="3" spans="1:17" ht="31.5" customHeight="1">
      <c r="A3" s="97"/>
      <c r="B3" s="97" t="s">
        <v>175</v>
      </c>
      <c r="C3" s="97" t="s">
        <v>73</v>
      </c>
      <c r="D3" s="97" t="s">
        <v>74</v>
      </c>
      <c r="E3" s="97" t="s">
        <v>88</v>
      </c>
      <c r="F3" s="119" t="s">
        <v>89</v>
      </c>
      <c r="G3" s="119" t="s">
        <v>94</v>
      </c>
      <c r="H3" s="120" t="s">
        <v>108</v>
      </c>
      <c r="I3" s="120" t="s">
        <v>121</v>
      </c>
      <c r="J3" s="120" t="s">
        <v>122</v>
      </c>
      <c r="K3" s="120" t="s">
        <v>125</v>
      </c>
      <c r="L3" s="120" t="s">
        <v>134</v>
      </c>
      <c r="M3" s="120" t="s">
        <v>151</v>
      </c>
      <c r="N3" s="120" t="s">
        <v>161</v>
      </c>
      <c r="O3" s="120" t="s">
        <v>162</v>
      </c>
      <c r="P3" s="120" t="s">
        <v>181</v>
      </c>
      <c r="Q3" s="120" t="s">
        <v>182</v>
      </c>
    </row>
    <row r="4" spans="1:12" ht="12.75" customHeight="1">
      <c r="A4" s="5"/>
      <c r="B4" s="5"/>
      <c r="C4" s="5"/>
      <c r="D4" s="5"/>
      <c r="E4" s="5"/>
      <c r="H4" s="10"/>
      <c r="I4" s="10"/>
      <c r="J4" s="10"/>
      <c r="K4" s="10"/>
      <c r="L4" s="4"/>
    </row>
    <row r="5" spans="1:17" ht="15.75">
      <c r="A5" s="92" t="s">
        <v>75</v>
      </c>
      <c r="B5" s="92"/>
      <c r="C5" s="92"/>
      <c r="D5" s="92"/>
      <c r="E5" s="92"/>
      <c r="H5" s="3"/>
      <c r="I5" s="3"/>
      <c r="J5" s="3"/>
      <c r="M5" s="30"/>
      <c r="N5" s="30"/>
      <c r="O5" s="30"/>
      <c r="P5" s="30"/>
      <c r="Q5" s="30" t="s">
        <v>81</v>
      </c>
    </row>
    <row r="6" spans="1:12" ht="15">
      <c r="A6" s="4" t="s">
        <v>58</v>
      </c>
      <c r="B6" s="4"/>
      <c r="C6" s="4"/>
      <c r="D6" s="4"/>
      <c r="E6" s="4"/>
      <c r="L6" s="4"/>
    </row>
    <row r="7" spans="1:17" ht="15">
      <c r="A7" s="4" t="s">
        <v>59</v>
      </c>
      <c r="B7" s="211">
        <v>237.42857142857142</v>
      </c>
      <c r="C7" s="32">
        <v>67.42857142857143</v>
      </c>
      <c r="D7" s="32">
        <v>40</v>
      </c>
      <c r="E7" s="32">
        <v>23.7</v>
      </c>
      <c r="F7" s="32">
        <v>32</v>
      </c>
      <c r="G7" s="52">
        <v>5</v>
      </c>
      <c r="H7" s="52">
        <v>9</v>
      </c>
      <c r="I7" s="52">
        <v>24</v>
      </c>
      <c r="J7" s="52">
        <v>89.3</v>
      </c>
      <c r="K7" s="48">
        <v>108</v>
      </c>
      <c r="L7" s="48">
        <v>7.15</v>
      </c>
      <c r="M7" s="48">
        <v>0</v>
      </c>
      <c r="N7" s="48">
        <v>58</v>
      </c>
      <c r="O7" s="48">
        <v>0</v>
      </c>
      <c r="P7" s="48">
        <v>52</v>
      </c>
      <c r="Q7" s="48">
        <v>132</v>
      </c>
    </row>
    <row r="8" spans="1:17" ht="15">
      <c r="A8" s="4" t="s">
        <v>60</v>
      </c>
      <c r="B8" s="211">
        <v>21</v>
      </c>
      <c r="C8" s="32">
        <v>29</v>
      </c>
      <c r="D8" s="32">
        <v>28</v>
      </c>
      <c r="E8" s="32">
        <v>43</v>
      </c>
      <c r="F8" s="32">
        <v>31</v>
      </c>
      <c r="G8" s="52">
        <v>53</v>
      </c>
      <c r="H8" s="52">
        <v>58</v>
      </c>
      <c r="I8" s="52">
        <v>86</v>
      </c>
      <c r="J8" s="52">
        <v>105</v>
      </c>
      <c r="K8" s="48">
        <v>142</v>
      </c>
      <c r="L8" s="48">
        <v>114</v>
      </c>
      <c r="M8" s="48">
        <v>80</v>
      </c>
      <c r="N8" s="48">
        <v>56</v>
      </c>
      <c r="O8" s="48">
        <v>51</v>
      </c>
      <c r="P8" s="48">
        <v>27</v>
      </c>
      <c r="Q8" s="48">
        <v>57</v>
      </c>
    </row>
    <row r="9" spans="1:17" ht="15">
      <c r="A9" s="4" t="s">
        <v>61</v>
      </c>
      <c r="B9" s="211">
        <v>151</v>
      </c>
      <c r="C9" s="32">
        <v>118</v>
      </c>
      <c r="D9" s="32">
        <v>104</v>
      </c>
      <c r="E9" s="32">
        <v>165</v>
      </c>
      <c r="F9" s="32">
        <v>133</v>
      </c>
      <c r="G9" s="52">
        <v>209</v>
      </c>
      <c r="H9" s="52">
        <v>304</v>
      </c>
      <c r="I9" s="52">
        <v>319</v>
      </c>
      <c r="J9" s="52">
        <v>256</v>
      </c>
      <c r="K9" s="48">
        <v>280</v>
      </c>
      <c r="L9" s="48">
        <v>324</v>
      </c>
      <c r="M9" s="48">
        <v>170</v>
      </c>
      <c r="N9" s="48">
        <v>194</v>
      </c>
      <c r="O9" s="48">
        <v>213</v>
      </c>
      <c r="P9" s="48">
        <v>239</v>
      </c>
      <c r="Q9" s="48">
        <v>168</v>
      </c>
    </row>
    <row r="10" spans="1:17" ht="15">
      <c r="A10" s="4" t="s">
        <v>62</v>
      </c>
      <c r="B10" s="211">
        <v>130</v>
      </c>
      <c r="C10" s="32">
        <v>237</v>
      </c>
      <c r="D10" s="32">
        <v>67</v>
      </c>
      <c r="E10" s="32">
        <v>137</v>
      </c>
      <c r="F10" s="32">
        <v>191</v>
      </c>
      <c r="G10" s="52">
        <v>59</v>
      </c>
      <c r="H10" s="52">
        <v>178</v>
      </c>
      <c r="I10" s="52">
        <v>34</v>
      </c>
      <c r="J10" s="52">
        <v>121</v>
      </c>
      <c r="K10" s="48">
        <v>66</v>
      </c>
      <c r="L10" s="48">
        <v>88</v>
      </c>
      <c r="M10" s="48">
        <v>79</v>
      </c>
      <c r="N10" s="48">
        <v>123</v>
      </c>
      <c r="O10" s="48">
        <v>30</v>
      </c>
      <c r="P10" s="48">
        <v>35</v>
      </c>
      <c r="Q10" s="48">
        <v>10</v>
      </c>
    </row>
    <row r="11" spans="1:17" ht="15">
      <c r="A11" s="23" t="s">
        <v>6</v>
      </c>
      <c r="B11" s="79">
        <f>SUM(B7:B10)</f>
        <v>539.4285714285714</v>
      </c>
      <c r="C11" s="79">
        <f>SUM(C7:C10)</f>
        <v>451.42857142857144</v>
      </c>
      <c r="D11" s="79">
        <f>SUM(D7:D10)</f>
        <v>239</v>
      </c>
      <c r="E11" s="79">
        <f>SUM(E7:E10)</f>
        <v>368.7</v>
      </c>
      <c r="F11" s="79">
        <f aca="true" t="shared" si="0" ref="F11:Q11">SUM(F7:F10)</f>
        <v>387</v>
      </c>
      <c r="G11" s="79">
        <f t="shared" si="0"/>
        <v>326</v>
      </c>
      <c r="H11" s="79">
        <f t="shared" si="0"/>
        <v>549</v>
      </c>
      <c r="I11" s="79">
        <f t="shared" si="0"/>
        <v>463</v>
      </c>
      <c r="J11" s="79">
        <f t="shared" si="0"/>
        <v>571.3</v>
      </c>
      <c r="K11" s="79">
        <f t="shared" si="0"/>
        <v>596</v>
      </c>
      <c r="L11" s="79">
        <f t="shared" si="0"/>
        <v>533.15</v>
      </c>
      <c r="M11" s="80">
        <f t="shared" si="0"/>
        <v>329</v>
      </c>
      <c r="N11" s="80">
        <f t="shared" si="0"/>
        <v>431</v>
      </c>
      <c r="O11" s="80">
        <f t="shared" si="0"/>
        <v>294</v>
      </c>
      <c r="P11" s="80">
        <f t="shared" si="0"/>
        <v>353</v>
      </c>
      <c r="Q11" s="80">
        <f t="shared" si="0"/>
        <v>367</v>
      </c>
    </row>
    <row r="12" spans="1:18" ht="15">
      <c r="A12" s="23"/>
      <c r="B12" s="23"/>
      <c r="C12" s="23"/>
      <c r="D12" s="23"/>
      <c r="E12" s="23"/>
      <c r="F12" s="73" t="str">
        <f>IF(ABS(F11-SUM(F7:F10))&gt;comments!$A$1,F11-SUM(F7:F10)," ")</f>
        <v> </v>
      </c>
      <c r="G12" s="73" t="str">
        <f>IF(ABS(G11-SUM(G7:G10))&gt;comments!$A$1,G11-SUM(G7:G10)," ")</f>
        <v> </v>
      </c>
      <c r="H12" s="73" t="str">
        <f>IF(ABS(H11-SUM(H7:H10))&gt;comments!$A$1,H11-SUM(H7:H10)," ")</f>
        <v> </v>
      </c>
      <c r="I12" s="73" t="str">
        <f>IF(ABS(I11-SUM(I7:I10))&gt;comments!$A$1,I11-SUM(I7:I10)," ")</f>
        <v> </v>
      </c>
      <c r="J12" s="73" t="str">
        <f>IF(ABS(J11-SUM(J7:J10))&gt;comments!$A$1,J11-SUM(J7:J10)," ")</f>
        <v> </v>
      </c>
      <c r="K12" s="73" t="str">
        <f>IF(ABS(K11-SUM(K7:K10))&gt;comments!$A$1,K11-SUM(K7:K10)," ")</f>
        <v> </v>
      </c>
      <c r="L12" s="73" t="str">
        <f>IF(ABS(L11-SUM(L7:L10))&gt;comments!$A$1,L11-SUM(L7:L10)," ")</f>
        <v> </v>
      </c>
      <c r="M12" s="73" t="str">
        <f>IF(ABS(M11-SUM(M7:M10))&gt;comments!$A$1,M11-SUM(M7:M10)," ")</f>
        <v> </v>
      </c>
      <c r="N12" s="73" t="str">
        <f>IF(ABS(N11-SUM(N7:N10))&gt;comments!$A$1,N11-SUM(N7:N10)," ")</f>
        <v> </v>
      </c>
      <c r="O12" s="73" t="str">
        <f>IF(ABS(O11-SUM(O7:O10))&gt;comments!$A$1,O11-SUM(O7:O10)," ")</f>
        <v> </v>
      </c>
      <c r="P12" s="73" t="str">
        <f>IF(ABS(P11-SUM(P7:P10))&gt;comments!$A$1,P11-SUM(P7:P10)," ")</f>
        <v> </v>
      </c>
      <c r="Q12" s="73" t="str">
        <f>IF(ABS(Q11-SUM(Q7:Q10))&gt;comments!$A$1,Q11-SUM(Q7:Q10)," ")</f>
        <v> </v>
      </c>
      <c r="R12" s="81"/>
    </row>
    <row r="13" spans="1:17" ht="12.75" customHeight="1">
      <c r="A13" s="21" t="s">
        <v>82</v>
      </c>
      <c r="B13" s="21"/>
      <c r="C13" s="21"/>
      <c r="D13" s="21"/>
      <c r="E13" s="21"/>
      <c r="I13" s="3"/>
      <c r="J13" s="3"/>
      <c r="K13" s="3"/>
      <c r="N13" s="82"/>
      <c r="O13" s="82"/>
      <c r="P13" s="82"/>
      <c r="Q13" s="82" t="s">
        <v>57</v>
      </c>
    </row>
    <row r="14" spans="1:13" ht="15">
      <c r="A14" s="4" t="s">
        <v>58</v>
      </c>
      <c r="B14" s="4"/>
      <c r="C14" s="4"/>
      <c r="D14" s="4"/>
      <c r="E14" s="4"/>
      <c r="F14" s="16"/>
      <c r="M14" s="48"/>
    </row>
    <row r="15" spans="1:17" ht="15">
      <c r="A15" s="4" t="s">
        <v>59</v>
      </c>
      <c r="B15" s="78">
        <f aca="true" t="shared" si="1" ref="B15:E19">B7/B$11*100</f>
        <v>44.014830508474574</v>
      </c>
      <c r="C15" s="78">
        <f t="shared" si="1"/>
        <v>14.936708860759493</v>
      </c>
      <c r="D15" s="78">
        <f t="shared" si="1"/>
        <v>16.736401673640167</v>
      </c>
      <c r="E15" s="78">
        <f t="shared" si="1"/>
        <v>6.427990235964199</v>
      </c>
      <c r="F15" s="78">
        <f aca="true" t="shared" si="2" ref="F15:N15">F7/F$11*100</f>
        <v>8.2687338501292</v>
      </c>
      <c r="G15" s="78">
        <f t="shared" si="2"/>
        <v>1.5337423312883436</v>
      </c>
      <c r="H15" s="78">
        <f t="shared" si="2"/>
        <v>1.639344262295082</v>
      </c>
      <c r="I15" s="78">
        <f t="shared" si="2"/>
        <v>5.183585313174946</v>
      </c>
      <c r="J15" s="78">
        <f t="shared" si="2"/>
        <v>15.631016978820236</v>
      </c>
      <c r="K15" s="78">
        <f t="shared" si="2"/>
        <v>18.120805369127517</v>
      </c>
      <c r="L15" s="78">
        <f t="shared" si="2"/>
        <v>1.3410859983119199</v>
      </c>
      <c r="M15" s="76">
        <f t="shared" si="2"/>
        <v>0</v>
      </c>
      <c r="N15" s="76">
        <f t="shared" si="2"/>
        <v>13.45707656612529</v>
      </c>
      <c r="O15" s="76">
        <f aca="true" t="shared" si="3" ref="O15:P19">O7/O$11*100</f>
        <v>0</v>
      </c>
      <c r="P15" s="76">
        <f t="shared" si="3"/>
        <v>14.730878186968837</v>
      </c>
      <c r="Q15" s="76">
        <f>Q7/Q$11*100</f>
        <v>35.967302452316076</v>
      </c>
    </row>
    <row r="16" spans="1:17" ht="18">
      <c r="A16" s="4" t="s">
        <v>158</v>
      </c>
      <c r="B16" s="78">
        <f t="shared" si="1"/>
        <v>3.893008474576271</v>
      </c>
      <c r="C16" s="78">
        <f t="shared" si="1"/>
        <v>6.424050632911392</v>
      </c>
      <c r="D16" s="78">
        <f t="shared" si="1"/>
        <v>11.715481171548117</v>
      </c>
      <c r="E16" s="78">
        <f t="shared" si="1"/>
        <v>11.662598318416057</v>
      </c>
      <c r="F16" s="78">
        <f aca="true" t="shared" si="4" ref="F16:N16">F8/F$11*100</f>
        <v>8.010335917312661</v>
      </c>
      <c r="G16" s="78">
        <f t="shared" si="4"/>
        <v>16.257668711656443</v>
      </c>
      <c r="H16" s="78">
        <f t="shared" si="4"/>
        <v>10.564663023679417</v>
      </c>
      <c r="I16" s="78">
        <f t="shared" si="4"/>
        <v>18.57451403887689</v>
      </c>
      <c r="J16" s="78">
        <f t="shared" si="4"/>
        <v>18.379135305443725</v>
      </c>
      <c r="K16" s="78">
        <f t="shared" si="4"/>
        <v>23.825503355704697</v>
      </c>
      <c r="L16" s="78">
        <f t="shared" si="4"/>
        <v>21.382350182875363</v>
      </c>
      <c r="M16" s="76">
        <f t="shared" si="4"/>
        <v>24.316109422492403</v>
      </c>
      <c r="N16" s="76">
        <f t="shared" si="4"/>
        <v>12.993039443155451</v>
      </c>
      <c r="O16" s="76">
        <f t="shared" si="3"/>
        <v>17.346938775510203</v>
      </c>
      <c r="P16" s="76">
        <f t="shared" si="3"/>
        <v>7.64872521246459</v>
      </c>
      <c r="Q16" s="76">
        <f>Q8/Q$11*100</f>
        <v>15.531335149863759</v>
      </c>
    </row>
    <row r="17" spans="1:17" ht="15">
      <c r="A17" s="4" t="s">
        <v>61</v>
      </c>
      <c r="B17" s="78">
        <f t="shared" si="1"/>
        <v>27.99258474576271</v>
      </c>
      <c r="C17" s="78">
        <f t="shared" si="1"/>
        <v>26.139240506329113</v>
      </c>
      <c r="D17" s="78">
        <f t="shared" si="1"/>
        <v>43.51464435146444</v>
      </c>
      <c r="E17" s="78">
        <f t="shared" si="1"/>
        <v>44.75183075671277</v>
      </c>
      <c r="F17" s="78">
        <f aca="true" t="shared" si="5" ref="F17:N17">F9/F$11*100</f>
        <v>34.366925064599485</v>
      </c>
      <c r="G17" s="78">
        <f t="shared" si="5"/>
        <v>64.11042944785275</v>
      </c>
      <c r="H17" s="78">
        <f t="shared" si="5"/>
        <v>55.373406193078324</v>
      </c>
      <c r="I17" s="78">
        <f t="shared" si="5"/>
        <v>68.89848812095032</v>
      </c>
      <c r="J17" s="78">
        <f t="shared" si="5"/>
        <v>44.81008226851042</v>
      </c>
      <c r="K17" s="78">
        <f t="shared" si="5"/>
        <v>46.97986577181208</v>
      </c>
      <c r="L17" s="78">
        <f t="shared" si="5"/>
        <v>60.77088999343525</v>
      </c>
      <c r="M17" s="76">
        <f t="shared" si="5"/>
        <v>51.671732522796354</v>
      </c>
      <c r="N17" s="76">
        <f t="shared" si="5"/>
        <v>45.011600928074245</v>
      </c>
      <c r="O17" s="76">
        <f t="shared" si="3"/>
        <v>72.44897959183673</v>
      </c>
      <c r="P17" s="76">
        <f t="shared" si="3"/>
        <v>67.70538243626062</v>
      </c>
      <c r="Q17" s="76">
        <f>Q9/Q$11*100</f>
        <v>45.776566757493185</v>
      </c>
    </row>
    <row r="18" spans="1:17" ht="15">
      <c r="A18" s="4" t="s">
        <v>62</v>
      </c>
      <c r="B18" s="78">
        <f t="shared" si="1"/>
        <v>24.09957627118644</v>
      </c>
      <c r="C18" s="78">
        <f t="shared" si="1"/>
        <v>52.5</v>
      </c>
      <c r="D18" s="78">
        <f t="shared" si="1"/>
        <v>28.03347280334728</v>
      </c>
      <c r="E18" s="78">
        <f t="shared" si="1"/>
        <v>37.15758068890697</v>
      </c>
      <c r="F18" s="78">
        <f aca="true" t="shared" si="6" ref="F18:N18">F10/F$11*100</f>
        <v>49.35400516795866</v>
      </c>
      <c r="G18" s="78">
        <f t="shared" si="6"/>
        <v>18.098159509202453</v>
      </c>
      <c r="H18" s="78">
        <f t="shared" si="6"/>
        <v>32.42258652094718</v>
      </c>
      <c r="I18" s="78">
        <f t="shared" si="6"/>
        <v>7.343412526997841</v>
      </c>
      <c r="J18" s="78">
        <f t="shared" si="6"/>
        <v>21.179765447225627</v>
      </c>
      <c r="K18" s="78">
        <f t="shared" si="6"/>
        <v>11.073825503355705</v>
      </c>
      <c r="L18" s="78">
        <f t="shared" si="6"/>
        <v>16.505673825377475</v>
      </c>
      <c r="M18" s="76">
        <f t="shared" si="6"/>
        <v>24.012158054711247</v>
      </c>
      <c r="N18" s="76">
        <f t="shared" si="6"/>
        <v>28.538283062645007</v>
      </c>
      <c r="O18" s="76">
        <f t="shared" si="3"/>
        <v>10.204081632653061</v>
      </c>
      <c r="P18" s="76">
        <f t="shared" si="3"/>
        <v>9.91501416430595</v>
      </c>
      <c r="Q18" s="76">
        <f>Q10/Q$11*100</f>
        <v>2.7247956403269753</v>
      </c>
    </row>
    <row r="19" spans="1:17" ht="15">
      <c r="A19" s="23" t="s">
        <v>6</v>
      </c>
      <c r="B19" s="78">
        <f t="shared" si="1"/>
        <v>100</v>
      </c>
      <c r="C19" s="78">
        <f t="shared" si="1"/>
        <v>100</v>
      </c>
      <c r="D19" s="78">
        <f t="shared" si="1"/>
        <v>100</v>
      </c>
      <c r="E19" s="78">
        <f t="shared" si="1"/>
        <v>100</v>
      </c>
      <c r="F19" s="78">
        <f aca="true" t="shared" si="7" ref="F19:N19">F11/F$11*100</f>
        <v>100</v>
      </c>
      <c r="G19" s="78">
        <f t="shared" si="7"/>
        <v>100</v>
      </c>
      <c r="H19" s="78">
        <f t="shared" si="7"/>
        <v>100</v>
      </c>
      <c r="I19" s="78">
        <f t="shared" si="7"/>
        <v>100</v>
      </c>
      <c r="J19" s="78">
        <f t="shared" si="7"/>
        <v>100</v>
      </c>
      <c r="K19" s="78">
        <f t="shared" si="7"/>
        <v>100</v>
      </c>
      <c r="L19" s="78">
        <f t="shared" si="7"/>
        <v>100</v>
      </c>
      <c r="M19" s="76">
        <f t="shared" si="7"/>
        <v>100</v>
      </c>
      <c r="N19" s="76">
        <f t="shared" si="7"/>
        <v>100</v>
      </c>
      <c r="O19" s="76">
        <f t="shared" si="3"/>
        <v>100</v>
      </c>
      <c r="P19" s="76">
        <f t="shared" si="3"/>
        <v>100</v>
      </c>
      <c r="Q19" s="76">
        <f>Q11/Q$11*100</f>
        <v>100</v>
      </c>
    </row>
    <row r="20" spans="1:17" ht="15">
      <c r="A20" s="106"/>
      <c r="B20" s="106"/>
      <c r="C20" s="106"/>
      <c r="D20" s="106"/>
      <c r="E20" s="106"/>
      <c r="F20" s="118"/>
      <c r="G20" s="118"/>
      <c r="H20" s="118"/>
      <c r="I20" s="118"/>
      <c r="J20" s="118"/>
      <c r="K20" s="118"/>
      <c r="L20" s="106"/>
      <c r="M20" s="106"/>
      <c r="N20" s="106"/>
      <c r="O20" s="101"/>
      <c r="P20" s="101"/>
      <c r="Q20" s="101"/>
    </row>
    <row r="21" ht="18" customHeight="1">
      <c r="A21" s="1" t="s">
        <v>139</v>
      </c>
    </row>
    <row r="24" spans="17:18" ht="12.75">
      <c r="Q24" s="34"/>
      <c r="R24" s="34"/>
    </row>
    <row r="25" spans="1:16" s="19" customFormat="1" ht="18">
      <c r="A25" s="1"/>
      <c r="B25" s="1"/>
      <c r="C25" s="1"/>
      <c r="D25" s="1"/>
      <c r="E25" s="1"/>
      <c r="F25" s="36"/>
      <c r="G25" s="1"/>
      <c r="H25" s="1"/>
      <c r="I25" s="1"/>
      <c r="J25" s="1"/>
      <c r="K25" s="1"/>
      <c r="L25" s="1"/>
      <c r="M25" s="1"/>
      <c r="N25" s="1"/>
      <c r="O25" s="1"/>
      <c r="P25" s="1"/>
    </row>
    <row r="26" spans="1:18" s="4" customFormat="1" ht="15.75">
      <c r="A26" s="100" t="s">
        <v>180</v>
      </c>
      <c r="B26" s="100"/>
      <c r="C26" s="100"/>
      <c r="D26" s="100"/>
      <c r="E26" s="100"/>
      <c r="F26" s="26"/>
      <c r="G26" s="23"/>
      <c r="H26" s="23"/>
      <c r="I26" s="23"/>
      <c r="J26" s="23"/>
      <c r="K26" s="23"/>
      <c r="L26" s="23"/>
      <c r="M26" s="23"/>
      <c r="N26" s="23"/>
      <c r="Q26" s="122"/>
      <c r="R26" s="123"/>
    </row>
    <row r="27" spans="1:18" s="25" customFormat="1" ht="12" customHeight="1">
      <c r="A27" s="24"/>
      <c r="B27" s="24"/>
      <c r="C27" s="24"/>
      <c r="D27" s="24"/>
      <c r="E27" s="24"/>
      <c r="F27" s="50"/>
      <c r="G27" s="20"/>
      <c r="H27" s="20"/>
      <c r="I27" s="20"/>
      <c r="J27" s="20"/>
      <c r="K27" s="20"/>
      <c r="L27" s="20"/>
      <c r="M27" s="20"/>
      <c r="N27" s="20"/>
      <c r="O27" s="19"/>
      <c r="P27" s="19"/>
      <c r="Q27" s="43"/>
      <c r="R27" s="45"/>
    </row>
    <row r="28" spans="1:18" ht="49.5" customHeight="1">
      <c r="A28" s="124" t="s">
        <v>64</v>
      </c>
      <c r="B28" s="124"/>
      <c r="C28" s="124"/>
      <c r="D28" s="124"/>
      <c r="E28" s="124"/>
      <c r="G28" s="125" t="s">
        <v>145</v>
      </c>
      <c r="H28" s="96"/>
      <c r="I28" s="126" t="s">
        <v>60</v>
      </c>
      <c r="J28" s="96"/>
      <c r="K28" s="127"/>
      <c r="L28" s="126" t="s">
        <v>61</v>
      </c>
      <c r="M28" s="96"/>
      <c r="N28" s="127"/>
      <c r="O28" s="128" t="s">
        <v>65</v>
      </c>
      <c r="P28" s="96"/>
      <c r="Q28" s="128" t="s">
        <v>6</v>
      </c>
      <c r="R28" s="46"/>
    </row>
    <row r="29" spans="1:18" ht="12.75" customHeight="1">
      <c r="A29" s="11"/>
      <c r="B29" s="11"/>
      <c r="C29" s="11"/>
      <c r="D29" s="11"/>
      <c r="E29" s="11"/>
      <c r="G29" s="40"/>
      <c r="H29" s="38"/>
      <c r="I29" s="41"/>
      <c r="J29" s="38"/>
      <c r="K29" s="62"/>
      <c r="L29" s="12"/>
      <c r="M29" s="34"/>
      <c r="N29" s="62"/>
      <c r="O29" s="13"/>
      <c r="P29" s="34"/>
      <c r="Q29" s="10"/>
      <c r="R29" s="44"/>
    </row>
    <row r="30" spans="1:18" ht="12.75" customHeight="1">
      <c r="A30" s="92" t="s">
        <v>75</v>
      </c>
      <c r="B30" s="92"/>
      <c r="C30" s="92"/>
      <c r="D30" s="92"/>
      <c r="E30" s="92"/>
      <c r="G30" s="49"/>
      <c r="H30" s="16"/>
      <c r="I30" s="16"/>
      <c r="J30" s="16"/>
      <c r="K30" s="16"/>
      <c r="L30" s="16"/>
      <c r="M30" s="16"/>
      <c r="N30" s="16"/>
      <c r="O30" s="16"/>
      <c r="P30" s="16"/>
      <c r="Q30" s="3" t="s">
        <v>81</v>
      </c>
      <c r="R30" s="3"/>
    </row>
    <row r="31" spans="1:18" ht="12.75" customHeight="1">
      <c r="A31" s="92"/>
      <c r="B31" s="92"/>
      <c r="C31" s="92"/>
      <c r="D31" s="92"/>
      <c r="E31" s="92"/>
      <c r="G31" s="49"/>
      <c r="H31" s="16"/>
      <c r="I31" s="16"/>
      <c r="J31" s="16"/>
      <c r="K31" s="16"/>
      <c r="L31" s="16"/>
      <c r="M31" s="16"/>
      <c r="N31" s="16"/>
      <c r="O31" s="16"/>
      <c r="P31" s="16"/>
      <c r="Q31" s="48"/>
      <c r="R31" s="42"/>
    </row>
    <row r="32" spans="1:18" ht="15">
      <c r="A32" s="4" t="s">
        <v>101</v>
      </c>
      <c r="B32" s="4"/>
      <c r="C32" s="4"/>
      <c r="D32" s="4"/>
      <c r="E32" s="4"/>
      <c r="G32" s="48">
        <v>0</v>
      </c>
      <c r="H32" s="202"/>
      <c r="I32" s="55">
        <v>2</v>
      </c>
      <c r="J32" s="55"/>
      <c r="K32" s="55"/>
      <c r="L32" s="55">
        <v>86</v>
      </c>
      <c r="M32" s="55"/>
      <c r="N32" s="55"/>
      <c r="O32" s="55">
        <v>2</v>
      </c>
      <c r="P32" s="48"/>
      <c r="Q32" s="75">
        <f>G32+I32+L32+O32</f>
        <v>90</v>
      </c>
      <c r="R32" s="42"/>
    </row>
    <row r="33" spans="1:18" ht="15">
      <c r="A33" s="4" t="s">
        <v>102</v>
      </c>
      <c r="B33" s="4"/>
      <c r="C33" s="4"/>
      <c r="D33" s="4"/>
      <c r="E33" s="4"/>
      <c r="G33" s="48">
        <v>0</v>
      </c>
      <c r="H33" s="202"/>
      <c r="I33" s="55">
        <v>15</v>
      </c>
      <c r="J33" s="55"/>
      <c r="K33" s="55"/>
      <c r="L33" s="55">
        <v>60</v>
      </c>
      <c r="M33" s="55"/>
      <c r="N33" s="55"/>
      <c r="O33" s="55">
        <v>4</v>
      </c>
      <c r="P33" s="48"/>
      <c r="Q33" s="75">
        <f>G33+I33+L33+O33</f>
        <v>79</v>
      </c>
      <c r="R33" s="42"/>
    </row>
    <row r="34" spans="1:19" ht="15.75">
      <c r="A34" s="4" t="s">
        <v>103</v>
      </c>
      <c r="B34" s="4"/>
      <c r="C34" s="4"/>
      <c r="D34" s="4"/>
      <c r="E34" s="4"/>
      <c r="G34" s="48">
        <v>4.4</v>
      </c>
      <c r="H34" s="202"/>
      <c r="I34" s="55">
        <v>2</v>
      </c>
      <c r="J34" s="55"/>
      <c r="K34" s="55"/>
      <c r="L34" s="55">
        <v>26</v>
      </c>
      <c r="M34" s="55"/>
      <c r="N34" s="55"/>
      <c r="O34" s="55">
        <v>2</v>
      </c>
      <c r="P34" s="48"/>
      <c r="Q34" s="200">
        <f>G34+I34+L34+O34</f>
        <v>34.4</v>
      </c>
      <c r="R34" s="42"/>
      <c r="S34" s="22"/>
    </row>
    <row r="35" spans="1:18" ht="15">
      <c r="A35" s="4" t="s">
        <v>104</v>
      </c>
      <c r="B35" s="4"/>
      <c r="C35" s="4"/>
      <c r="D35" s="4"/>
      <c r="E35" s="4"/>
      <c r="G35" s="48">
        <v>48</v>
      </c>
      <c r="H35" s="202"/>
      <c r="I35" s="55">
        <v>8</v>
      </c>
      <c r="J35" s="55"/>
      <c r="K35" s="55"/>
      <c r="L35" s="55">
        <v>67</v>
      </c>
      <c r="M35" s="55"/>
      <c r="N35" s="55"/>
      <c r="O35" s="55">
        <v>27</v>
      </c>
      <c r="P35" s="48"/>
      <c r="Q35" s="75">
        <f>G35+I35+L35+O35</f>
        <v>150</v>
      </c>
      <c r="R35" s="42"/>
    </row>
    <row r="36" spans="1:40" ht="15">
      <c r="A36" s="23" t="s">
        <v>6</v>
      </c>
      <c r="B36" s="23"/>
      <c r="C36" s="23"/>
      <c r="D36" s="23"/>
      <c r="E36" s="23"/>
      <c r="G36" s="71">
        <f>SUM(G32:G35)</f>
        <v>52.4</v>
      </c>
      <c r="H36" s="73"/>
      <c r="I36" s="74">
        <f>SUM(I32:I35)</f>
        <v>27</v>
      </c>
      <c r="J36" s="75"/>
      <c r="K36" s="75"/>
      <c r="L36" s="74">
        <f>SUM(L32:L35)</f>
        <v>239</v>
      </c>
      <c r="M36" s="75"/>
      <c r="N36" s="75"/>
      <c r="O36" s="74">
        <f>SUM(O32:O35)</f>
        <v>35</v>
      </c>
      <c r="P36" s="76"/>
      <c r="Q36" s="201">
        <f>SUM(Q32:Q35)</f>
        <v>353.4</v>
      </c>
      <c r="R36" s="15"/>
      <c r="S36" s="34"/>
      <c r="T36" s="34"/>
      <c r="U36" s="34"/>
      <c r="V36" s="34"/>
      <c r="W36" s="34"/>
      <c r="X36" s="34"/>
      <c r="Y36" s="34"/>
      <c r="Z36" s="34"/>
      <c r="AA36" s="34"/>
      <c r="AB36" s="34"/>
      <c r="AC36" s="34"/>
      <c r="AD36" s="34"/>
      <c r="AE36" s="34"/>
      <c r="AF36" s="34"/>
      <c r="AG36" s="34"/>
      <c r="AH36" s="34"/>
      <c r="AI36" s="34"/>
      <c r="AJ36" s="34"/>
      <c r="AK36" s="34"/>
      <c r="AL36" s="34"/>
      <c r="AM36" s="34"/>
      <c r="AN36" s="34"/>
    </row>
    <row r="37" spans="1:40" ht="15">
      <c r="A37" s="4"/>
      <c r="B37" s="4"/>
      <c r="C37" s="4"/>
      <c r="D37" s="4"/>
      <c r="E37" s="4"/>
      <c r="G37" s="77" t="str">
        <f>IF(ABS(G36-SUM(G32:G35))&gt;comments!$A$1,G36-SUM(G32:G35)," ")</f>
        <v> </v>
      </c>
      <c r="H37" s="72"/>
      <c r="I37" s="77" t="str">
        <f>IF(ABS(I36-SUM(I32:I35))&gt;comments!$A$1,I36-SUM(I32:I35)," ")</f>
        <v> </v>
      </c>
      <c r="J37" s="77"/>
      <c r="K37" s="77"/>
      <c r="L37" s="77" t="str">
        <f>IF(ABS(L36-SUM(L32:L35))&gt;comments!$A$1,L36-SUM(L32:L35)," ")</f>
        <v> </v>
      </c>
      <c r="M37" s="77"/>
      <c r="N37" s="77"/>
      <c r="O37" s="77" t="str">
        <f>IF(ABS(O36-SUM(O32:O35))&gt;comments!$A$1,O36-SUM(O32:O35)," ")</f>
        <v> </v>
      </c>
      <c r="P37" s="72"/>
      <c r="Q37" s="72" t="str">
        <f>IF(ABS(Q36-SUM(Q32:Q35))&gt;comments!$A$1,Q36-SUM(Q32:Q35)," ")</f>
        <v> </v>
      </c>
      <c r="R37" s="3"/>
      <c r="S37" s="34"/>
      <c r="T37" s="34"/>
      <c r="U37" s="34"/>
      <c r="V37" s="34"/>
      <c r="W37" s="34"/>
      <c r="X37" s="34"/>
      <c r="Y37" s="34"/>
      <c r="Z37" s="34"/>
      <c r="AA37" s="34"/>
      <c r="AB37" s="34"/>
      <c r="AC37" s="34"/>
      <c r="AD37" s="34"/>
      <c r="AE37" s="34"/>
      <c r="AF37" s="34"/>
      <c r="AG37" s="34"/>
      <c r="AH37" s="34"/>
      <c r="AI37" s="34"/>
      <c r="AJ37" s="34"/>
      <c r="AK37" s="34"/>
      <c r="AL37" s="34"/>
      <c r="AM37" s="34"/>
      <c r="AN37" s="34"/>
    </row>
    <row r="38" spans="1:18" ht="12.75" customHeight="1">
      <c r="A38" s="92" t="s">
        <v>82</v>
      </c>
      <c r="B38" s="92"/>
      <c r="C38" s="92"/>
      <c r="D38" s="92"/>
      <c r="E38" s="92"/>
      <c r="G38" s="68"/>
      <c r="H38" s="16"/>
      <c r="I38" s="56"/>
      <c r="J38" s="56"/>
      <c r="K38" s="56"/>
      <c r="L38" s="56"/>
      <c r="M38" s="56"/>
      <c r="N38" s="56"/>
      <c r="O38" s="56"/>
      <c r="P38" s="16"/>
      <c r="Q38" s="3" t="s">
        <v>57</v>
      </c>
      <c r="R38" s="51"/>
    </row>
    <row r="39" spans="1:18" ht="15.75">
      <c r="A39" s="4" t="s">
        <v>101</v>
      </c>
      <c r="B39" s="4"/>
      <c r="C39" s="4"/>
      <c r="D39" s="4"/>
      <c r="E39" s="4"/>
      <c r="G39" s="90" t="str">
        <f>IF(ISERR(G32/G$36*100),"-",IF((G32/G$36*100)=0,"-",(G32/G$36)*100))</f>
        <v>-</v>
      </c>
      <c r="H39" s="89"/>
      <c r="I39" s="90">
        <f>IF(ISERR(I32/I$36*100),"-",IF((I32/I$36*100)=0,"-",(I32/I$36)*100))</f>
        <v>7.4074074074074066</v>
      </c>
      <c r="J39" s="90"/>
      <c r="K39" s="90"/>
      <c r="L39" s="90">
        <f>IF(ISERR(L32/L$36*100),"-",IF((L32/L$36*100)=0,"-",(L32/L$36)*100))</f>
        <v>35.98326359832636</v>
      </c>
      <c r="M39" s="90"/>
      <c r="N39" s="90"/>
      <c r="O39" s="90">
        <f>IF(ISERR(O32/O$36*100),"-",IF((O32/O$36*100)=0,"-",(O32/O$36)*100))</f>
        <v>5.714285714285714</v>
      </c>
      <c r="P39" s="90"/>
      <c r="Q39" s="90">
        <f>IF(ISERR(Q32/Q$36*100),"-",IF((Q32/Q$36*100)=0,"-",(Q32/Q$36)*100))</f>
        <v>25.46689303904924</v>
      </c>
      <c r="R39" s="51"/>
    </row>
    <row r="40" spans="1:18" ht="15.75">
      <c r="A40" s="4" t="s">
        <v>102</v>
      </c>
      <c r="B40" s="4"/>
      <c r="C40" s="4"/>
      <c r="D40" s="4"/>
      <c r="E40" s="4"/>
      <c r="G40" s="90" t="str">
        <f>IF(ISERR(G33/G$36*100),"-",IF((G33/G$36*100)=0,"-",(G33/G$36)*100))</f>
        <v>-</v>
      </c>
      <c r="H40" s="89"/>
      <c r="I40" s="90">
        <f>IF(ISERR(I33/I$36*100),"-",IF((I33/I$36*100)=0,"-",(I33/I$36)*100))</f>
        <v>55.55555555555556</v>
      </c>
      <c r="J40" s="90"/>
      <c r="K40" s="90"/>
      <c r="L40" s="90">
        <f>IF(ISERR(L33/L$36*100),"-",IF((L33/L$36*100)=0,"-",(L33/L$36)*100))</f>
        <v>25.10460251046025</v>
      </c>
      <c r="M40" s="90"/>
      <c r="N40" s="90"/>
      <c r="O40" s="90">
        <f>IF(ISERR(O33/O$36*100),"-",IF((O33/O$36*100)=0,"-",(O33/O$36)*100))</f>
        <v>11.428571428571429</v>
      </c>
      <c r="P40" s="90"/>
      <c r="Q40" s="90">
        <f>IF(ISERR(Q33/Q$36*100),"-",IF((Q33/Q$36*100)=0,"-",(Q33/Q$36)*100))</f>
        <v>22.354272778721</v>
      </c>
      <c r="R40" s="51"/>
    </row>
    <row r="41" spans="1:18" ht="15.75">
      <c r="A41" s="4" t="s">
        <v>103</v>
      </c>
      <c r="B41" s="4"/>
      <c r="C41" s="4"/>
      <c r="D41" s="4"/>
      <c r="E41" s="4"/>
      <c r="G41" s="90">
        <f>IF(ISERR(G34/G$36*100),"-",IF((G34/G$36*100)=0,"-",(G34/G$36)*100))</f>
        <v>8.396946564885498</v>
      </c>
      <c r="H41" s="89"/>
      <c r="I41" s="90">
        <f>IF(ISERR(I34/I$36*100),"-",IF((I34/I$36*100)=0,"-",(I34/I$36)*100))</f>
        <v>7.4074074074074066</v>
      </c>
      <c r="J41" s="90"/>
      <c r="K41" s="90"/>
      <c r="L41" s="90">
        <f>IF(ISERR(L34/L$36*100),"-",IF((L34/L$36*100)=0,"-",(L34/L$36)*100))</f>
        <v>10.87866108786611</v>
      </c>
      <c r="M41" s="90"/>
      <c r="N41" s="90"/>
      <c r="O41" s="90">
        <f>IF(ISERR(O34/O$36*100),"-",IF((O34/O$36*100)=0,"-",(O34/O$36)*100))</f>
        <v>5.714285714285714</v>
      </c>
      <c r="P41" s="90"/>
      <c r="Q41" s="90">
        <f>IF(ISERR(Q34/Q$36*100),"-",IF((Q34/Q$36*100)=0,"-",(Q34/Q$36)*100))</f>
        <v>9.73401245048104</v>
      </c>
      <c r="R41" s="51"/>
    </row>
    <row r="42" spans="1:18" ht="15.75">
      <c r="A42" s="4" t="s">
        <v>104</v>
      </c>
      <c r="B42" s="4"/>
      <c r="C42" s="4"/>
      <c r="D42" s="4"/>
      <c r="E42" s="4"/>
      <c r="G42" s="90">
        <f>IF(ISERR(G35/G$36*100),"-",IF((G35/G$36*100)=0,"-",(G35/G$36)*100))</f>
        <v>91.6030534351145</v>
      </c>
      <c r="H42" s="89"/>
      <c r="I42" s="90">
        <f>IF(ISERR(I35/I$36*100),"-",IF((I35/I$36*100)=0,"-",(I35/I$36)*100))</f>
        <v>29.629629629629626</v>
      </c>
      <c r="J42" s="90"/>
      <c r="K42" s="90"/>
      <c r="L42" s="90">
        <f>IF(ISERR(L35/L$36*100),"-",IF((L35/L$36*100)=0,"-",(L35/L$36)*100))</f>
        <v>28.03347280334728</v>
      </c>
      <c r="M42" s="90"/>
      <c r="N42" s="90"/>
      <c r="O42" s="90">
        <f>IF(ISERR(O35/O$36*100),"-",IF((O35/O$36*100)=0,"-",(O35/O$36)*100))</f>
        <v>77.14285714285715</v>
      </c>
      <c r="P42" s="90"/>
      <c r="Q42" s="90">
        <f>IF(ISERR(Q35/Q$36*100),"-",IF((Q35/Q$36*100)=0,"-",(Q35/Q$36)*100))</f>
        <v>42.444821731748725</v>
      </c>
      <c r="R42" s="48"/>
    </row>
    <row r="43" spans="1:18" ht="15.75">
      <c r="A43" s="23" t="s">
        <v>6</v>
      </c>
      <c r="B43" s="23"/>
      <c r="C43" s="23"/>
      <c r="D43" s="23"/>
      <c r="E43" s="23"/>
      <c r="G43" s="90">
        <f>IF(ISERR(G36/G$36*100),"-",IF((G36/G$36*100)=0,"-",(G36/G$36)*100))</f>
        <v>100</v>
      </c>
      <c r="H43" s="89"/>
      <c r="I43" s="90">
        <f>IF(ISERR(I36/I$36*100),"-",IF((I36/I$36*100)=0,"-",(I36/I$36)*100))</f>
        <v>100</v>
      </c>
      <c r="J43" s="90"/>
      <c r="K43" s="90"/>
      <c r="L43" s="90">
        <f>IF(ISERR(L36/L$36*100),"-",IF((L36/L$36*100)=0,"-",(L36/L$36)*100))</f>
        <v>100</v>
      </c>
      <c r="M43" s="90"/>
      <c r="N43" s="90"/>
      <c r="O43" s="90">
        <f>IF(ISERR(O36/O$36*100),"-",IF((O36/O$36*100)=0,"-",(O36/O$36)*100))</f>
        <v>100</v>
      </c>
      <c r="P43" s="90"/>
      <c r="Q43" s="90">
        <f>IF(ISERR(Q36/Q$36*100),"-",IF((Q36/Q$36*100)=0,"-",(Q36/Q$36)*100))</f>
        <v>100</v>
      </c>
      <c r="R43" s="53"/>
    </row>
    <row r="44" spans="1:18" ht="15">
      <c r="A44" s="106"/>
      <c r="B44" s="106"/>
      <c r="C44" s="106"/>
      <c r="D44" s="106"/>
      <c r="E44" s="106"/>
      <c r="G44" s="118"/>
      <c r="H44" s="118"/>
      <c r="I44" s="148"/>
      <c r="J44" s="148"/>
      <c r="K44" s="148"/>
      <c r="L44" s="148"/>
      <c r="M44" s="148"/>
      <c r="N44" s="148"/>
      <c r="O44" s="148"/>
      <c r="P44" s="118"/>
      <c r="Q44" s="118"/>
      <c r="R44" s="53"/>
    </row>
    <row r="45" spans="1:18" ht="20.25" customHeight="1">
      <c r="A45" s="1" t="s">
        <v>139</v>
      </c>
      <c r="G45" s="53"/>
      <c r="H45" s="53"/>
      <c r="I45" s="29"/>
      <c r="J45" s="29"/>
      <c r="K45" s="29"/>
      <c r="L45" s="29"/>
      <c r="M45" s="29"/>
      <c r="N45" s="29"/>
      <c r="O45" s="29"/>
      <c r="P45" s="53"/>
      <c r="Q45" s="53"/>
      <c r="R45" s="53"/>
    </row>
    <row r="46" spans="1:18" ht="15">
      <c r="A46" s="34"/>
      <c r="B46" s="34"/>
      <c r="C46" s="34"/>
      <c r="D46" s="34"/>
      <c r="E46" s="34"/>
      <c r="G46" s="53"/>
      <c r="H46" s="53"/>
      <c r="I46" s="29"/>
      <c r="J46" s="29"/>
      <c r="K46" s="29"/>
      <c r="L46" s="29"/>
      <c r="M46" s="29"/>
      <c r="N46" s="29"/>
      <c r="O46" s="29"/>
      <c r="P46" s="53"/>
      <c r="Q46" s="53"/>
      <c r="R46" s="34"/>
    </row>
    <row r="47" spans="1:15" s="4" customFormat="1" ht="18.75">
      <c r="A47" s="100" t="s">
        <v>200</v>
      </c>
      <c r="B47" s="100"/>
      <c r="C47" s="100"/>
      <c r="D47" s="100"/>
      <c r="E47" s="100"/>
      <c r="G47" s="26"/>
      <c r="H47" s="23"/>
      <c r="I47" s="26"/>
      <c r="J47" s="26"/>
      <c r="K47" s="26"/>
      <c r="L47" s="26"/>
      <c r="M47" s="26"/>
      <c r="N47" s="26"/>
      <c r="O47" s="26"/>
    </row>
    <row r="48" spans="1:17" ht="18">
      <c r="A48" s="24"/>
      <c r="B48" s="24"/>
      <c r="C48" s="24"/>
      <c r="D48" s="24"/>
      <c r="E48" s="24"/>
      <c r="G48" s="50"/>
      <c r="H48" s="20"/>
      <c r="I48" s="50"/>
      <c r="J48" s="50"/>
      <c r="K48" s="50"/>
      <c r="L48" s="50"/>
      <c r="M48" s="50"/>
      <c r="N48" s="50"/>
      <c r="O48" s="50"/>
      <c r="P48" s="19"/>
      <c r="Q48" s="19"/>
    </row>
    <row r="49" spans="1:17" ht="51.75" customHeight="1">
      <c r="A49" s="124" t="s">
        <v>64</v>
      </c>
      <c r="B49" s="124"/>
      <c r="C49" s="124"/>
      <c r="D49" s="124"/>
      <c r="E49" s="124"/>
      <c r="G49" s="125" t="s">
        <v>145</v>
      </c>
      <c r="H49" s="96"/>
      <c r="I49" s="149" t="s">
        <v>60</v>
      </c>
      <c r="J49" s="145"/>
      <c r="K49" s="150"/>
      <c r="L49" s="149" t="s">
        <v>61</v>
      </c>
      <c r="M49" s="145"/>
      <c r="N49" s="150"/>
      <c r="O49" s="151" t="s">
        <v>65</v>
      </c>
      <c r="P49" s="96"/>
      <c r="Q49" s="128" t="s">
        <v>6</v>
      </c>
    </row>
    <row r="50" spans="1:17" ht="12.75">
      <c r="A50" s="11"/>
      <c r="B50" s="11"/>
      <c r="C50" s="11"/>
      <c r="D50" s="11"/>
      <c r="E50" s="11"/>
      <c r="G50" s="40"/>
      <c r="H50" s="38"/>
      <c r="I50" s="41"/>
      <c r="J50" s="38"/>
      <c r="K50" s="152"/>
      <c r="L50" s="41"/>
      <c r="M50" s="38"/>
      <c r="N50" s="152"/>
      <c r="O50" s="153"/>
      <c r="P50" s="34"/>
      <c r="Q50" s="10"/>
    </row>
    <row r="51" spans="1:17" ht="15.75">
      <c r="A51" s="92" t="s">
        <v>75</v>
      </c>
      <c r="B51" s="92"/>
      <c r="C51" s="92"/>
      <c r="D51" s="92"/>
      <c r="E51" s="92"/>
      <c r="G51" s="49"/>
      <c r="H51" s="16"/>
      <c r="I51" s="49"/>
      <c r="J51" s="49"/>
      <c r="K51" s="49"/>
      <c r="L51" s="49"/>
      <c r="M51" s="49"/>
      <c r="N51" s="49"/>
      <c r="O51" s="49"/>
      <c r="P51" s="16"/>
      <c r="Q51" s="3" t="s">
        <v>81</v>
      </c>
    </row>
    <row r="52" spans="1:17" ht="15.75">
      <c r="A52" s="92"/>
      <c r="B52" s="92"/>
      <c r="C52" s="92"/>
      <c r="D52" s="92"/>
      <c r="E52" s="92"/>
      <c r="G52" s="49"/>
      <c r="H52" s="16"/>
      <c r="I52" s="49"/>
      <c r="J52" s="49"/>
      <c r="K52" s="49"/>
      <c r="L52" s="49"/>
      <c r="M52" s="49"/>
      <c r="N52" s="49"/>
      <c r="O52" s="49"/>
      <c r="P52" s="16"/>
      <c r="Q52" s="3"/>
    </row>
    <row r="53" spans="1:17" ht="15">
      <c r="A53" s="4" t="s">
        <v>101</v>
      </c>
      <c r="B53" s="4"/>
      <c r="C53" s="4"/>
      <c r="D53" s="4"/>
      <c r="E53" s="4"/>
      <c r="G53" s="48">
        <v>0</v>
      </c>
      <c r="H53" s="202"/>
      <c r="I53" s="48">
        <v>0</v>
      </c>
      <c r="J53" s="55"/>
      <c r="K53" s="55"/>
      <c r="L53" s="55">
        <v>53</v>
      </c>
      <c r="M53" s="55"/>
      <c r="N53" s="55"/>
      <c r="O53" s="55">
        <v>5</v>
      </c>
      <c r="P53" s="48"/>
      <c r="Q53" s="75">
        <f>G53+I53+L53+O53</f>
        <v>58</v>
      </c>
    </row>
    <row r="54" spans="1:17" ht="15">
      <c r="A54" s="4" t="s">
        <v>102</v>
      </c>
      <c r="B54" s="4"/>
      <c r="C54" s="4"/>
      <c r="D54" s="4"/>
      <c r="E54" s="4"/>
      <c r="G54" s="55">
        <v>6</v>
      </c>
      <c r="H54" s="55"/>
      <c r="I54" s="55">
        <v>1</v>
      </c>
      <c r="J54" s="55"/>
      <c r="K54" s="55"/>
      <c r="L54" s="55">
        <v>64</v>
      </c>
      <c r="M54" s="55"/>
      <c r="N54" s="55"/>
      <c r="O54" s="55">
        <v>1</v>
      </c>
      <c r="P54" s="48"/>
      <c r="Q54" s="75">
        <f>G54+I54+L54+O54</f>
        <v>72</v>
      </c>
    </row>
    <row r="55" spans="1:17" ht="18">
      <c r="A55" s="4" t="s">
        <v>201</v>
      </c>
      <c r="B55" s="4"/>
      <c r="C55" s="4"/>
      <c r="D55" s="4"/>
      <c r="E55" s="4"/>
      <c r="G55" s="55">
        <v>51</v>
      </c>
      <c r="H55" s="55"/>
      <c r="I55" s="55">
        <v>6</v>
      </c>
      <c r="J55" s="55"/>
      <c r="K55" s="55"/>
      <c r="L55" s="55">
        <v>16</v>
      </c>
      <c r="M55" s="55"/>
      <c r="N55" s="55"/>
      <c r="O55" s="55">
        <v>3</v>
      </c>
      <c r="P55" s="48"/>
      <c r="Q55" s="200">
        <f>G55+I55+L55+O55</f>
        <v>76</v>
      </c>
    </row>
    <row r="56" spans="1:17" ht="18">
      <c r="A56" s="4" t="s">
        <v>202</v>
      </c>
      <c r="B56" s="4"/>
      <c r="C56" s="4"/>
      <c r="D56" s="4"/>
      <c r="E56" s="4"/>
      <c r="G56" s="55">
        <v>75</v>
      </c>
      <c r="H56" s="55"/>
      <c r="I56" s="55">
        <v>50</v>
      </c>
      <c r="J56" s="55"/>
      <c r="K56" s="55"/>
      <c r="L56" s="55">
        <v>35</v>
      </c>
      <c r="M56" s="55"/>
      <c r="N56" s="55"/>
      <c r="O56" s="55">
        <v>1</v>
      </c>
      <c r="P56" s="48"/>
      <c r="Q56" s="75">
        <f>G56+I56+L56+O56</f>
        <v>161</v>
      </c>
    </row>
    <row r="57" spans="1:17" ht="15">
      <c r="A57" s="23" t="s">
        <v>6</v>
      </c>
      <c r="B57" s="23"/>
      <c r="C57" s="23"/>
      <c r="D57" s="23"/>
      <c r="E57" s="23"/>
      <c r="G57" s="74">
        <f>SUM(G53:G56)</f>
        <v>132</v>
      </c>
      <c r="H57" s="73"/>
      <c r="I57" s="74">
        <f>SUM(I53:I56)</f>
        <v>57</v>
      </c>
      <c r="J57" s="75"/>
      <c r="K57" s="75"/>
      <c r="L57" s="74">
        <f>SUM(L53:L56)</f>
        <v>168</v>
      </c>
      <c r="M57" s="75"/>
      <c r="N57" s="75"/>
      <c r="O57" s="74">
        <f>SUM(O53:O56)</f>
        <v>10</v>
      </c>
      <c r="P57" s="76"/>
      <c r="Q57" s="201">
        <f>SUM(Q53:Q56)</f>
        <v>367</v>
      </c>
    </row>
    <row r="58" spans="1:17" ht="15">
      <c r="A58" s="4"/>
      <c r="B58" s="4"/>
      <c r="C58" s="4"/>
      <c r="D58" s="4"/>
      <c r="E58" s="4"/>
      <c r="G58" s="77" t="str">
        <f>IF(ABS(G57-SUM(G53:G56))&gt;comments!$A$1,G57-SUM(G53:G56)," ")</f>
        <v> </v>
      </c>
      <c r="H58" s="72"/>
      <c r="I58" s="77" t="str">
        <f>IF(ABS(I57-SUM(I53:I56))&gt;comments!$A$1,I57-SUM(I53:I56)," ")</f>
        <v> </v>
      </c>
      <c r="J58" s="77"/>
      <c r="K58" s="77"/>
      <c r="L58" s="77" t="str">
        <f>IF(ABS(L57-SUM(L53:L56))&gt;comments!$A$1,L57-SUM(L53:L56)," ")</f>
        <v> </v>
      </c>
      <c r="M58" s="77"/>
      <c r="N58" s="77"/>
      <c r="O58" s="77" t="str">
        <f>IF(ABS(O57-SUM(O53:O56))&gt;comments!$A$1,O57-SUM(O53:O56)," ")</f>
        <v> </v>
      </c>
      <c r="P58" s="72"/>
      <c r="Q58" s="72" t="str">
        <f>IF(ABS(Q57-SUM(Q53:Q56))&gt;comments!$A$1,Q57-SUM(Q53:Q56)," ")</f>
        <v> </v>
      </c>
    </row>
    <row r="59" spans="1:17" ht="15.75">
      <c r="A59" s="92" t="s">
        <v>82</v>
      </c>
      <c r="B59" s="92"/>
      <c r="C59" s="92"/>
      <c r="D59" s="92"/>
      <c r="E59" s="92"/>
      <c r="G59" s="68"/>
      <c r="H59" s="16"/>
      <c r="I59" s="56"/>
      <c r="J59" s="56"/>
      <c r="K59" s="56"/>
      <c r="L59" s="56"/>
      <c r="M59" s="56"/>
      <c r="N59" s="56"/>
      <c r="O59" s="56"/>
      <c r="P59" s="16"/>
      <c r="Q59" s="3" t="s">
        <v>57</v>
      </c>
    </row>
    <row r="60" spans="1:17" ht="15.75">
      <c r="A60" s="4" t="s">
        <v>101</v>
      </c>
      <c r="B60" s="4"/>
      <c r="C60" s="4"/>
      <c r="D60" s="4"/>
      <c r="E60" s="4"/>
      <c r="G60" s="90" t="str">
        <f>IF(ISERR(G53/G$57*100),"-",IF((G53/G$57*100)=0,"-",(G53/G$57)*100))</f>
        <v>-</v>
      </c>
      <c r="H60" s="89"/>
      <c r="I60" s="90" t="str">
        <f>IF(ISERR(I53/I$57*100),"-",IF((I53/I$57*100)=0,"-",(I53/I$57)*100))</f>
        <v>-</v>
      </c>
      <c r="J60" s="90"/>
      <c r="K60" s="90"/>
      <c r="L60" s="90">
        <f>IF(ISERR(L53/L$57*100),"-",IF((L53/L$57*100)=0,"-",(L53/L$57)*100))</f>
        <v>31.547619047619047</v>
      </c>
      <c r="M60" s="90"/>
      <c r="N60" s="90"/>
      <c r="O60" s="90">
        <f>IF(ISERR(O53/O$57*100),"-",IF((O53/O$57*100)=0,"-",(O53/O$57)*100))</f>
        <v>50</v>
      </c>
      <c r="P60" s="90"/>
      <c r="Q60" s="90">
        <f>IF(ISERR(Q53/Q$57*100),"-",IF((Q53/Q$57*100)=0,"-",(Q53/Q$57)*100))</f>
        <v>15.803814713896458</v>
      </c>
    </row>
    <row r="61" spans="1:17" ht="15.75">
      <c r="A61" s="4" t="s">
        <v>102</v>
      </c>
      <c r="B61" s="4"/>
      <c r="C61" s="4"/>
      <c r="D61" s="4"/>
      <c r="E61" s="4"/>
      <c r="G61" s="90">
        <f>IF(ISERR(G54/G$57*100),"-",IF((G54/G$57*100)=0,"-",(G54/G$57)*100))</f>
        <v>4.545454545454546</v>
      </c>
      <c r="H61" s="89"/>
      <c r="I61" s="90">
        <f>IF(ISERR(I54/I$57*100),"-",IF((I54/I$57*100)=0,"-",(I54/I$57)*100))</f>
        <v>1.7543859649122806</v>
      </c>
      <c r="J61" s="90"/>
      <c r="K61" s="90"/>
      <c r="L61" s="90">
        <f>IF(ISERR(L54/L$57*100),"-",IF((L54/L$57*100)=0,"-",(L54/L$57)*100))</f>
        <v>38.095238095238095</v>
      </c>
      <c r="M61" s="90"/>
      <c r="N61" s="90"/>
      <c r="O61" s="90">
        <f>IF(ISERR(O54/O$57*100),"-",IF((O54/O$57*100)=0,"-",(O54/O$57)*100))</f>
        <v>10</v>
      </c>
      <c r="P61" s="90"/>
      <c r="Q61" s="90">
        <f>IF(ISERR(Q54/Q$57*100),"-",IF((Q54/Q$57*100)=0,"-",(Q54/Q$57)*100))</f>
        <v>19.618528610354225</v>
      </c>
    </row>
    <row r="62" spans="1:17" ht="15.75">
      <c r="A62" s="4" t="s">
        <v>103</v>
      </c>
      <c r="B62" s="4"/>
      <c r="C62" s="4"/>
      <c r="D62" s="4"/>
      <c r="E62" s="4"/>
      <c r="G62" s="90">
        <f>IF(ISERR(G55/G$57*100),"-",IF((G55/G$57*100)=0,"-",(G55/G$57)*100))</f>
        <v>38.63636363636363</v>
      </c>
      <c r="H62" s="89"/>
      <c r="I62" s="90">
        <f>IF(ISERR(I55/I$57*100),"-",IF((I55/I$57*100)=0,"-",(I55/I$57)*100))</f>
        <v>10.526315789473683</v>
      </c>
      <c r="J62" s="90"/>
      <c r="K62" s="90"/>
      <c r="L62" s="90">
        <f>IF(ISERR(L55/L$57*100),"-",IF((L55/L$57*100)=0,"-",(L55/L$57)*100))</f>
        <v>9.523809523809524</v>
      </c>
      <c r="M62" s="90"/>
      <c r="N62" s="90"/>
      <c r="O62" s="90">
        <f>IF(ISERR(O55/O$57*100),"-",IF((O55/O$57*100)=0,"-",(O55/O$57)*100))</f>
        <v>30</v>
      </c>
      <c r="P62" s="90"/>
      <c r="Q62" s="90">
        <f>IF(ISERR(Q55/Q$57*100),"-",IF((Q55/Q$57*100)=0,"-",(Q55/Q$57)*100))</f>
        <v>20.708446866485016</v>
      </c>
    </row>
    <row r="63" spans="1:17" ht="15.75">
      <c r="A63" s="4" t="s">
        <v>104</v>
      </c>
      <c r="B63" s="4"/>
      <c r="C63" s="4"/>
      <c r="D63" s="4"/>
      <c r="E63" s="4"/>
      <c r="G63" s="90">
        <f>IF(ISERR(G56/G$57*100),"-",IF((G56/G$57*100)=0,"-",(G56/G$57)*100))</f>
        <v>56.81818181818182</v>
      </c>
      <c r="H63" s="89"/>
      <c r="I63" s="90">
        <f>IF(ISERR(I56/I$57*100),"-",IF((I56/I$57*100)=0,"-",(I56/I$57)*100))</f>
        <v>87.71929824561403</v>
      </c>
      <c r="J63" s="90"/>
      <c r="K63" s="90"/>
      <c r="L63" s="90">
        <f>IF(ISERR(L56/L$57*100),"-",IF((L56/L$57*100)=0,"-",(L56/L$57)*100))</f>
        <v>20.833333333333336</v>
      </c>
      <c r="M63" s="90"/>
      <c r="N63" s="90"/>
      <c r="O63" s="90">
        <f>IF(ISERR(O56/O$57*100),"-",IF((O56/O$57*100)=0,"-",(O56/O$57)*100))</f>
        <v>10</v>
      </c>
      <c r="P63" s="90"/>
      <c r="Q63" s="90">
        <f>IF(ISERR(Q56/Q$57*100),"-",IF((Q56/Q$57*100)=0,"-",(Q56/Q$57)*100))</f>
        <v>43.869209809264305</v>
      </c>
    </row>
    <row r="64" spans="1:17" ht="15.75">
      <c r="A64" s="23" t="s">
        <v>6</v>
      </c>
      <c r="B64" s="23"/>
      <c r="C64" s="23"/>
      <c r="D64" s="23"/>
      <c r="E64" s="23"/>
      <c r="G64" s="90">
        <f>IF(ISERR(G57/G$57*100),"-",IF((G57/G$57*100)=0,"-",(G57/G$57)*100))</f>
        <v>100</v>
      </c>
      <c r="H64" s="89"/>
      <c r="I64" s="90">
        <f>IF(ISERR(I57/I$57*100),"-",IF((I57/I$57*100)=0,"-",(I57/I$57)*100))</f>
        <v>100</v>
      </c>
      <c r="J64" s="90"/>
      <c r="K64" s="90"/>
      <c r="L64" s="90">
        <f>IF(ISERR(L57/L$57*100),"-",IF((L57/L$57*100)=0,"-",(L57/L$57)*100))</f>
        <v>100</v>
      </c>
      <c r="M64" s="90"/>
      <c r="N64" s="90"/>
      <c r="O64" s="90">
        <f>IF(ISERR(O57/O$57*100),"-",IF((O57/O$57*100)=0,"-",(O57/O$57)*100))</f>
        <v>100</v>
      </c>
      <c r="P64" s="90"/>
      <c r="Q64" s="90">
        <f>IF(ISERR(Q57/Q$57*100),"-",IF((Q57/Q$57*100)=0,"-",(Q57/Q$57)*100))</f>
        <v>100</v>
      </c>
    </row>
    <row r="65" spans="1:17" ht="15">
      <c r="A65" s="106"/>
      <c r="B65" s="106"/>
      <c r="C65" s="106"/>
      <c r="D65" s="106"/>
      <c r="E65" s="106"/>
      <c r="F65" s="118"/>
      <c r="G65" s="118"/>
      <c r="H65" s="118"/>
      <c r="I65" s="118"/>
      <c r="J65" s="118"/>
      <c r="K65" s="118"/>
      <c r="L65" s="118"/>
      <c r="M65" s="118"/>
      <c r="N65" s="118"/>
      <c r="O65" s="118"/>
      <c r="P65" s="118"/>
      <c r="Q65" s="106"/>
    </row>
    <row r="66" ht="19.5" customHeight="1">
      <c r="A66" s="1" t="s">
        <v>203</v>
      </c>
    </row>
    <row r="67" ht="12.75">
      <c r="A67" s="1" t="s">
        <v>139</v>
      </c>
    </row>
  </sheetData>
  <printOptions/>
  <pageMargins left="0.7480314960629921" right="0.63" top="0.984251968503937" bottom="0.984251968503937" header="0.5118110236220472" footer="0.5118110236220472"/>
  <pageSetup fitToHeight="1" fitToWidth="1" horizontalDpi="600" verticalDpi="600" orientation="portrait" paperSize="9" scale="62" r:id="rId1"/>
  <headerFooter alignWithMargins="0">
    <oddHeader>&amp;R&amp;"Arial,Bold"&amp;14ROAD NETWORK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zoomScale="85" zoomScaleNormal="85" workbookViewId="0" topLeftCell="A1">
      <selection activeCell="Q18" sqref="Q18"/>
    </sheetView>
  </sheetViews>
  <sheetFormatPr defaultColWidth="9.140625" defaultRowHeight="12.75"/>
  <cols>
    <col min="1" max="1" width="11.140625" style="1" customWidth="1"/>
    <col min="2" max="2" width="4.8515625" style="1" customWidth="1"/>
    <col min="3" max="3" width="6.57421875" style="1" customWidth="1"/>
    <col min="4" max="4" width="6.421875" style="1" customWidth="1"/>
    <col min="5" max="5" width="6.57421875" style="1" customWidth="1"/>
    <col min="6" max="6" width="6.421875" style="1" customWidth="1"/>
    <col min="7" max="7" width="6.57421875" style="1" customWidth="1"/>
    <col min="8" max="8" width="6.7109375" style="1" customWidth="1"/>
    <col min="9" max="13" width="6.57421875" style="1" customWidth="1"/>
    <col min="14" max="14" width="6.28125" style="1" customWidth="1"/>
    <col min="15" max="15" width="13.421875" style="1" customWidth="1"/>
    <col min="16" max="16" width="6.28125" style="1" customWidth="1"/>
    <col min="17" max="16384" width="9.140625" style="1" customWidth="1"/>
  </cols>
  <sheetData>
    <row r="1" s="4" customFormat="1" ht="18.75">
      <c r="A1" s="100" t="s">
        <v>165</v>
      </c>
    </row>
    <row r="2" s="19" customFormat="1" ht="18">
      <c r="A2" s="24"/>
    </row>
    <row r="3" spans="1:15" s="4" customFormat="1" ht="16.5" customHeight="1">
      <c r="A3" s="23" t="s">
        <v>190</v>
      </c>
      <c r="C3" s="23"/>
      <c r="D3" s="23"/>
      <c r="E3" s="23"/>
      <c r="F3" s="23"/>
      <c r="G3" s="23"/>
      <c r="H3" s="23"/>
      <c r="I3" s="23"/>
      <c r="J3" s="23"/>
      <c r="K3" s="23"/>
      <c r="L3" s="23"/>
      <c r="M3" s="26"/>
      <c r="N3" s="23"/>
      <c r="O3" s="23"/>
    </row>
    <row r="4" spans="1:15" s="4" customFormat="1" ht="16.5" customHeight="1">
      <c r="A4" s="23"/>
      <c r="B4" s="23"/>
      <c r="C4" s="23"/>
      <c r="D4" s="23"/>
      <c r="E4" s="23"/>
      <c r="F4" s="23"/>
      <c r="G4" s="23"/>
      <c r="H4" s="23"/>
      <c r="I4" s="23"/>
      <c r="J4" s="23"/>
      <c r="K4" s="23"/>
      <c r="L4" s="23"/>
      <c r="M4" s="26"/>
      <c r="N4" s="23"/>
      <c r="O4" s="23"/>
    </row>
    <row r="5" spans="1:15" s="4" customFormat="1" ht="16.5" customHeight="1">
      <c r="A5" s="129"/>
      <c r="B5" s="129"/>
      <c r="C5" s="96"/>
      <c r="D5" s="96"/>
      <c r="E5" s="96"/>
      <c r="F5" s="96"/>
      <c r="G5" s="103" t="s">
        <v>72</v>
      </c>
      <c r="H5" s="144"/>
      <c r="I5" s="144"/>
      <c r="J5" s="96"/>
      <c r="K5" s="96"/>
      <c r="L5" s="96"/>
      <c r="M5" s="145"/>
      <c r="N5" s="129"/>
      <c r="O5" s="22"/>
    </row>
    <row r="6" spans="1:15" s="4" customFormat="1" ht="16.5" customHeight="1">
      <c r="A6" s="23"/>
      <c r="B6" s="23"/>
      <c r="C6" s="130" t="s">
        <v>66</v>
      </c>
      <c r="D6" s="130"/>
      <c r="E6" s="130" t="s">
        <v>67</v>
      </c>
      <c r="F6" s="130"/>
      <c r="G6" s="131" t="s">
        <v>68</v>
      </c>
      <c r="H6" s="131"/>
      <c r="I6" s="131" t="s">
        <v>69</v>
      </c>
      <c r="J6" s="130"/>
      <c r="K6" s="131" t="s">
        <v>70</v>
      </c>
      <c r="L6" s="130"/>
      <c r="M6" s="132" t="s">
        <v>71</v>
      </c>
      <c r="N6" s="133"/>
      <c r="O6" s="138"/>
    </row>
    <row r="7" spans="1:15" s="4" customFormat="1" ht="16.5" customHeight="1">
      <c r="A7" s="101"/>
      <c r="B7" s="101"/>
      <c r="C7" s="134"/>
      <c r="D7" s="134"/>
      <c r="E7" s="134"/>
      <c r="F7" s="134"/>
      <c r="G7" s="135"/>
      <c r="H7" s="135"/>
      <c r="I7" s="135"/>
      <c r="J7" s="134"/>
      <c r="K7" s="135"/>
      <c r="L7" s="134"/>
      <c r="M7" s="135"/>
      <c r="N7" s="136"/>
      <c r="O7" s="130"/>
    </row>
    <row r="8" spans="12:15" ht="16.5" customHeight="1">
      <c r="L8" s="2" t="s">
        <v>57</v>
      </c>
      <c r="M8" s="63"/>
      <c r="O8" s="34"/>
    </row>
    <row r="9" spans="1:15" ht="16.5" customHeight="1">
      <c r="A9" s="23" t="s">
        <v>73</v>
      </c>
      <c r="C9" s="4">
        <v>11</v>
      </c>
      <c r="D9" s="4"/>
      <c r="E9" s="4">
        <v>8</v>
      </c>
      <c r="F9" s="4"/>
      <c r="G9" s="4">
        <v>11</v>
      </c>
      <c r="H9" s="4"/>
      <c r="I9" s="4">
        <v>8</v>
      </c>
      <c r="J9" s="4"/>
      <c r="K9" s="4">
        <v>8</v>
      </c>
      <c r="L9" s="18"/>
      <c r="M9" s="16">
        <v>54</v>
      </c>
      <c r="N9" s="4"/>
      <c r="O9" s="35"/>
    </row>
    <row r="10" spans="1:15" ht="16.5" customHeight="1">
      <c r="A10" s="23" t="s">
        <v>74</v>
      </c>
      <c r="B10" s="34"/>
      <c r="C10" s="26">
        <v>10</v>
      </c>
      <c r="D10" s="26"/>
      <c r="E10" s="26">
        <v>9</v>
      </c>
      <c r="F10" s="26"/>
      <c r="G10" s="26">
        <v>9</v>
      </c>
      <c r="H10" s="26"/>
      <c r="I10" s="26">
        <v>8</v>
      </c>
      <c r="J10" s="26"/>
      <c r="K10" s="26">
        <v>7</v>
      </c>
      <c r="L10" s="26"/>
      <c r="M10" s="29">
        <v>57</v>
      </c>
      <c r="N10" s="26"/>
      <c r="O10" s="28"/>
    </row>
    <row r="11" spans="1:15" ht="16.5" customHeight="1">
      <c r="A11" s="23" t="s">
        <v>88</v>
      </c>
      <c r="B11" s="23"/>
      <c r="C11" s="23">
        <v>10</v>
      </c>
      <c r="D11" s="23"/>
      <c r="E11" s="23">
        <v>8</v>
      </c>
      <c r="F11" s="23"/>
      <c r="G11" s="23">
        <v>10</v>
      </c>
      <c r="H11" s="23"/>
      <c r="I11" s="23">
        <v>9</v>
      </c>
      <c r="J11" s="23"/>
      <c r="K11" s="23">
        <v>10</v>
      </c>
      <c r="L11" s="23"/>
      <c r="M11" s="23">
        <v>53</v>
      </c>
      <c r="N11" s="23"/>
      <c r="O11" s="35"/>
    </row>
    <row r="12" spans="1:15" s="34" customFormat="1" ht="16.5" customHeight="1">
      <c r="A12" s="23" t="s">
        <v>89</v>
      </c>
      <c r="B12" s="23"/>
      <c r="C12" s="23">
        <v>9</v>
      </c>
      <c r="D12" s="23"/>
      <c r="E12" s="23">
        <v>7</v>
      </c>
      <c r="F12" s="23"/>
      <c r="G12" s="23">
        <v>9</v>
      </c>
      <c r="H12" s="23"/>
      <c r="I12" s="23">
        <v>8</v>
      </c>
      <c r="J12" s="23"/>
      <c r="K12" s="23">
        <v>8</v>
      </c>
      <c r="L12" s="23"/>
      <c r="M12" s="23">
        <v>59</v>
      </c>
      <c r="N12" s="23"/>
      <c r="O12" s="35"/>
    </row>
    <row r="13" spans="1:15" s="34" customFormat="1" ht="16.5" customHeight="1">
      <c r="A13" s="23" t="s">
        <v>94</v>
      </c>
      <c r="B13" s="23"/>
      <c r="C13" s="26">
        <v>4</v>
      </c>
      <c r="D13" s="26"/>
      <c r="E13" s="26">
        <v>4</v>
      </c>
      <c r="F13" s="26"/>
      <c r="G13" s="26">
        <v>7</v>
      </c>
      <c r="H13" s="26"/>
      <c r="I13" s="26">
        <v>7</v>
      </c>
      <c r="J13" s="26"/>
      <c r="K13" s="26">
        <v>10</v>
      </c>
      <c r="L13" s="26"/>
      <c r="M13" s="26">
        <v>68</v>
      </c>
      <c r="N13" s="26"/>
      <c r="O13" s="28"/>
    </row>
    <row r="14" spans="1:15" s="34" customFormat="1" ht="16.5" customHeight="1">
      <c r="A14" s="23" t="s">
        <v>95</v>
      </c>
      <c r="B14" s="23"/>
      <c r="C14" s="26">
        <v>4</v>
      </c>
      <c r="D14" s="26"/>
      <c r="E14" s="26">
        <v>4</v>
      </c>
      <c r="F14" s="26"/>
      <c r="G14" s="26">
        <v>7</v>
      </c>
      <c r="H14" s="26"/>
      <c r="I14" s="26">
        <v>7</v>
      </c>
      <c r="J14" s="26"/>
      <c r="K14" s="26">
        <v>11</v>
      </c>
      <c r="L14" s="26"/>
      <c r="M14" s="26">
        <v>67</v>
      </c>
      <c r="N14" s="26"/>
      <c r="O14" s="28"/>
    </row>
    <row r="15" spans="1:15" s="34" customFormat="1" ht="16.5" customHeight="1">
      <c r="A15" s="26" t="s">
        <v>107</v>
      </c>
      <c r="B15" s="23"/>
      <c r="C15" s="26">
        <v>4</v>
      </c>
      <c r="D15" s="26"/>
      <c r="E15" s="26">
        <v>4</v>
      </c>
      <c r="F15" s="26"/>
      <c r="G15" s="26">
        <v>6</v>
      </c>
      <c r="H15" s="26"/>
      <c r="I15" s="26">
        <v>7</v>
      </c>
      <c r="J15" s="26"/>
      <c r="K15" s="26">
        <v>12</v>
      </c>
      <c r="L15" s="26"/>
      <c r="M15" s="26">
        <v>67</v>
      </c>
      <c r="N15" s="26"/>
      <c r="O15" s="28"/>
    </row>
    <row r="16" spans="1:15" s="34" customFormat="1" ht="16.5" customHeight="1">
      <c r="A16" s="26" t="s">
        <v>122</v>
      </c>
      <c r="B16" s="23"/>
      <c r="C16" s="26">
        <v>4</v>
      </c>
      <c r="D16" s="26"/>
      <c r="E16" s="26">
        <v>5</v>
      </c>
      <c r="F16" s="26"/>
      <c r="G16" s="26">
        <v>6</v>
      </c>
      <c r="H16" s="26"/>
      <c r="I16" s="26">
        <v>7</v>
      </c>
      <c r="J16" s="26"/>
      <c r="K16" s="26">
        <v>13</v>
      </c>
      <c r="L16" s="26"/>
      <c r="M16" s="26">
        <v>65</v>
      </c>
      <c r="N16" s="26"/>
      <c r="O16" s="28"/>
    </row>
    <row r="17" spans="1:15" s="34" customFormat="1" ht="16.5" customHeight="1">
      <c r="A17" s="26" t="s">
        <v>125</v>
      </c>
      <c r="B17" s="23"/>
      <c r="C17" s="26">
        <v>4</v>
      </c>
      <c r="D17" s="26"/>
      <c r="E17" s="26">
        <v>4</v>
      </c>
      <c r="F17" s="26"/>
      <c r="G17" s="26">
        <v>6</v>
      </c>
      <c r="H17" s="26"/>
      <c r="I17" s="26">
        <v>7</v>
      </c>
      <c r="J17" s="26"/>
      <c r="K17" s="26">
        <v>15</v>
      </c>
      <c r="L17" s="26"/>
      <c r="M17" s="26">
        <v>63</v>
      </c>
      <c r="N17" s="26"/>
      <c r="O17" s="28"/>
    </row>
    <row r="18" spans="1:15" s="34" customFormat="1" ht="16.5" customHeight="1">
      <c r="A18" s="26" t="s">
        <v>129</v>
      </c>
      <c r="B18" s="23"/>
      <c r="C18" s="26">
        <v>5</v>
      </c>
      <c r="D18" s="26"/>
      <c r="E18" s="26">
        <v>4</v>
      </c>
      <c r="F18" s="26"/>
      <c r="G18" s="26">
        <v>6</v>
      </c>
      <c r="H18" s="26"/>
      <c r="I18" s="26">
        <v>7</v>
      </c>
      <c r="J18" s="26"/>
      <c r="K18" s="26">
        <v>15</v>
      </c>
      <c r="L18" s="26"/>
      <c r="M18" s="26">
        <v>63</v>
      </c>
      <c r="N18" s="26"/>
      <c r="O18" s="28"/>
    </row>
    <row r="19" spans="1:15" s="34" customFormat="1" ht="16.5" customHeight="1">
      <c r="A19" s="26" t="s">
        <v>135</v>
      </c>
      <c r="B19" s="23"/>
      <c r="C19" s="26">
        <v>4</v>
      </c>
      <c r="D19" s="26"/>
      <c r="E19" s="26">
        <v>4</v>
      </c>
      <c r="F19" s="26"/>
      <c r="G19" s="26">
        <v>7</v>
      </c>
      <c r="H19" s="26"/>
      <c r="I19" s="26">
        <v>7</v>
      </c>
      <c r="J19" s="26"/>
      <c r="K19" s="26">
        <v>13</v>
      </c>
      <c r="L19" s="26"/>
      <c r="M19" s="26">
        <v>65</v>
      </c>
      <c r="N19" s="26"/>
      <c r="O19" s="28"/>
    </row>
    <row r="20" spans="1:15" s="34" customFormat="1" ht="16.5" customHeight="1">
      <c r="A20" s="26" t="s">
        <v>152</v>
      </c>
      <c r="B20" s="23"/>
      <c r="C20" s="26">
        <v>4</v>
      </c>
      <c r="D20" s="26"/>
      <c r="E20" s="26">
        <v>4</v>
      </c>
      <c r="F20" s="26"/>
      <c r="G20" s="26">
        <v>6</v>
      </c>
      <c r="H20" s="26"/>
      <c r="I20" s="26">
        <v>7</v>
      </c>
      <c r="J20" s="26"/>
      <c r="K20" s="26">
        <v>11</v>
      </c>
      <c r="L20" s="26"/>
      <c r="M20" s="26">
        <v>68</v>
      </c>
      <c r="N20" s="26"/>
      <c r="O20" s="28"/>
    </row>
    <row r="21" spans="1:15" s="34" customFormat="1" ht="16.5" customHeight="1">
      <c r="A21" s="26" t="s">
        <v>162</v>
      </c>
      <c r="B21" s="23"/>
      <c r="C21" s="26">
        <v>5</v>
      </c>
      <c r="D21" s="26"/>
      <c r="E21" s="26">
        <v>5</v>
      </c>
      <c r="F21" s="26"/>
      <c r="G21" s="26">
        <v>7</v>
      </c>
      <c r="H21" s="26"/>
      <c r="I21" s="26">
        <v>8</v>
      </c>
      <c r="J21" s="26"/>
      <c r="K21" s="26">
        <v>11</v>
      </c>
      <c r="L21" s="26"/>
      <c r="M21" s="26">
        <v>64</v>
      </c>
      <c r="N21" s="26"/>
      <c r="O21" s="28"/>
    </row>
    <row r="22" spans="1:15" s="34" customFormat="1" ht="16.5" customHeight="1">
      <c r="A22" s="26" t="s">
        <v>173</v>
      </c>
      <c r="B22" s="23"/>
      <c r="C22" s="26">
        <v>5</v>
      </c>
      <c r="D22" s="26"/>
      <c r="E22" s="26">
        <v>4</v>
      </c>
      <c r="F22" s="26"/>
      <c r="G22" s="26">
        <v>6</v>
      </c>
      <c r="H22" s="26"/>
      <c r="I22" s="26">
        <v>7</v>
      </c>
      <c r="J22" s="26"/>
      <c r="K22" s="26">
        <v>9</v>
      </c>
      <c r="L22" s="26"/>
      <c r="M22" s="26">
        <v>69</v>
      </c>
      <c r="N22" s="26"/>
      <c r="O22" s="28"/>
    </row>
    <row r="23" spans="1:15" s="34" customFormat="1" ht="16.5" customHeight="1">
      <c r="A23" s="26" t="s">
        <v>183</v>
      </c>
      <c r="B23" s="23"/>
      <c r="C23" s="26">
        <v>10</v>
      </c>
      <c r="D23" s="26"/>
      <c r="E23" s="26">
        <v>7</v>
      </c>
      <c r="F23" s="26"/>
      <c r="G23" s="26">
        <v>10</v>
      </c>
      <c r="H23" s="26"/>
      <c r="I23" s="26">
        <v>10</v>
      </c>
      <c r="J23" s="26"/>
      <c r="K23" s="26">
        <v>11</v>
      </c>
      <c r="L23" s="26"/>
      <c r="M23" s="26">
        <v>52</v>
      </c>
      <c r="N23" s="26"/>
      <c r="O23" s="28"/>
    </row>
    <row r="24" spans="1:15" s="34" customFormat="1" ht="16.5" customHeight="1">
      <c r="A24" s="106"/>
      <c r="B24" s="101"/>
      <c r="C24" s="101"/>
      <c r="D24" s="101"/>
      <c r="E24" s="101"/>
      <c r="F24" s="101"/>
      <c r="G24" s="101"/>
      <c r="H24" s="101"/>
      <c r="I24" s="101"/>
      <c r="J24" s="101"/>
      <c r="K24" s="101"/>
      <c r="L24" s="101"/>
      <c r="M24" s="101"/>
      <c r="N24" s="101"/>
      <c r="O24" s="28"/>
    </row>
    <row r="25" spans="1:15" s="34" customFormat="1" ht="22.5" customHeight="1">
      <c r="A25" s="1" t="s">
        <v>139</v>
      </c>
      <c r="B25" s="23"/>
      <c r="C25" s="23"/>
      <c r="D25" s="23"/>
      <c r="E25" s="23"/>
      <c r="F25" s="23"/>
      <c r="G25" s="23"/>
      <c r="H25" s="23"/>
      <c r="I25" s="23"/>
      <c r="J25" s="23"/>
      <c r="K25" s="23"/>
      <c r="L25" s="23"/>
      <c r="M25" s="23"/>
      <c r="N25" s="23"/>
      <c r="O25" s="35"/>
    </row>
    <row r="26" spans="1:15" s="34" customFormat="1" ht="18" customHeight="1">
      <c r="A26" s="230" t="s">
        <v>199</v>
      </c>
      <c r="C26" s="23"/>
      <c r="D26" s="23"/>
      <c r="E26" s="23"/>
      <c r="F26" s="23"/>
      <c r="G26" s="23"/>
      <c r="H26" s="23"/>
      <c r="I26" s="23"/>
      <c r="J26" s="23"/>
      <c r="K26" s="23"/>
      <c r="L26" s="23"/>
      <c r="M26" s="23"/>
      <c r="N26" s="23"/>
      <c r="O26" s="35"/>
    </row>
    <row r="27" spans="2:15" s="34" customFormat="1" ht="16.5" customHeight="1">
      <c r="B27" s="23"/>
      <c r="C27" s="23"/>
      <c r="D27" s="23"/>
      <c r="E27" s="23"/>
      <c r="F27" s="23"/>
      <c r="G27" s="23"/>
      <c r="H27" s="23"/>
      <c r="I27" s="23"/>
      <c r="J27" s="23"/>
      <c r="K27" s="23"/>
      <c r="L27" s="23"/>
      <c r="M27" s="23"/>
      <c r="N27" s="23"/>
      <c r="O27" s="23"/>
    </row>
    <row r="28" spans="1:15" s="34" customFormat="1" ht="15">
      <c r="A28" s="139"/>
      <c r="B28" s="129"/>
      <c r="C28" s="129"/>
      <c r="D28" s="129"/>
      <c r="E28" s="129"/>
      <c r="F28" s="129"/>
      <c r="G28" s="129"/>
      <c r="H28" s="129"/>
      <c r="I28" s="129"/>
      <c r="J28" s="129"/>
      <c r="K28" s="129"/>
      <c r="L28" s="129"/>
      <c r="M28" s="129"/>
      <c r="N28" s="129"/>
      <c r="O28" s="140"/>
    </row>
    <row r="29" spans="2:16" s="34" customFormat="1" ht="15.75">
      <c r="B29" s="142"/>
      <c r="C29" s="141" t="s">
        <v>0</v>
      </c>
      <c r="D29" s="106"/>
      <c r="E29" s="141"/>
      <c r="F29" s="106"/>
      <c r="H29" s="141" t="s">
        <v>98</v>
      </c>
      <c r="I29" s="143"/>
      <c r="J29" s="143"/>
      <c r="K29" s="143"/>
      <c r="M29" s="141" t="s">
        <v>186</v>
      </c>
      <c r="N29" s="143"/>
      <c r="O29" s="143"/>
      <c r="P29" s="224"/>
    </row>
    <row r="30" spans="3:16" s="34" customFormat="1" ht="15.75">
      <c r="C30" s="21"/>
      <c r="D30" s="21" t="s">
        <v>100</v>
      </c>
      <c r="E30" s="21"/>
      <c r="I30" s="21" t="s">
        <v>100</v>
      </c>
      <c r="L30" s="21"/>
      <c r="N30" s="21" t="s">
        <v>100</v>
      </c>
      <c r="P30" s="21"/>
    </row>
    <row r="31" spans="3:16" s="34" customFormat="1" ht="15.75">
      <c r="C31" s="21"/>
      <c r="D31" s="21" t="s">
        <v>97</v>
      </c>
      <c r="E31" s="21"/>
      <c r="I31" s="21" t="s">
        <v>97</v>
      </c>
      <c r="L31" s="21"/>
      <c r="N31" s="21" t="s">
        <v>97</v>
      </c>
      <c r="P31" s="21"/>
    </row>
    <row r="32" spans="3:16" s="34" customFormat="1" ht="15.75">
      <c r="C32" s="21"/>
      <c r="D32" s="21" t="s">
        <v>96</v>
      </c>
      <c r="E32" s="21"/>
      <c r="I32" s="21" t="s">
        <v>96</v>
      </c>
      <c r="L32" s="21"/>
      <c r="N32" s="21" t="s">
        <v>96</v>
      </c>
      <c r="P32" s="21"/>
    </row>
    <row r="33" spans="1:15" s="34" customFormat="1" ht="15.75">
      <c r="A33" s="106"/>
      <c r="C33" s="141"/>
      <c r="D33" s="117" t="s">
        <v>99</v>
      </c>
      <c r="E33" s="134"/>
      <c r="F33" s="106"/>
      <c r="H33" s="106"/>
      <c r="I33" s="134" t="s">
        <v>99</v>
      </c>
      <c r="J33" s="106"/>
      <c r="K33" s="106"/>
      <c r="L33" s="22"/>
      <c r="M33" s="134"/>
      <c r="N33" s="134" t="s">
        <v>99</v>
      </c>
      <c r="O33" s="137"/>
    </row>
    <row r="34" spans="1:15" s="34" customFormat="1" ht="15">
      <c r="A34" s="23" t="s">
        <v>95</v>
      </c>
      <c r="C34" s="26"/>
      <c r="D34" s="57">
        <v>7.5</v>
      </c>
      <c r="E34" s="26"/>
      <c r="I34" s="26">
        <v>5.2</v>
      </c>
      <c r="L34" s="84"/>
      <c r="O34" s="35"/>
    </row>
    <row r="35" spans="1:15" s="34" customFormat="1" ht="15">
      <c r="A35" s="23" t="s">
        <v>107</v>
      </c>
      <c r="C35" s="26"/>
      <c r="D35" s="58">
        <v>9</v>
      </c>
      <c r="E35" s="26"/>
      <c r="I35" s="26">
        <v>5.1</v>
      </c>
      <c r="L35" s="84"/>
      <c r="O35" s="35"/>
    </row>
    <row r="36" spans="1:15" s="34" customFormat="1" ht="15">
      <c r="A36" s="23" t="s">
        <v>122</v>
      </c>
      <c r="C36" s="26"/>
      <c r="D36" s="58">
        <v>9.2</v>
      </c>
      <c r="E36" s="26"/>
      <c r="I36" s="26">
        <v>3.9</v>
      </c>
      <c r="L36" s="84"/>
      <c r="O36" s="35"/>
    </row>
    <row r="37" spans="1:15" s="34" customFormat="1" ht="15">
      <c r="A37" s="23" t="s">
        <v>125</v>
      </c>
      <c r="C37" s="26"/>
      <c r="D37" s="58">
        <v>6.7</v>
      </c>
      <c r="E37" s="26"/>
      <c r="I37" s="26">
        <v>3.2</v>
      </c>
      <c r="L37" s="26"/>
      <c r="O37" s="35"/>
    </row>
    <row r="38" spans="1:15" s="34" customFormat="1" ht="15">
      <c r="A38" s="23" t="s">
        <v>129</v>
      </c>
      <c r="C38" s="26"/>
      <c r="D38" s="58">
        <v>6.1</v>
      </c>
      <c r="E38" s="26"/>
      <c r="F38" s="38"/>
      <c r="H38" s="38"/>
      <c r="I38" s="26">
        <v>2.7</v>
      </c>
      <c r="J38" s="38"/>
      <c r="K38" s="38"/>
      <c r="L38" s="26"/>
      <c r="O38" s="35"/>
    </row>
    <row r="39" spans="1:15" s="34" customFormat="1" ht="15">
      <c r="A39" s="23" t="s">
        <v>135</v>
      </c>
      <c r="C39" s="26"/>
      <c r="D39" s="58">
        <v>8.2</v>
      </c>
      <c r="E39" s="26"/>
      <c r="F39" s="38"/>
      <c r="H39" s="38"/>
      <c r="I39" s="26">
        <v>3.9</v>
      </c>
      <c r="J39" s="38"/>
      <c r="K39" s="38"/>
      <c r="L39" s="26"/>
      <c r="O39" s="35"/>
    </row>
    <row r="40" spans="1:15" s="34" customFormat="1" ht="15">
      <c r="A40" s="23" t="s">
        <v>152</v>
      </c>
      <c r="C40" s="26"/>
      <c r="D40" s="58">
        <v>4.3</v>
      </c>
      <c r="E40" s="26"/>
      <c r="F40" s="38"/>
      <c r="H40" s="38"/>
      <c r="I40" s="26">
        <v>4.1</v>
      </c>
      <c r="J40" s="38"/>
      <c r="K40" s="38"/>
      <c r="L40" s="26"/>
      <c r="O40" s="35"/>
    </row>
    <row r="41" spans="1:15" s="34" customFormat="1" ht="15">
      <c r="A41" s="23" t="s">
        <v>162</v>
      </c>
      <c r="C41" s="26"/>
      <c r="D41" s="58">
        <v>6.3</v>
      </c>
      <c r="E41" s="26"/>
      <c r="F41" s="38"/>
      <c r="H41" s="38"/>
      <c r="I41" s="26">
        <v>5.5</v>
      </c>
      <c r="J41" s="38"/>
      <c r="K41" s="38"/>
      <c r="L41" s="26"/>
      <c r="N41" s="26">
        <v>3.7</v>
      </c>
      <c r="O41" s="35"/>
    </row>
    <row r="42" spans="1:15" s="34" customFormat="1" ht="15">
      <c r="A42" s="26" t="s">
        <v>173</v>
      </c>
      <c r="C42" s="26"/>
      <c r="D42" s="58">
        <v>6.2</v>
      </c>
      <c r="E42" s="26"/>
      <c r="F42" s="38"/>
      <c r="H42" s="38"/>
      <c r="I42" s="26">
        <v>3.4</v>
      </c>
      <c r="J42" s="38"/>
      <c r="K42" s="38"/>
      <c r="L42" s="26"/>
      <c r="N42" s="26">
        <v>4.2</v>
      </c>
      <c r="O42" s="35"/>
    </row>
    <row r="43" spans="1:15" s="34" customFormat="1" ht="15">
      <c r="A43" s="26" t="s">
        <v>183</v>
      </c>
      <c r="C43" s="26"/>
      <c r="D43" s="58">
        <v>12.9</v>
      </c>
      <c r="E43" s="26"/>
      <c r="F43" s="38"/>
      <c r="G43" s="38"/>
      <c r="H43" s="38"/>
      <c r="I43" s="26">
        <v>9.1</v>
      </c>
      <c r="J43" s="38"/>
      <c r="K43" s="38"/>
      <c r="L43" s="26"/>
      <c r="N43" s="225">
        <v>10.3</v>
      </c>
      <c r="O43" s="35"/>
    </row>
    <row r="44" spans="1:15" s="34" customFormat="1" ht="8.25" customHeight="1">
      <c r="A44" s="106"/>
      <c r="B44" s="101"/>
      <c r="C44" s="101"/>
      <c r="D44" s="101"/>
      <c r="E44" s="101"/>
      <c r="F44" s="101"/>
      <c r="G44" s="101"/>
      <c r="H44" s="101"/>
      <c r="I44" s="101"/>
      <c r="J44" s="101"/>
      <c r="K44" s="101"/>
      <c r="L44" s="101"/>
      <c r="M44" s="101"/>
      <c r="N44" s="101"/>
      <c r="O44" s="101"/>
    </row>
    <row r="45" ht="18.75" customHeight="1">
      <c r="A45" s="1" t="s">
        <v>139</v>
      </c>
    </row>
    <row r="46" ht="12.75">
      <c r="A46" s="1" t="s">
        <v>123</v>
      </c>
    </row>
    <row r="47" spans="1:13" ht="12.75">
      <c r="A47" s="1" t="s">
        <v>124</v>
      </c>
      <c r="D47" s="64"/>
      <c r="E47" s="64"/>
      <c r="F47" s="64"/>
      <c r="G47" s="64"/>
      <c r="H47" s="64"/>
      <c r="I47" s="64"/>
      <c r="J47" s="64"/>
      <c r="K47" s="64"/>
      <c r="L47" s="64"/>
      <c r="M47" s="64"/>
    </row>
    <row r="48" spans="1:13" ht="12.75">
      <c r="A48" s="1" t="s">
        <v>187</v>
      </c>
      <c r="D48" s="64"/>
      <c r="E48" s="64"/>
      <c r="F48" s="64"/>
      <c r="G48" s="64"/>
      <c r="H48" s="64"/>
      <c r="I48" s="64"/>
      <c r="J48" s="64"/>
      <c r="K48" s="64"/>
      <c r="L48" s="64"/>
      <c r="M48" s="64"/>
    </row>
    <row r="49" spans="1:13" ht="12.75">
      <c r="A49" s="1" t="s">
        <v>188</v>
      </c>
      <c r="D49" s="64"/>
      <c r="E49" s="64"/>
      <c r="F49" s="64"/>
      <c r="G49" s="64"/>
      <c r="H49" s="64"/>
      <c r="I49" s="64"/>
      <c r="J49" s="64"/>
      <c r="K49" s="64"/>
      <c r="L49" s="64"/>
      <c r="M49" s="64"/>
    </row>
    <row r="50" spans="1:13" ht="12.75">
      <c r="A50" s="1" t="s">
        <v>189</v>
      </c>
      <c r="D50" s="64"/>
      <c r="E50" s="64"/>
      <c r="F50" s="64"/>
      <c r="G50" s="64"/>
      <c r="H50" s="64"/>
      <c r="I50" s="64"/>
      <c r="J50" s="64"/>
      <c r="K50" s="64"/>
      <c r="L50" s="64"/>
      <c r="M50" s="64"/>
    </row>
    <row r="51" spans="4:13" ht="12.75">
      <c r="D51" s="64"/>
      <c r="E51" s="64"/>
      <c r="F51" s="64"/>
      <c r="G51" s="64"/>
      <c r="H51" s="64"/>
      <c r="I51" s="64"/>
      <c r="J51" s="64"/>
      <c r="K51" s="64"/>
      <c r="L51" s="64"/>
      <c r="M51" s="64"/>
    </row>
    <row r="52" spans="4:13" ht="12.75">
      <c r="D52" s="64"/>
      <c r="E52" s="64"/>
      <c r="F52" s="64"/>
      <c r="G52" s="64"/>
      <c r="H52" s="64"/>
      <c r="I52" s="64"/>
      <c r="J52" s="64"/>
      <c r="K52" s="64"/>
      <c r="L52" s="64"/>
      <c r="M52" s="64"/>
    </row>
    <row r="53" spans="4:13" ht="12.75">
      <c r="D53" s="64"/>
      <c r="E53" s="64"/>
      <c r="F53" s="64"/>
      <c r="G53" s="64"/>
      <c r="H53" s="64"/>
      <c r="I53" s="64"/>
      <c r="J53" s="64"/>
      <c r="K53" s="64"/>
      <c r="L53" s="64"/>
      <c r="M53" s="64"/>
    </row>
    <row r="54" spans="4:13" ht="12.75">
      <c r="D54" s="64"/>
      <c r="E54" s="64"/>
      <c r="F54" s="64"/>
      <c r="G54" s="64"/>
      <c r="H54" s="64"/>
      <c r="I54" s="64"/>
      <c r="J54" s="64"/>
      <c r="K54" s="64"/>
      <c r="L54" s="64"/>
      <c r="M54" s="64"/>
    </row>
    <row r="55" spans="4:13" ht="12.75">
      <c r="D55" s="64"/>
      <c r="E55" s="64"/>
      <c r="F55" s="64"/>
      <c r="G55" s="64"/>
      <c r="H55" s="64"/>
      <c r="I55" s="64"/>
      <c r="J55" s="64"/>
      <c r="K55" s="64"/>
      <c r="L55" s="64"/>
      <c r="M55" s="64"/>
    </row>
    <row r="56" spans="4:13" ht="12.75">
      <c r="D56" s="64"/>
      <c r="E56" s="64"/>
      <c r="F56" s="64"/>
      <c r="G56" s="64"/>
      <c r="H56" s="64"/>
      <c r="I56" s="64"/>
      <c r="J56" s="64"/>
      <c r="K56" s="64"/>
      <c r="L56" s="64"/>
      <c r="M56" s="64"/>
    </row>
    <row r="57" spans="4:13" ht="12.75">
      <c r="D57" s="64"/>
      <c r="E57" s="64"/>
      <c r="F57" s="64"/>
      <c r="G57" s="64"/>
      <c r="H57" s="64"/>
      <c r="I57" s="64"/>
      <c r="J57" s="64"/>
      <c r="K57" s="64"/>
      <c r="L57" s="64"/>
      <c r="M57" s="64"/>
    </row>
    <row r="58" spans="4:13" ht="12.75">
      <c r="D58" s="64"/>
      <c r="E58" s="64"/>
      <c r="F58" s="64"/>
      <c r="G58" s="64"/>
      <c r="H58" s="64"/>
      <c r="I58" s="64"/>
      <c r="J58" s="64"/>
      <c r="K58" s="64"/>
      <c r="L58" s="64"/>
      <c r="M58" s="64"/>
    </row>
    <row r="59" spans="4:13" ht="12.75">
      <c r="D59" s="64"/>
      <c r="E59" s="64"/>
      <c r="F59" s="64"/>
      <c r="G59" s="64"/>
      <c r="H59" s="64"/>
      <c r="I59" s="64"/>
      <c r="J59" s="64"/>
      <c r="K59" s="64"/>
      <c r="L59" s="64"/>
      <c r="M59" s="64"/>
    </row>
    <row r="60" spans="4:13" ht="12.75">
      <c r="D60" s="64"/>
      <c r="E60" s="64"/>
      <c r="F60" s="64"/>
      <c r="G60" s="64"/>
      <c r="H60" s="64"/>
      <c r="I60" s="64"/>
      <c r="J60" s="64"/>
      <c r="K60" s="64"/>
      <c r="L60" s="64"/>
      <c r="M60" s="64"/>
    </row>
    <row r="61" spans="4:13" ht="12.75">
      <c r="D61" s="64"/>
      <c r="E61" s="64"/>
      <c r="F61" s="64"/>
      <c r="G61" s="64"/>
      <c r="H61" s="64"/>
      <c r="I61" s="64"/>
      <c r="J61" s="64"/>
      <c r="K61" s="64"/>
      <c r="L61" s="64"/>
      <c r="M61" s="64"/>
    </row>
    <row r="62" spans="4:13" ht="12.75">
      <c r="D62" s="64"/>
      <c r="E62" s="64"/>
      <c r="F62" s="64"/>
      <c r="G62" s="64"/>
      <c r="H62" s="64"/>
      <c r="I62" s="64"/>
      <c r="J62" s="64"/>
      <c r="K62" s="64"/>
      <c r="L62" s="64"/>
      <c r="M62" s="64"/>
    </row>
    <row r="63" spans="4:13" ht="12.75">
      <c r="D63" s="64"/>
      <c r="E63" s="64"/>
      <c r="F63" s="64"/>
      <c r="G63" s="64"/>
      <c r="H63" s="64"/>
      <c r="I63" s="64"/>
      <c r="J63" s="64"/>
      <c r="K63" s="64"/>
      <c r="L63" s="64"/>
      <c r="M63" s="64"/>
    </row>
    <row r="64" spans="4:13" ht="12.75">
      <c r="D64" s="64"/>
      <c r="E64" s="64"/>
      <c r="F64" s="64"/>
      <c r="G64" s="64"/>
      <c r="H64" s="64"/>
      <c r="I64" s="64"/>
      <c r="J64" s="64"/>
      <c r="K64" s="64"/>
      <c r="L64" s="64"/>
      <c r="M64" s="64"/>
    </row>
    <row r="65" spans="4:13" ht="12.75">
      <c r="D65" s="64"/>
      <c r="E65" s="64"/>
      <c r="F65" s="64"/>
      <c r="G65" s="64"/>
      <c r="H65" s="64"/>
      <c r="I65" s="64"/>
      <c r="J65" s="64"/>
      <c r="K65" s="64"/>
      <c r="L65" s="64"/>
      <c r="M65" s="64"/>
    </row>
  </sheetData>
  <printOptions/>
  <pageMargins left="0.75" right="0.75" top="1" bottom="1" header="0.5" footer="0.5"/>
  <pageSetup fitToHeight="1" fitToWidth="1" horizontalDpi="600" verticalDpi="600" orientation="portrait" paperSize="9" scale="77" r:id="rId1"/>
  <headerFooter alignWithMargins="0">
    <oddHeader>&amp;R&amp;"Arial,Bold"&amp;14ROAD NETWORK</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K74"/>
  <sheetViews>
    <sheetView zoomScale="75" zoomScaleNormal="75" workbookViewId="0" topLeftCell="A1">
      <selection activeCell="D50" sqref="D50:Q50"/>
    </sheetView>
  </sheetViews>
  <sheetFormatPr defaultColWidth="9.140625" defaultRowHeight="12.75"/>
  <cols>
    <col min="1" max="1" width="1.421875" style="1" customWidth="1"/>
    <col min="2" max="2" width="4.00390625" style="1" customWidth="1"/>
    <col min="3" max="3" width="27.421875" style="1" customWidth="1"/>
    <col min="4" max="4" width="7.7109375" style="1" customWidth="1"/>
    <col min="5" max="5" width="12.00390625" style="1" customWidth="1"/>
    <col min="6" max="6" width="10.7109375" style="1" customWidth="1"/>
    <col min="7" max="7" width="7.7109375" style="1" customWidth="1"/>
    <col min="8" max="8" width="12.57421875" style="1" customWidth="1"/>
    <col min="9" max="9" width="11.57421875" style="1" customWidth="1"/>
    <col min="10" max="10" width="7.7109375" style="1" customWidth="1"/>
    <col min="11" max="11" width="12.57421875" style="1" customWidth="1"/>
    <col min="12" max="12" width="11.7109375" style="1" customWidth="1"/>
    <col min="13" max="13" width="7.7109375" style="1" customWidth="1"/>
    <col min="14" max="14" width="11.8515625" style="1" customWidth="1"/>
    <col min="15" max="15" width="12.140625" style="1" customWidth="1"/>
    <col min="16" max="16" width="7.7109375" style="1" customWidth="1"/>
    <col min="17" max="17" width="12.8515625" style="1" customWidth="1"/>
    <col min="18" max="18" width="0.9921875" style="1" customWidth="1"/>
    <col min="19" max="19" width="21.00390625" style="1" customWidth="1"/>
    <col min="20" max="16384" width="9.140625" style="1" customWidth="1"/>
  </cols>
  <sheetData>
    <row r="1" spans="3:15" ht="16.5" customHeight="1">
      <c r="C1" s="1" t="s">
        <v>174</v>
      </c>
      <c r="O1" s="198" t="s">
        <v>172</v>
      </c>
    </row>
    <row r="2" spans="2:17" s="4" customFormat="1" ht="21.75">
      <c r="B2" s="54" t="s">
        <v>169</v>
      </c>
      <c r="C2" s="19"/>
      <c r="D2" s="24"/>
      <c r="E2" s="20"/>
      <c r="F2" s="20"/>
      <c r="G2" s="19"/>
      <c r="H2" s="19"/>
      <c r="I2" s="20"/>
      <c r="J2" s="20"/>
      <c r="K2" s="20"/>
      <c r="L2" s="20"/>
      <c r="M2" s="20"/>
      <c r="N2" s="19"/>
      <c r="O2" s="198"/>
      <c r="P2" s="19"/>
      <c r="Q2" s="19"/>
    </row>
    <row r="3" spans="2:17" s="19" customFormat="1" ht="12.75" customHeight="1">
      <c r="B3" s="24"/>
      <c r="C3" s="24"/>
      <c r="D3" s="54"/>
      <c r="E3" s="20"/>
      <c r="F3" s="20"/>
      <c r="G3" s="20"/>
      <c r="H3" s="20"/>
      <c r="I3" s="20"/>
      <c r="J3" s="20"/>
      <c r="K3" s="20"/>
      <c r="L3" s="20"/>
      <c r="M3" s="20"/>
      <c r="N3" s="20"/>
      <c r="O3" s="20"/>
      <c r="P3" s="20"/>
      <c r="Q3" s="20"/>
    </row>
    <row r="4" spans="1:245" s="4" customFormat="1" ht="18">
      <c r="A4" s="129"/>
      <c r="B4" s="162"/>
      <c r="C4" s="163"/>
      <c r="D4" s="164" t="s">
        <v>3</v>
      </c>
      <c r="E4" s="164"/>
      <c r="F4" s="163"/>
      <c r="G4" s="164" t="s">
        <v>12</v>
      </c>
      <c r="H4" s="164"/>
      <c r="I4" s="163"/>
      <c r="J4" s="164" t="s">
        <v>16</v>
      </c>
      <c r="K4" s="164"/>
      <c r="L4" s="163"/>
      <c r="M4" s="164" t="s">
        <v>110</v>
      </c>
      <c r="N4" s="164"/>
      <c r="O4" s="163"/>
      <c r="P4" s="164" t="s">
        <v>111</v>
      </c>
      <c r="Q4" s="164"/>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s="4" customFormat="1" ht="18">
      <c r="A5" s="23"/>
      <c r="B5" s="20"/>
      <c r="C5" s="165"/>
      <c r="D5" s="166" t="s">
        <v>119</v>
      </c>
      <c r="E5" s="166"/>
      <c r="F5" s="165"/>
      <c r="G5" s="166" t="s">
        <v>119</v>
      </c>
      <c r="H5" s="166"/>
      <c r="I5" s="165"/>
      <c r="J5" s="166" t="s">
        <v>119</v>
      </c>
      <c r="K5" s="166"/>
      <c r="L5" s="165"/>
      <c r="M5" s="166" t="s">
        <v>119</v>
      </c>
      <c r="N5" s="166"/>
      <c r="O5" s="165"/>
      <c r="P5" s="166" t="s">
        <v>119</v>
      </c>
      <c r="Q5" s="166"/>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62.25" customHeight="1">
      <c r="A6" s="106"/>
      <c r="B6" s="167"/>
      <c r="C6" s="168"/>
      <c r="D6" s="169" t="s">
        <v>109</v>
      </c>
      <c r="E6" s="170" t="s">
        <v>170</v>
      </c>
      <c r="F6" s="171"/>
      <c r="G6" s="169" t="s">
        <v>109</v>
      </c>
      <c r="H6" s="170" t="s">
        <v>170</v>
      </c>
      <c r="I6" s="171"/>
      <c r="J6" s="169" t="s">
        <v>109</v>
      </c>
      <c r="K6" s="170" t="s">
        <v>170</v>
      </c>
      <c r="L6" s="171"/>
      <c r="M6" s="169" t="s">
        <v>109</v>
      </c>
      <c r="N6" s="170" t="s">
        <v>170</v>
      </c>
      <c r="O6" s="171"/>
      <c r="P6" s="169" t="s">
        <v>109</v>
      </c>
      <c r="Q6" s="170" t="s">
        <v>170</v>
      </c>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2:17" ht="24.75" customHeight="1">
      <c r="B7" s="172" t="s">
        <v>115</v>
      </c>
      <c r="C7" s="173" t="s">
        <v>184</v>
      </c>
      <c r="D7" s="174"/>
      <c r="E7" s="174"/>
      <c r="F7" s="19"/>
      <c r="G7" s="19"/>
      <c r="H7" s="19"/>
      <c r="I7" s="19"/>
      <c r="J7" s="19"/>
      <c r="K7" s="19"/>
      <c r="L7" s="19"/>
      <c r="M7" s="19"/>
      <c r="N7" s="19"/>
      <c r="O7" s="19"/>
      <c r="P7" s="19"/>
      <c r="Q7" s="175" t="s">
        <v>118</v>
      </c>
    </row>
    <row r="8" spans="2:17" ht="22.5" customHeight="1">
      <c r="B8" s="176" t="s">
        <v>26</v>
      </c>
      <c r="C8" s="19"/>
      <c r="D8" s="215">
        <v>5.217317139380615</v>
      </c>
      <c r="E8" s="216">
        <v>25.20084768935769</v>
      </c>
      <c r="F8" s="199"/>
      <c r="G8" s="215">
        <v>3.225376001848407</v>
      </c>
      <c r="H8" s="215">
        <v>21.847674262106814</v>
      </c>
      <c r="I8" s="199"/>
      <c r="J8" s="214">
        <v>6.86210809148276</v>
      </c>
      <c r="K8" s="214">
        <v>29.004060881931714</v>
      </c>
      <c r="L8" s="214"/>
      <c r="M8" s="214">
        <v>7.7445074743535605</v>
      </c>
      <c r="N8" s="214">
        <v>34.17166138690528</v>
      </c>
      <c r="O8" s="214"/>
      <c r="P8" s="214">
        <v>7.2609577393934694</v>
      </c>
      <c r="Q8" s="214">
        <v>32.40620673704003</v>
      </c>
    </row>
    <row r="9" spans="2:17" ht="16.5" customHeight="1">
      <c r="B9" s="176" t="s">
        <v>27</v>
      </c>
      <c r="C9" s="19"/>
      <c r="D9" s="215">
        <v>4.137370675997826</v>
      </c>
      <c r="E9" s="216">
        <v>24.53637928471734</v>
      </c>
      <c r="F9" s="199"/>
      <c r="G9" s="215">
        <v>4.17559691256745</v>
      </c>
      <c r="H9" s="215">
        <v>23.738860145387267</v>
      </c>
      <c r="I9" s="199"/>
      <c r="J9" s="214">
        <v>3.962421544368182</v>
      </c>
      <c r="K9" s="214">
        <v>21.897953781591003</v>
      </c>
      <c r="L9" s="214"/>
      <c r="M9" s="214">
        <v>5.13259341028794</v>
      </c>
      <c r="N9" s="214">
        <v>26.771232646297292</v>
      </c>
      <c r="O9" s="214"/>
      <c r="P9" s="214">
        <v>4.533402030788179</v>
      </c>
      <c r="Q9" s="214">
        <v>24.658763913922108</v>
      </c>
    </row>
    <row r="10" spans="2:17" ht="16.5" customHeight="1">
      <c r="B10" s="176" t="s">
        <v>28</v>
      </c>
      <c r="C10" s="19"/>
      <c r="D10" s="215">
        <v>2.862972060995178</v>
      </c>
      <c r="E10" s="216">
        <v>17.93602074992416</v>
      </c>
      <c r="F10" s="199"/>
      <c r="G10" s="215">
        <v>4.6424914427613855</v>
      </c>
      <c r="H10" s="215">
        <v>31.030235303492578</v>
      </c>
      <c r="I10" s="199"/>
      <c r="J10" s="214">
        <v>4.889104775939369</v>
      </c>
      <c r="K10" s="214">
        <v>29.754786393128068</v>
      </c>
      <c r="L10" s="214"/>
      <c r="M10" s="214">
        <v>5.317155381122624</v>
      </c>
      <c r="N10" s="214">
        <v>30.727703081941748</v>
      </c>
      <c r="O10" s="214"/>
      <c r="P10" s="214">
        <v>4.82110145707315</v>
      </c>
      <c r="Q10" s="214">
        <v>29.02029179773404</v>
      </c>
    </row>
    <row r="11" spans="2:17" ht="16.5" customHeight="1">
      <c r="B11" s="176" t="s">
        <v>29</v>
      </c>
      <c r="C11" s="19"/>
      <c r="D11" s="215">
        <v>13.478701765556384</v>
      </c>
      <c r="E11" s="216">
        <v>47.66102747686928</v>
      </c>
      <c r="F11" s="199"/>
      <c r="G11" s="215">
        <v>26.220454995245117</v>
      </c>
      <c r="H11" s="215">
        <v>67.41924733096126</v>
      </c>
      <c r="I11" s="199"/>
      <c r="J11" s="214">
        <v>23.71723526613765</v>
      </c>
      <c r="K11" s="214">
        <v>64.76538984237052</v>
      </c>
      <c r="L11" s="214"/>
      <c r="M11" s="214">
        <v>21.05728410050443</v>
      </c>
      <c r="N11" s="214">
        <v>56.5387895886288</v>
      </c>
      <c r="O11" s="214"/>
      <c r="P11" s="214">
        <v>21.092431199544503</v>
      </c>
      <c r="Q11" s="214">
        <v>58.808158176023994</v>
      </c>
    </row>
    <row r="12" spans="2:17" ht="16.5" customHeight="1">
      <c r="B12" s="176" t="s">
        <v>31</v>
      </c>
      <c r="C12" s="19"/>
      <c r="D12" s="215">
        <v>4.129287368679514</v>
      </c>
      <c r="E12" s="216">
        <v>23.762456821201052</v>
      </c>
      <c r="F12" s="199"/>
      <c r="G12" s="215">
        <v>4.9022288282268525</v>
      </c>
      <c r="H12" s="215">
        <v>28.82172533878745</v>
      </c>
      <c r="I12" s="199"/>
      <c r="J12" s="214">
        <v>5.848041009077785</v>
      </c>
      <c r="K12" s="214">
        <v>29.016455834116087</v>
      </c>
      <c r="L12" s="214"/>
      <c r="M12" s="214">
        <v>7.721991599509434</v>
      </c>
      <c r="N12" s="214">
        <v>42.730590159759714</v>
      </c>
      <c r="O12" s="214"/>
      <c r="P12" s="214">
        <v>6.574464815676591</v>
      </c>
      <c r="Q12" s="214">
        <v>36.41357164507332</v>
      </c>
    </row>
    <row r="13" spans="2:17" ht="16.5" customHeight="1">
      <c r="B13" s="176" t="s">
        <v>32</v>
      </c>
      <c r="C13" s="19"/>
      <c r="D13" s="215">
        <v>8.015794721238901</v>
      </c>
      <c r="E13" s="216">
        <v>37.21013154471966</v>
      </c>
      <c r="F13" s="199"/>
      <c r="G13" s="215">
        <v>6.878702142925849</v>
      </c>
      <c r="H13" s="215">
        <v>36.584056111128284</v>
      </c>
      <c r="I13" s="199"/>
      <c r="J13" s="214">
        <v>12.663113436684434</v>
      </c>
      <c r="K13" s="214">
        <v>48.745638836506124</v>
      </c>
      <c r="L13" s="214"/>
      <c r="M13" s="214">
        <v>15.922619023134597</v>
      </c>
      <c r="N13" s="214">
        <v>55.75603979570957</v>
      </c>
      <c r="O13" s="214"/>
      <c r="P13" s="214">
        <v>12.447994635105275</v>
      </c>
      <c r="Q13" s="214">
        <v>48.14837020988273</v>
      </c>
    </row>
    <row r="14" spans="2:17" ht="16.5" customHeight="1">
      <c r="B14" s="176" t="s">
        <v>33</v>
      </c>
      <c r="C14" s="19"/>
      <c r="D14" s="215">
        <v>3.2276386985542462</v>
      </c>
      <c r="E14" s="216">
        <v>21.411391837584482</v>
      </c>
      <c r="F14" s="199"/>
      <c r="G14" s="215">
        <v>3.239376625936839</v>
      </c>
      <c r="H14" s="215">
        <v>18.911985828805786</v>
      </c>
      <c r="I14" s="199"/>
      <c r="J14" s="214">
        <v>2.017370118262923</v>
      </c>
      <c r="K14" s="214">
        <v>16.39528707594391</v>
      </c>
      <c r="L14" s="214"/>
      <c r="M14" s="214">
        <v>4.652796747498228</v>
      </c>
      <c r="N14" s="214">
        <v>29.73634202631</v>
      </c>
      <c r="O14" s="214"/>
      <c r="P14" s="214">
        <v>3.901326555233483</v>
      </c>
      <c r="Q14" s="214">
        <v>25.78188103273152</v>
      </c>
    </row>
    <row r="15" spans="2:17" ht="16.5" customHeight="1">
      <c r="B15" s="176" t="s">
        <v>34</v>
      </c>
      <c r="C15" s="19"/>
      <c r="D15" s="215">
        <v>7.390408735851701</v>
      </c>
      <c r="E15" s="216">
        <v>35.51945915835227</v>
      </c>
      <c r="F15" s="199"/>
      <c r="G15" s="215">
        <v>9.800115683384345</v>
      </c>
      <c r="H15" s="215">
        <v>44.722364544064234</v>
      </c>
      <c r="I15" s="199"/>
      <c r="J15" s="214">
        <v>11.653761812378628</v>
      </c>
      <c r="K15" s="214">
        <v>47.329667972584</v>
      </c>
      <c r="L15" s="214"/>
      <c r="M15" s="214">
        <v>8.959201107396556</v>
      </c>
      <c r="N15" s="214">
        <v>42.02188232645466</v>
      </c>
      <c r="O15" s="214"/>
      <c r="P15" s="214">
        <v>9.426459550790922</v>
      </c>
      <c r="Q15" s="214">
        <v>42.755114295138945</v>
      </c>
    </row>
    <row r="16" spans="2:17" ht="16.5" customHeight="1">
      <c r="B16" s="176" t="s">
        <v>35</v>
      </c>
      <c r="C16" s="19"/>
      <c r="D16" s="215">
        <v>9.483749905452267</v>
      </c>
      <c r="E16" s="216">
        <v>38.824969495090635</v>
      </c>
      <c r="F16" s="199"/>
      <c r="G16" s="215">
        <v>7.124431075913482</v>
      </c>
      <c r="H16" s="215">
        <v>32.46792156136204</v>
      </c>
      <c r="I16" s="199"/>
      <c r="J16" s="214">
        <v>6.572509540790834</v>
      </c>
      <c r="K16" s="214">
        <v>29.497045171417852</v>
      </c>
      <c r="L16" s="214"/>
      <c r="M16" s="214">
        <v>12.501262776217677</v>
      </c>
      <c r="N16" s="214">
        <v>46.66284866850654</v>
      </c>
      <c r="O16" s="214"/>
      <c r="P16" s="214">
        <v>11.271194088659005</v>
      </c>
      <c r="Q16" s="214">
        <v>43.32715197528363</v>
      </c>
    </row>
    <row r="17" spans="2:17" ht="16.5" customHeight="1">
      <c r="B17" s="176" t="s">
        <v>36</v>
      </c>
      <c r="C17" s="19"/>
      <c r="D17" s="215">
        <v>3.115296660828388</v>
      </c>
      <c r="E17" s="216">
        <v>23.00681296288716</v>
      </c>
      <c r="F17" s="199"/>
      <c r="G17" s="215">
        <v>3.705179034194742</v>
      </c>
      <c r="H17" s="215">
        <v>26.607790731264526</v>
      </c>
      <c r="I17" s="199"/>
      <c r="J17" s="214">
        <v>2.749039965715208</v>
      </c>
      <c r="K17" s="214">
        <v>26.391939494687808</v>
      </c>
      <c r="L17" s="214"/>
      <c r="M17" s="214">
        <v>7.955697706131999</v>
      </c>
      <c r="N17" s="214">
        <v>35.29034219145934</v>
      </c>
      <c r="O17" s="214"/>
      <c r="P17" s="214">
        <v>5.399296294539055</v>
      </c>
      <c r="Q17" s="214">
        <v>30.242116226804416</v>
      </c>
    </row>
    <row r="18" spans="2:17" ht="16.5" customHeight="1">
      <c r="B18" s="176" t="s">
        <v>37</v>
      </c>
      <c r="C18" s="19"/>
      <c r="D18" s="215">
        <v>5.174612544507619</v>
      </c>
      <c r="E18" s="216">
        <v>23.67574205140297</v>
      </c>
      <c r="F18" s="199"/>
      <c r="G18" s="215">
        <v>8.626300485803274</v>
      </c>
      <c r="H18" s="215">
        <v>41.50314622147215</v>
      </c>
      <c r="I18" s="199"/>
      <c r="J18" s="214">
        <v>10.383581433064423</v>
      </c>
      <c r="K18" s="214">
        <v>37.02549427638712</v>
      </c>
      <c r="L18" s="214"/>
      <c r="M18" s="214">
        <v>13.0107601148434</v>
      </c>
      <c r="N18" s="214">
        <v>50.11660539950197</v>
      </c>
      <c r="O18" s="214"/>
      <c r="P18" s="214">
        <v>11.543396692410676</v>
      </c>
      <c r="Q18" s="214">
        <v>45.09004980720959</v>
      </c>
    </row>
    <row r="19" spans="2:17" ht="16.5" customHeight="1">
      <c r="B19" s="176" t="s">
        <v>38</v>
      </c>
      <c r="C19" s="19"/>
      <c r="D19" s="215">
        <v>5.459913823934408</v>
      </c>
      <c r="E19" s="216">
        <v>27.40936552784352</v>
      </c>
      <c r="F19" s="199"/>
      <c r="G19" s="215">
        <v>5.505166167612016</v>
      </c>
      <c r="H19" s="215">
        <v>23.36045535213222</v>
      </c>
      <c r="I19" s="199"/>
      <c r="J19" s="214">
        <v>5.499651359063721</v>
      </c>
      <c r="K19" s="214">
        <v>25.726346052843397</v>
      </c>
      <c r="L19" s="214"/>
      <c r="M19" s="214">
        <v>6.617812186377651</v>
      </c>
      <c r="N19" s="214">
        <v>34.39126172566476</v>
      </c>
      <c r="O19" s="214"/>
      <c r="P19" s="214">
        <v>6.357411157274454</v>
      </c>
      <c r="Q19" s="214">
        <v>32.516813902528526</v>
      </c>
    </row>
    <row r="20" spans="2:17" ht="16.5" customHeight="1">
      <c r="B20" s="176" t="s">
        <v>83</v>
      </c>
      <c r="C20" s="19"/>
      <c r="D20" s="215">
        <v>12.603432957476478</v>
      </c>
      <c r="E20" s="216">
        <v>51.79311904671446</v>
      </c>
      <c r="F20" s="199"/>
      <c r="G20" s="215">
        <v>13.24562400256244</v>
      </c>
      <c r="H20" s="215">
        <v>49.78657593024805</v>
      </c>
      <c r="I20" s="199"/>
      <c r="J20" s="214">
        <v>12.678267406698643</v>
      </c>
      <c r="K20" s="214">
        <v>58.191552482872765</v>
      </c>
      <c r="L20" s="214"/>
      <c r="M20" s="214">
        <v>11.002262050916201</v>
      </c>
      <c r="N20" s="214">
        <v>50.15645159040011</v>
      </c>
      <c r="O20" s="214"/>
      <c r="P20" s="214">
        <v>11.987094627244478</v>
      </c>
      <c r="Q20" s="214">
        <v>51.76685700946507</v>
      </c>
    </row>
    <row r="21" spans="2:17" ht="16.5" customHeight="1">
      <c r="B21" s="176" t="s">
        <v>39</v>
      </c>
      <c r="C21" s="19"/>
      <c r="D21" s="215">
        <v>3.75</v>
      </c>
      <c r="E21" s="216">
        <v>27.269592744445116</v>
      </c>
      <c r="F21" s="199"/>
      <c r="G21" s="215">
        <v>6.689347652201429</v>
      </c>
      <c r="H21" s="215">
        <v>38.53139338048755</v>
      </c>
      <c r="I21" s="199"/>
      <c r="J21" s="214">
        <v>7.868526276506147</v>
      </c>
      <c r="K21" s="214">
        <v>41.385974650917206</v>
      </c>
      <c r="L21" s="214"/>
      <c r="M21" s="214">
        <v>7.486861386690483</v>
      </c>
      <c r="N21" s="214">
        <v>38.55318808816247</v>
      </c>
      <c r="O21" s="214"/>
      <c r="P21" s="214">
        <v>7.148760786520026</v>
      </c>
      <c r="Q21" s="214">
        <v>37.69247840982208</v>
      </c>
    </row>
    <row r="22" spans="2:17" ht="16.5" customHeight="1">
      <c r="B22" s="176" t="s">
        <v>40</v>
      </c>
      <c r="C22" s="19"/>
      <c r="D22" s="215">
        <v>8.232795721514279</v>
      </c>
      <c r="E22" s="216">
        <v>35.57641425646584</v>
      </c>
      <c r="F22" s="199"/>
      <c r="G22" s="215">
        <v>6.07209868701079</v>
      </c>
      <c r="H22" s="215">
        <v>33.61806533112673</v>
      </c>
      <c r="I22" s="199"/>
      <c r="J22" s="214">
        <v>5.256730959090886</v>
      </c>
      <c r="K22" s="214">
        <v>30.952482677042006</v>
      </c>
      <c r="L22" s="214"/>
      <c r="M22" s="214">
        <v>8.022158569464198</v>
      </c>
      <c r="N22" s="214">
        <v>38.55749437124622</v>
      </c>
      <c r="O22" s="214"/>
      <c r="P22" s="214">
        <v>7.370012931462091</v>
      </c>
      <c r="Q22" s="214">
        <v>36.34925251803527</v>
      </c>
    </row>
    <row r="23" spans="2:17" ht="16.5" customHeight="1">
      <c r="B23" s="176" t="s">
        <v>137</v>
      </c>
      <c r="C23" s="19"/>
      <c r="D23" s="215">
        <v>7.445560479374541</v>
      </c>
      <c r="E23" s="216">
        <v>32.251244657610336</v>
      </c>
      <c r="F23" s="199"/>
      <c r="G23" s="215">
        <v>5.930658518377055</v>
      </c>
      <c r="H23" s="215">
        <v>29.535234986718518</v>
      </c>
      <c r="I23" s="199"/>
      <c r="J23" s="214">
        <v>4.797475721617501</v>
      </c>
      <c r="K23" s="214">
        <v>23.257223389978883</v>
      </c>
      <c r="L23" s="214"/>
      <c r="M23" s="214">
        <v>5.545045755916506</v>
      </c>
      <c r="N23" s="214">
        <v>32.235497641787404</v>
      </c>
      <c r="O23" s="214"/>
      <c r="P23" s="214">
        <v>5.6503172564260655</v>
      </c>
      <c r="Q23" s="214">
        <v>30.92255749521641</v>
      </c>
    </row>
    <row r="24" spans="2:17" ht="16.5" customHeight="1">
      <c r="B24" s="176" t="s">
        <v>42</v>
      </c>
      <c r="C24" s="19"/>
      <c r="D24" s="215">
        <v>3.180284193094163</v>
      </c>
      <c r="E24" s="216">
        <v>24.142438118183676</v>
      </c>
      <c r="F24" s="199"/>
      <c r="G24" s="215">
        <v>5.450897494780741</v>
      </c>
      <c r="H24" s="215">
        <v>32.5478193816157</v>
      </c>
      <c r="I24" s="199"/>
      <c r="J24" s="214">
        <v>5.415233578361208</v>
      </c>
      <c r="K24" s="214">
        <v>32.876916338101324</v>
      </c>
      <c r="L24" s="214"/>
      <c r="M24" s="214">
        <v>6.117127327078108</v>
      </c>
      <c r="N24" s="214">
        <v>34.97249038886747</v>
      </c>
      <c r="O24" s="214"/>
      <c r="P24" s="214">
        <v>5.265639144300238</v>
      </c>
      <c r="Q24" s="214">
        <v>31.942333844382745</v>
      </c>
    </row>
    <row r="25" spans="2:17" ht="16.5" customHeight="1">
      <c r="B25" s="176" t="s">
        <v>43</v>
      </c>
      <c r="C25" s="19"/>
      <c r="D25" s="215">
        <v>6.527656121990948</v>
      </c>
      <c r="E25" s="216">
        <v>30.738693212549506</v>
      </c>
      <c r="F25" s="199"/>
      <c r="G25" s="215">
        <v>6.4387032776029365</v>
      </c>
      <c r="H25" s="215">
        <v>41.956057547794416</v>
      </c>
      <c r="I25" s="199"/>
      <c r="J25" s="214">
        <v>16.78533466328761</v>
      </c>
      <c r="K25" s="214">
        <v>50.67021458532224</v>
      </c>
      <c r="L25" s="214"/>
      <c r="M25" s="214">
        <v>13.794289344080413</v>
      </c>
      <c r="N25" s="214">
        <v>48.96239655886292</v>
      </c>
      <c r="O25" s="214"/>
      <c r="P25" s="214">
        <v>13.309232264006225</v>
      </c>
      <c r="Q25" s="214">
        <v>47.59966947171507</v>
      </c>
    </row>
    <row r="26" spans="2:17" ht="16.5" customHeight="1">
      <c r="B26" s="176" t="s">
        <v>44</v>
      </c>
      <c r="C26" s="19"/>
      <c r="D26" s="215">
        <v>4.45</v>
      </c>
      <c r="E26" s="216">
        <v>22.73</v>
      </c>
      <c r="F26" s="199"/>
      <c r="G26" s="215">
        <v>3.2045358299845668</v>
      </c>
      <c r="H26" s="215">
        <v>26.851067020979603</v>
      </c>
      <c r="I26" s="199"/>
      <c r="J26" s="214">
        <v>5.059845168891096</v>
      </c>
      <c r="K26" s="214">
        <v>30.359003623657664</v>
      </c>
      <c r="L26" s="214"/>
      <c r="M26" s="214">
        <v>6.778629013458052</v>
      </c>
      <c r="N26" s="214">
        <v>34.66831186772683</v>
      </c>
      <c r="O26" s="214"/>
      <c r="P26" s="214">
        <v>5.66</v>
      </c>
      <c r="Q26" s="214">
        <v>31.17</v>
      </c>
    </row>
    <row r="27" spans="2:17" ht="16.5" customHeight="1">
      <c r="B27" s="176" t="s">
        <v>45</v>
      </c>
      <c r="C27" s="19"/>
      <c r="D27" s="215">
        <v>3.4384598325508633</v>
      </c>
      <c r="E27" s="216">
        <v>22.55367320463895</v>
      </c>
      <c r="F27" s="199"/>
      <c r="G27" s="215">
        <v>3.3527737285707997</v>
      </c>
      <c r="H27" s="215">
        <v>21.32786758667252</v>
      </c>
      <c r="I27" s="199"/>
      <c r="J27" s="214">
        <v>3.8205010013858343</v>
      </c>
      <c r="K27" s="214">
        <v>23.54058845871574</v>
      </c>
      <c r="L27" s="214"/>
      <c r="M27" s="214">
        <v>5.619870669023036</v>
      </c>
      <c r="N27" s="214">
        <v>30.10025235769537</v>
      </c>
      <c r="O27" s="214"/>
      <c r="P27" s="214">
        <v>4.5422262554529045</v>
      </c>
      <c r="Q27" s="214">
        <v>26.116845968231054</v>
      </c>
    </row>
    <row r="28" spans="2:17" ht="16.5" customHeight="1">
      <c r="B28" s="176" t="s">
        <v>46</v>
      </c>
      <c r="C28" s="19"/>
      <c r="D28" s="215">
        <v>16.623735586699528</v>
      </c>
      <c r="E28" s="216">
        <v>44.36650794775607</v>
      </c>
      <c r="F28" s="199"/>
      <c r="G28" s="215">
        <v>8.099971770979012</v>
      </c>
      <c r="H28" s="215">
        <v>42.80868586237088</v>
      </c>
      <c r="I28" s="199"/>
      <c r="J28" s="214">
        <v>15.181004770411553</v>
      </c>
      <c r="K28" s="214">
        <v>55.84358567966598</v>
      </c>
      <c r="L28" s="214"/>
      <c r="M28" s="214">
        <v>8.604186808134985</v>
      </c>
      <c r="N28" s="214">
        <v>39.579544108205305</v>
      </c>
      <c r="O28" s="214"/>
      <c r="P28" s="214">
        <v>10.645023121430487</v>
      </c>
      <c r="Q28" s="214">
        <v>43.81805828314923</v>
      </c>
    </row>
    <row r="29" spans="2:17" ht="16.5" customHeight="1">
      <c r="B29" s="176" t="s">
        <v>47</v>
      </c>
      <c r="C29" s="19"/>
      <c r="D29" s="215">
        <v>3.94335482523463</v>
      </c>
      <c r="E29" s="216">
        <v>25.132160172659383</v>
      </c>
      <c r="F29" s="199"/>
      <c r="G29" s="215">
        <v>4.633655969086341</v>
      </c>
      <c r="H29" s="215">
        <v>27.828604108012243</v>
      </c>
      <c r="I29" s="199"/>
      <c r="J29" s="214">
        <v>5.463493644198848</v>
      </c>
      <c r="K29" s="214">
        <v>29.43311008225836</v>
      </c>
      <c r="L29" s="214"/>
      <c r="M29" s="214">
        <v>6.042932647133298</v>
      </c>
      <c r="N29" s="214">
        <v>33.64114931607871</v>
      </c>
      <c r="O29" s="214"/>
      <c r="P29" s="214">
        <v>5.6652731905194305</v>
      </c>
      <c r="Q29" s="214">
        <v>31.82988567791893</v>
      </c>
    </row>
    <row r="30" spans="2:17" ht="16.5" customHeight="1">
      <c r="B30" s="176" t="s">
        <v>48</v>
      </c>
      <c r="C30" s="19"/>
      <c r="D30" s="215">
        <v>2.4918448741220156</v>
      </c>
      <c r="E30" s="216">
        <v>18.09372802037678</v>
      </c>
      <c r="F30" s="199"/>
      <c r="G30" s="215">
        <v>3.4294116671351795</v>
      </c>
      <c r="H30" s="215">
        <v>22.98901285785595</v>
      </c>
      <c r="I30" s="199"/>
      <c r="J30" s="214">
        <v>0.9758193472351055</v>
      </c>
      <c r="K30" s="214">
        <v>14.147142571836476</v>
      </c>
      <c r="L30" s="214"/>
      <c r="M30" s="214">
        <v>3.2415484624620365</v>
      </c>
      <c r="N30" s="214">
        <v>24.47184077079706</v>
      </c>
      <c r="O30" s="214"/>
      <c r="P30" s="214">
        <v>2.7880792563865335</v>
      </c>
      <c r="Q30" s="214">
        <v>21.430552984578217</v>
      </c>
    </row>
    <row r="31" spans="2:17" ht="16.5" customHeight="1">
      <c r="B31" s="176" t="s">
        <v>49</v>
      </c>
      <c r="C31" s="19"/>
      <c r="D31" s="215">
        <v>8.158869143964512</v>
      </c>
      <c r="E31" s="216">
        <v>36.23767668408878</v>
      </c>
      <c r="F31" s="199"/>
      <c r="G31" s="215">
        <v>5.38343574536228</v>
      </c>
      <c r="H31" s="215">
        <v>35.192275170761015</v>
      </c>
      <c r="I31" s="199"/>
      <c r="J31" s="214">
        <v>5.121526327768191</v>
      </c>
      <c r="K31" s="214">
        <v>33.633626873711044</v>
      </c>
      <c r="L31" s="214"/>
      <c r="M31" s="214">
        <v>6.239418620040358</v>
      </c>
      <c r="N31" s="214">
        <v>33.56328708250843</v>
      </c>
      <c r="O31" s="214"/>
      <c r="P31" s="214">
        <v>6.159591371283659</v>
      </c>
      <c r="Q31" s="214">
        <v>34.30634533610194</v>
      </c>
    </row>
    <row r="32" spans="2:17" ht="16.5" customHeight="1">
      <c r="B32" s="176" t="s">
        <v>50</v>
      </c>
      <c r="C32" s="19"/>
      <c r="D32" s="215">
        <v>5.411635908870597</v>
      </c>
      <c r="E32" s="216">
        <v>28.674991292012113</v>
      </c>
      <c r="F32" s="199"/>
      <c r="G32" s="215">
        <v>5.045767039145925</v>
      </c>
      <c r="H32" s="215">
        <v>27.679188125188322</v>
      </c>
      <c r="I32" s="199"/>
      <c r="J32" s="214">
        <v>11.653613034511901</v>
      </c>
      <c r="K32" s="214">
        <v>39.03858199546179</v>
      </c>
      <c r="L32" s="214"/>
      <c r="M32" s="214">
        <v>11.151027795325286</v>
      </c>
      <c r="N32" s="214">
        <v>46.75995303168736</v>
      </c>
      <c r="O32" s="214"/>
      <c r="P32" s="214">
        <v>10.304610134156457</v>
      </c>
      <c r="Q32" s="214">
        <v>42.49178105591864</v>
      </c>
    </row>
    <row r="33" spans="2:17" ht="16.5" customHeight="1">
      <c r="B33" s="176" t="s">
        <v>30</v>
      </c>
      <c r="C33" s="19"/>
      <c r="D33" s="215">
        <v>4.068361414315354</v>
      </c>
      <c r="E33" s="216">
        <v>26.509966805584465</v>
      </c>
      <c r="F33" s="199"/>
      <c r="G33" s="215">
        <v>5.636476982356178</v>
      </c>
      <c r="H33" s="215">
        <v>38.56799416877043</v>
      </c>
      <c r="I33" s="199"/>
      <c r="J33" s="214">
        <v>6.43721259530612</v>
      </c>
      <c r="K33" s="214">
        <v>39.53057914978328</v>
      </c>
      <c r="L33" s="214"/>
      <c r="M33" s="214">
        <v>10.62829002180839</v>
      </c>
      <c r="N33" s="214">
        <v>47.2033661775748</v>
      </c>
      <c r="O33" s="214"/>
      <c r="P33" s="214">
        <v>7.505790806404362</v>
      </c>
      <c r="Q33" s="214">
        <v>40.240507624949984</v>
      </c>
    </row>
    <row r="34" spans="2:17" ht="16.5" customHeight="1">
      <c r="B34" s="176" t="s">
        <v>51</v>
      </c>
      <c r="C34" s="19"/>
      <c r="D34" s="215">
        <v>2.9140363942454797</v>
      </c>
      <c r="E34" s="216">
        <v>26.37317656027782</v>
      </c>
      <c r="F34" s="199"/>
      <c r="G34" s="215">
        <v>8.731210380473168</v>
      </c>
      <c r="H34" s="215">
        <v>41.967359524162916</v>
      </c>
      <c r="I34" s="199"/>
      <c r="J34" s="214">
        <v>7.469163472064966</v>
      </c>
      <c r="K34" s="214">
        <v>40.708166799432576</v>
      </c>
      <c r="L34" s="214"/>
      <c r="M34" s="214">
        <v>14.200919237661656</v>
      </c>
      <c r="N34" s="214">
        <v>53.782258073540966</v>
      </c>
      <c r="O34" s="214"/>
      <c r="P34" s="214">
        <v>9.64910135068846</v>
      </c>
      <c r="Q34" s="214">
        <v>43.577667796718764</v>
      </c>
    </row>
    <row r="35" spans="2:17" ht="16.5" customHeight="1">
      <c r="B35" s="176" t="s">
        <v>52</v>
      </c>
      <c r="C35" s="19"/>
      <c r="D35" s="215">
        <v>7.396088316315295</v>
      </c>
      <c r="E35" s="216">
        <v>38.3811306606839</v>
      </c>
      <c r="F35" s="199"/>
      <c r="G35" s="215">
        <v>14.343862476643372</v>
      </c>
      <c r="H35" s="215">
        <v>53.36161111399392</v>
      </c>
      <c r="I35" s="199"/>
      <c r="J35" s="214">
        <v>12.095619092401257</v>
      </c>
      <c r="K35" s="214">
        <v>47.419331140508135</v>
      </c>
      <c r="L35" s="214"/>
      <c r="M35" s="214">
        <v>10.967588392018998</v>
      </c>
      <c r="N35" s="214">
        <v>45.390788490250735</v>
      </c>
      <c r="O35" s="214"/>
      <c r="P35" s="214">
        <v>11.509681724399668</v>
      </c>
      <c r="Q35" s="214">
        <v>46.67080588721115</v>
      </c>
    </row>
    <row r="36" spans="2:19" ht="16.5" customHeight="1">
      <c r="B36" s="50" t="s">
        <v>53</v>
      </c>
      <c r="C36" s="19"/>
      <c r="D36" s="215">
        <v>5.380794089452342</v>
      </c>
      <c r="E36" s="216">
        <v>27.241168315341127</v>
      </c>
      <c r="F36" s="199"/>
      <c r="G36" s="215">
        <v>6.958590721579101</v>
      </c>
      <c r="H36" s="215">
        <v>31.781652284420673</v>
      </c>
      <c r="I36" s="199"/>
      <c r="J36" s="214">
        <v>11.233984677646962</v>
      </c>
      <c r="K36" s="214">
        <v>44.62681344518394</v>
      </c>
      <c r="L36" s="214"/>
      <c r="M36" s="214">
        <v>8.732581009190127</v>
      </c>
      <c r="N36" s="214">
        <v>38.66350893265188</v>
      </c>
      <c r="O36" s="214"/>
      <c r="P36" s="214">
        <v>8.559750024337168</v>
      </c>
      <c r="Q36" s="214">
        <v>37.53173829391446</v>
      </c>
      <c r="S36" s="1" t="s">
        <v>128</v>
      </c>
    </row>
    <row r="37" spans="2:17" ht="16.5" customHeight="1">
      <c r="B37" s="176" t="s">
        <v>54</v>
      </c>
      <c r="C37" s="19"/>
      <c r="D37" s="215">
        <v>5.941370941613175</v>
      </c>
      <c r="E37" s="216">
        <v>32.08267226486703</v>
      </c>
      <c r="F37" s="199"/>
      <c r="G37" s="215">
        <v>9.779549799251509</v>
      </c>
      <c r="H37" s="215">
        <v>41.9261150041697</v>
      </c>
      <c r="I37" s="199"/>
      <c r="J37" s="214">
        <v>9.277106997980063</v>
      </c>
      <c r="K37" s="214">
        <v>43.09033167210311</v>
      </c>
      <c r="L37" s="214"/>
      <c r="M37" s="214">
        <v>12.339328513481005</v>
      </c>
      <c r="N37" s="214">
        <v>46.86752004655302</v>
      </c>
      <c r="O37" s="214"/>
      <c r="P37" s="214">
        <v>10.068661551567025</v>
      </c>
      <c r="Q37" s="214">
        <v>42.332894246694686</v>
      </c>
    </row>
    <row r="38" spans="2:17" ht="16.5" customHeight="1">
      <c r="B38" s="176" t="s">
        <v>55</v>
      </c>
      <c r="C38" s="19"/>
      <c r="D38" s="215">
        <v>4.71019720910139</v>
      </c>
      <c r="E38" s="216">
        <v>27.53786586698419</v>
      </c>
      <c r="F38" s="199"/>
      <c r="G38" s="215">
        <v>3.7267771720992324</v>
      </c>
      <c r="H38" s="215">
        <v>23.295138502614304</v>
      </c>
      <c r="I38" s="199"/>
      <c r="J38" s="214">
        <v>8.235393509072777</v>
      </c>
      <c r="K38" s="214">
        <v>37.347575903815724</v>
      </c>
      <c r="L38" s="214"/>
      <c r="M38" s="214">
        <v>7.9644678025133535</v>
      </c>
      <c r="N38" s="214">
        <v>35.652065799149774</v>
      </c>
      <c r="O38" s="214"/>
      <c r="P38" s="214">
        <v>7.360894570120158</v>
      </c>
      <c r="Q38" s="214">
        <v>34.175393397315744</v>
      </c>
    </row>
    <row r="39" spans="2:17" ht="16.5" customHeight="1">
      <c r="B39" s="176" t="s">
        <v>56</v>
      </c>
      <c r="C39" s="19"/>
      <c r="D39" s="215">
        <v>2.905059869054504</v>
      </c>
      <c r="E39" s="216">
        <v>21.29579084653332</v>
      </c>
      <c r="F39" s="199"/>
      <c r="G39" s="215">
        <v>4.840113423083708</v>
      </c>
      <c r="H39" s="215">
        <v>29.281579108213755</v>
      </c>
      <c r="I39" s="199"/>
      <c r="J39" s="214">
        <v>9.316742059431279</v>
      </c>
      <c r="K39" s="214">
        <v>45.30216936731611</v>
      </c>
      <c r="L39" s="214"/>
      <c r="M39" s="214">
        <v>4.611467959871401</v>
      </c>
      <c r="N39" s="214">
        <v>30.183364047271514</v>
      </c>
      <c r="O39" s="214"/>
      <c r="P39" s="214">
        <v>4.928279295540498</v>
      </c>
      <c r="Q39" s="214">
        <v>30.48884097009555</v>
      </c>
    </row>
    <row r="40" spans="2:17" ht="16.5" customHeight="1">
      <c r="B40" s="179" t="s">
        <v>112</v>
      </c>
      <c r="C40" s="19"/>
      <c r="D40" s="215">
        <v>6.057301905967269</v>
      </c>
      <c r="E40" s="216">
        <v>30.48062291105456</v>
      </c>
      <c r="F40" s="199"/>
      <c r="G40" s="215">
        <v>7.787967398797204</v>
      </c>
      <c r="H40" s="215">
        <v>36.26912573674284</v>
      </c>
      <c r="I40" s="199"/>
      <c r="J40" s="214">
        <v>7.726630482896262</v>
      </c>
      <c r="K40" s="214">
        <v>35.99031065040104</v>
      </c>
      <c r="L40" s="214"/>
      <c r="M40" s="214">
        <v>8.42</v>
      </c>
      <c r="N40" s="214">
        <v>38.38</v>
      </c>
      <c r="O40" s="214"/>
      <c r="P40" s="214">
        <v>7.85</v>
      </c>
      <c r="Q40" s="214">
        <v>36.44</v>
      </c>
    </row>
    <row r="41" spans="2:17" ht="10.5" customHeight="1">
      <c r="B41" s="179"/>
      <c r="C41" s="19"/>
      <c r="D41" s="180"/>
      <c r="E41" s="180"/>
      <c r="F41" s="180"/>
      <c r="G41" s="180"/>
      <c r="H41" s="180"/>
      <c r="I41" s="180"/>
      <c r="J41" s="180"/>
      <c r="K41" s="180"/>
      <c r="L41" s="180"/>
      <c r="M41" s="180"/>
      <c r="N41" s="180"/>
      <c r="O41" s="181"/>
      <c r="P41" s="181"/>
      <c r="Q41" s="181"/>
    </row>
    <row r="42" spans="2:17" ht="21" customHeight="1">
      <c r="B42" s="182" t="s">
        <v>120</v>
      </c>
      <c r="C42" s="173" t="s">
        <v>185</v>
      </c>
      <c r="D42" s="183"/>
      <c r="E42" s="183"/>
      <c r="F42" s="183"/>
      <c r="G42" s="184"/>
      <c r="H42" s="184"/>
      <c r="I42" s="184"/>
      <c r="J42" s="184"/>
      <c r="K42" s="184"/>
      <c r="L42" s="185"/>
      <c r="M42" s="185"/>
      <c r="N42" s="185"/>
      <c r="O42" s="186"/>
      <c r="P42" s="186"/>
      <c r="Q42" s="186"/>
    </row>
    <row r="43" spans="2:17" ht="16.5" customHeight="1">
      <c r="B43" s="176"/>
      <c r="C43" s="19"/>
      <c r="D43" s="187"/>
      <c r="E43" s="187"/>
      <c r="F43" s="187"/>
      <c r="G43" s="185"/>
      <c r="H43" s="185"/>
      <c r="I43" s="185"/>
      <c r="J43" s="185"/>
      <c r="K43" s="185"/>
      <c r="L43" s="185"/>
      <c r="M43" s="185"/>
      <c r="N43" s="185"/>
      <c r="O43" s="186"/>
      <c r="P43" s="186"/>
      <c r="Q43" s="186"/>
    </row>
    <row r="44" spans="2:17" ht="16.5" customHeight="1">
      <c r="B44" s="176" t="s">
        <v>125</v>
      </c>
      <c r="C44" s="19"/>
      <c r="D44" s="188">
        <v>3.6958322680262308</v>
      </c>
      <c r="E44" s="188">
        <v>27.347873393602235</v>
      </c>
      <c r="F44" s="188"/>
      <c r="G44" s="188">
        <v>3.7711231939079837</v>
      </c>
      <c r="H44" s="188">
        <v>28.175980324798076</v>
      </c>
      <c r="I44" s="188"/>
      <c r="J44" s="188">
        <v>3.9122960361217927</v>
      </c>
      <c r="K44" s="188">
        <v>31.361848548824735</v>
      </c>
      <c r="L44" s="188"/>
      <c r="M44" s="188" t="s">
        <v>63</v>
      </c>
      <c r="N44" s="188" t="s">
        <v>63</v>
      </c>
      <c r="O44" s="188"/>
      <c r="P44" s="188" t="s">
        <v>63</v>
      </c>
      <c r="Q44" s="188" t="s">
        <v>63</v>
      </c>
    </row>
    <row r="45" spans="2:17" ht="16.5" customHeight="1">
      <c r="B45" s="176" t="s">
        <v>129</v>
      </c>
      <c r="C45" s="19"/>
      <c r="D45" s="188">
        <v>4.2</v>
      </c>
      <c r="E45" s="188">
        <v>28.6</v>
      </c>
      <c r="F45" s="188"/>
      <c r="G45" s="188">
        <v>4.3</v>
      </c>
      <c r="H45" s="188">
        <v>29</v>
      </c>
      <c r="I45" s="188"/>
      <c r="J45" s="188">
        <v>4.3</v>
      </c>
      <c r="K45" s="188">
        <v>32.3</v>
      </c>
      <c r="L45" s="188"/>
      <c r="M45" s="188" t="s">
        <v>63</v>
      </c>
      <c r="N45" s="188" t="s">
        <v>63</v>
      </c>
      <c r="O45" s="188"/>
      <c r="P45" s="188" t="s">
        <v>63</v>
      </c>
      <c r="Q45" s="188" t="s">
        <v>63</v>
      </c>
    </row>
    <row r="46" spans="2:17" ht="16.5" customHeight="1">
      <c r="B46" s="176" t="s">
        <v>135</v>
      </c>
      <c r="C46" s="19"/>
      <c r="D46" s="177">
        <v>4.743396028415189</v>
      </c>
      <c r="E46" s="177">
        <v>29.187441666368137</v>
      </c>
      <c r="F46" s="177"/>
      <c r="G46" s="177">
        <v>5.54</v>
      </c>
      <c r="H46" s="177">
        <v>34.23</v>
      </c>
      <c r="I46" s="177"/>
      <c r="J46" s="177">
        <v>5.25</v>
      </c>
      <c r="K46" s="177">
        <v>33.4</v>
      </c>
      <c r="L46" s="177"/>
      <c r="M46" s="188" t="s">
        <v>63</v>
      </c>
      <c r="N46" s="188" t="s">
        <v>63</v>
      </c>
      <c r="O46" s="178"/>
      <c r="P46" s="188" t="s">
        <v>63</v>
      </c>
      <c r="Q46" s="188" t="s">
        <v>63</v>
      </c>
    </row>
    <row r="47" spans="2:17" ht="16.5" customHeight="1">
      <c r="B47" s="176" t="s">
        <v>152</v>
      </c>
      <c r="C47" s="19"/>
      <c r="D47" s="177">
        <v>4.923864124717526</v>
      </c>
      <c r="E47" s="177">
        <v>28.49654999626058</v>
      </c>
      <c r="F47" s="177"/>
      <c r="G47" s="177">
        <v>5.452425744673191</v>
      </c>
      <c r="H47" s="177">
        <v>33.62567709878222</v>
      </c>
      <c r="I47" s="177"/>
      <c r="J47" s="177">
        <v>5.358673069698726</v>
      </c>
      <c r="K47" s="177">
        <v>32.7034943265887</v>
      </c>
      <c r="L47" s="177"/>
      <c r="M47" s="177">
        <v>7.174110057226804</v>
      </c>
      <c r="N47" s="177">
        <v>36.63351054032096</v>
      </c>
      <c r="O47" s="178"/>
      <c r="P47" s="178">
        <v>6.230116250396349</v>
      </c>
      <c r="Q47" s="178">
        <v>34.2318982602407</v>
      </c>
    </row>
    <row r="48" spans="2:17" ht="16.5" customHeight="1">
      <c r="B48" s="176" t="s">
        <v>162</v>
      </c>
      <c r="C48" s="19"/>
      <c r="D48" s="177">
        <v>5.635693229022834</v>
      </c>
      <c r="E48" s="177">
        <v>29.625451914682813</v>
      </c>
      <c r="F48" s="177"/>
      <c r="G48" s="177">
        <v>6.2234621661669065</v>
      </c>
      <c r="H48" s="177">
        <v>34.937388110670426</v>
      </c>
      <c r="I48" s="177"/>
      <c r="J48" s="177">
        <v>5.424377094141785</v>
      </c>
      <c r="K48" s="177">
        <v>33.19468006035336</v>
      </c>
      <c r="L48" s="177"/>
      <c r="M48" s="177">
        <v>8.44721661854727</v>
      </c>
      <c r="N48" s="177">
        <v>39.363907688396125</v>
      </c>
      <c r="O48" s="178"/>
      <c r="P48" s="178">
        <v>7.1</v>
      </c>
      <c r="Q48" s="178">
        <v>36.05</v>
      </c>
    </row>
    <row r="49" spans="2:17" ht="16.5" customHeight="1">
      <c r="B49" s="176" t="s">
        <v>173</v>
      </c>
      <c r="C49" s="19"/>
      <c r="D49" s="178">
        <v>6.074081221262234</v>
      </c>
      <c r="E49" s="178">
        <v>30.284670632909577</v>
      </c>
      <c r="F49" s="178"/>
      <c r="G49" s="178">
        <v>7.1870491178123705</v>
      </c>
      <c r="H49" s="178">
        <v>35.775825365671295</v>
      </c>
      <c r="I49" s="178"/>
      <c r="J49" s="178">
        <v>6.817524408026725</v>
      </c>
      <c r="K49" s="178">
        <v>34.953682696795575</v>
      </c>
      <c r="L49" s="178"/>
      <c r="M49" s="178">
        <v>10.224255524249138</v>
      </c>
      <c r="N49" s="178">
        <v>41.8753285041701</v>
      </c>
      <c r="O49" s="178"/>
      <c r="P49" s="178">
        <v>8.479197566449788</v>
      </c>
      <c r="Q49" s="178">
        <v>37.878218707640634</v>
      </c>
    </row>
    <row r="50" spans="2:17" ht="16.5" customHeight="1">
      <c r="B50" s="176" t="s">
        <v>183</v>
      </c>
      <c r="C50" s="19"/>
      <c r="D50" s="217">
        <v>6.057301905967269</v>
      </c>
      <c r="E50" s="218">
        <v>30.48062291105456</v>
      </c>
      <c r="F50" s="199"/>
      <c r="G50" s="217">
        <v>7.787967398797204</v>
      </c>
      <c r="H50" s="217">
        <v>36.26912573674284</v>
      </c>
      <c r="I50" s="199"/>
      <c r="J50" s="199">
        <v>7.726630482896262</v>
      </c>
      <c r="K50" s="199">
        <v>35.99031065040104</v>
      </c>
      <c r="L50" s="199"/>
      <c r="M50" s="199">
        <v>8.42</v>
      </c>
      <c r="N50" s="199">
        <v>38.38</v>
      </c>
      <c r="O50" s="199"/>
      <c r="P50" s="199">
        <v>7.85</v>
      </c>
      <c r="Q50" s="199">
        <v>36.44</v>
      </c>
    </row>
    <row r="51" spans="2:17" ht="8.25" customHeight="1">
      <c r="B51" s="176"/>
      <c r="C51" s="19"/>
      <c r="D51" s="187"/>
      <c r="E51" s="187"/>
      <c r="F51" s="187"/>
      <c r="G51" s="185"/>
      <c r="H51" s="185"/>
      <c r="I51" s="185"/>
      <c r="J51" s="185"/>
      <c r="K51" s="185"/>
      <c r="L51" s="185"/>
      <c r="M51" s="185"/>
      <c r="N51" s="185"/>
      <c r="O51" s="186"/>
      <c r="P51" s="186"/>
      <c r="Q51" s="186"/>
    </row>
    <row r="52" spans="2:17" ht="18" customHeight="1">
      <c r="B52" s="182" t="s">
        <v>120</v>
      </c>
      <c r="C52" s="173" t="s">
        <v>171</v>
      </c>
      <c r="D52" s="189"/>
      <c r="E52" s="189"/>
      <c r="F52" s="189"/>
      <c r="G52" s="190"/>
      <c r="H52" s="190"/>
      <c r="I52" s="190"/>
      <c r="J52" s="190"/>
      <c r="K52" s="190"/>
      <c r="L52" s="185"/>
      <c r="M52" s="185"/>
      <c r="N52" s="185"/>
      <c r="O52" s="186"/>
      <c r="P52" s="186"/>
      <c r="Q52" s="186"/>
    </row>
    <row r="53" spans="2:17" ht="6" customHeight="1">
      <c r="B53" s="176"/>
      <c r="C53" s="19"/>
      <c r="D53" s="187"/>
      <c r="E53" s="187"/>
      <c r="F53" s="187"/>
      <c r="G53" s="185"/>
      <c r="H53" s="185"/>
      <c r="I53" s="185"/>
      <c r="J53" s="185"/>
      <c r="K53" s="185"/>
      <c r="L53" s="185"/>
      <c r="M53" s="185"/>
      <c r="N53" s="185"/>
      <c r="O53" s="186"/>
      <c r="P53" s="186"/>
      <c r="Q53" s="186"/>
    </row>
    <row r="54" spans="2:17" ht="17.25" customHeight="1">
      <c r="B54" s="176" t="s">
        <v>177</v>
      </c>
      <c r="C54" s="19"/>
      <c r="D54" s="187">
        <v>8.65</v>
      </c>
      <c r="E54" s="187">
        <v>37.38</v>
      </c>
      <c r="F54" s="187"/>
      <c r="G54" s="187" t="s">
        <v>63</v>
      </c>
      <c r="H54" s="187" t="s">
        <v>63</v>
      </c>
      <c r="I54" s="185"/>
      <c r="J54" s="187" t="s">
        <v>63</v>
      </c>
      <c r="K54" s="187" t="s">
        <v>63</v>
      </c>
      <c r="L54" s="185"/>
      <c r="M54" s="187" t="s">
        <v>63</v>
      </c>
      <c r="N54" s="187" t="s">
        <v>63</v>
      </c>
      <c r="O54" s="186"/>
      <c r="P54" s="178" t="s">
        <v>63</v>
      </c>
      <c r="Q54" s="178" t="s">
        <v>63</v>
      </c>
    </row>
    <row r="55" spans="2:17" ht="18">
      <c r="B55" s="176" t="s">
        <v>107</v>
      </c>
      <c r="C55" s="19"/>
      <c r="D55" s="187">
        <v>6.72</v>
      </c>
      <c r="E55" s="187">
        <v>33.24</v>
      </c>
      <c r="F55" s="187"/>
      <c r="G55" s="185">
        <v>11.58</v>
      </c>
      <c r="H55" s="185">
        <v>45.42</v>
      </c>
      <c r="I55" s="185"/>
      <c r="J55" s="185">
        <v>8.19</v>
      </c>
      <c r="K55" s="185">
        <v>36.57</v>
      </c>
      <c r="L55" s="185"/>
      <c r="M55" s="185">
        <v>17.57</v>
      </c>
      <c r="N55" s="185">
        <v>51.57</v>
      </c>
      <c r="O55" s="186"/>
      <c r="P55" s="186">
        <v>13.2</v>
      </c>
      <c r="Q55" s="186">
        <v>44.93</v>
      </c>
    </row>
    <row r="56" spans="2:17" ht="21">
      <c r="B56" s="176" t="s">
        <v>178</v>
      </c>
      <c r="C56" s="19"/>
      <c r="D56" s="187">
        <v>6.168810750121486</v>
      </c>
      <c r="E56" s="187">
        <v>30.514078154787647</v>
      </c>
      <c r="F56" s="187"/>
      <c r="G56" s="185">
        <v>10.161597771324372</v>
      </c>
      <c r="H56" s="185">
        <v>43.159700182346185</v>
      </c>
      <c r="I56" s="185"/>
      <c r="J56" s="185">
        <v>4.905875630317169</v>
      </c>
      <c r="K56" s="185">
        <v>30.967059339340523</v>
      </c>
      <c r="L56" s="185"/>
      <c r="M56" s="185">
        <v>15.220443272558459</v>
      </c>
      <c r="N56" s="185">
        <v>49.70577476700783</v>
      </c>
      <c r="O56" s="186"/>
      <c r="P56" s="186">
        <v>10.954556486710635</v>
      </c>
      <c r="Q56" s="186">
        <v>41.98094967211089</v>
      </c>
    </row>
    <row r="57" spans="2:17" ht="18">
      <c r="B57" s="176" t="s">
        <v>125</v>
      </c>
      <c r="C57" s="19"/>
      <c r="D57" s="187">
        <v>5.862348879964011</v>
      </c>
      <c r="E57" s="187">
        <v>31.05936472027306</v>
      </c>
      <c r="F57" s="187"/>
      <c r="G57" s="185">
        <v>8.521244854408186</v>
      </c>
      <c r="H57" s="185">
        <v>39.856305905759285</v>
      </c>
      <c r="I57" s="185"/>
      <c r="J57" s="185">
        <v>4.215685250825982</v>
      </c>
      <c r="K57" s="185">
        <v>28.701632470180453</v>
      </c>
      <c r="L57" s="185"/>
      <c r="M57" s="185">
        <v>14.485860591722147</v>
      </c>
      <c r="N57" s="185">
        <v>50.65020229637388</v>
      </c>
      <c r="O57" s="186"/>
      <c r="P57" s="186">
        <v>10.268609211242955</v>
      </c>
      <c r="Q57" s="186">
        <v>41.74871893977816</v>
      </c>
    </row>
    <row r="58" spans="2:17" ht="18">
      <c r="B58" s="176" t="s">
        <v>129</v>
      </c>
      <c r="C58" s="19"/>
      <c r="D58" s="187">
        <v>6.368282806375591</v>
      </c>
      <c r="E58" s="187">
        <v>33.75777475458491</v>
      </c>
      <c r="F58" s="187"/>
      <c r="G58" s="185">
        <v>11.309212263808433</v>
      </c>
      <c r="H58" s="185">
        <v>35.344544234257555</v>
      </c>
      <c r="I58" s="185" t="s">
        <v>128</v>
      </c>
      <c r="J58" s="185">
        <v>5.490737963217009</v>
      </c>
      <c r="K58" s="185">
        <v>28.85249815445113</v>
      </c>
      <c r="L58" s="185"/>
      <c r="M58" s="185">
        <v>18.452500255371962</v>
      </c>
      <c r="N58" s="185">
        <v>56.65323406720138</v>
      </c>
      <c r="O58" s="186"/>
      <c r="P58" s="186">
        <v>12.936862050859943</v>
      </c>
      <c r="Q58" s="186">
        <v>47.42982213004355</v>
      </c>
    </row>
    <row r="59" spans="2:17" ht="18">
      <c r="B59" s="176" t="s">
        <v>135</v>
      </c>
      <c r="C59" s="19"/>
      <c r="D59" s="191">
        <v>6</v>
      </c>
      <c r="E59" s="191">
        <v>34</v>
      </c>
      <c r="F59" s="191"/>
      <c r="G59" s="192">
        <v>10</v>
      </c>
      <c r="H59" s="192">
        <v>46</v>
      </c>
      <c r="I59" s="192"/>
      <c r="J59" s="192">
        <v>6</v>
      </c>
      <c r="K59" s="192">
        <v>36</v>
      </c>
      <c r="L59" s="192"/>
      <c r="M59" s="192">
        <v>16</v>
      </c>
      <c r="N59" s="192">
        <v>53</v>
      </c>
      <c r="O59" s="193"/>
      <c r="P59" s="193">
        <v>12</v>
      </c>
      <c r="Q59" s="193">
        <v>46</v>
      </c>
    </row>
    <row r="60" spans="1:17" ht="8.25" customHeight="1" thickBot="1">
      <c r="A60" s="27"/>
      <c r="B60" s="85"/>
      <c r="C60" s="27"/>
      <c r="D60" s="86"/>
      <c r="E60" s="86"/>
      <c r="F60" s="86"/>
      <c r="G60" s="87"/>
      <c r="H60" s="87"/>
      <c r="I60" s="87"/>
      <c r="J60" s="87"/>
      <c r="K60" s="87"/>
      <c r="L60" s="87"/>
      <c r="M60" s="87"/>
      <c r="N60" s="87"/>
      <c r="O60" s="88"/>
      <c r="P60" s="88"/>
      <c r="Q60" s="88"/>
    </row>
    <row r="61" spans="1:17" ht="15.75" customHeight="1">
      <c r="A61" s="34"/>
      <c r="B61" s="25" t="s">
        <v>140</v>
      </c>
      <c r="C61" s="59"/>
      <c r="D61" s="146"/>
      <c r="E61" s="146"/>
      <c r="F61" s="146"/>
      <c r="G61" s="147"/>
      <c r="H61" s="147"/>
      <c r="I61" s="147"/>
      <c r="J61" s="147"/>
      <c r="K61" s="147"/>
      <c r="L61" s="147"/>
      <c r="M61" s="147"/>
      <c r="N61" s="147"/>
      <c r="O61" s="147"/>
      <c r="P61" s="147"/>
      <c r="Q61" s="147"/>
    </row>
    <row r="62" spans="2:5" ht="12.75" customHeight="1">
      <c r="B62" s="194" t="s">
        <v>113</v>
      </c>
      <c r="C62" s="25" t="s">
        <v>136</v>
      </c>
      <c r="D62" s="61"/>
      <c r="E62" s="61"/>
    </row>
    <row r="63" spans="2:5" ht="12.75" customHeight="1">
      <c r="B63" s="195"/>
      <c r="C63" s="25" t="s">
        <v>149</v>
      </c>
      <c r="D63" s="61"/>
      <c r="E63" s="61"/>
    </row>
    <row r="64" spans="2:5" ht="12.75" customHeight="1">
      <c r="B64" s="195"/>
      <c r="C64" s="196" t="s">
        <v>148</v>
      </c>
      <c r="D64" s="61"/>
      <c r="E64" s="61"/>
    </row>
    <row r="65" spans="2:3" ht="14.25">
      <c r="B65" s="194" t="s">
        <v>116</v>
      </c>
      <c r="C65" s="25" t="s">
        <v>153</v>
      </c>
    </row>
    <row r="66" spans="2:3" ht="14.25">
      <c r="B66" s="25"/>
      <c r="C66" s="25" t="s">
        <v>154</v>
      </c>
    </row>
    <row r="67" spans="2:3" ht="14.25">
      <c r="B67" s="25"/>
      <c r="C67" s="25" t="s">
        <v>155</v>
      </c>
    </row>
    <row r="68" spans="2:3" ht="14.25">
      <c r="B68" s="195"/>
      <c r="C68" s="25" t="s">
        <v>156</v>
      </c>
    </row>
    <row r="69" spans="2:3" ht="14.25" customHeight="1">
      <c r="B69" s="194" t="s">
        <v>130</v>
      </c>
      <c r="C69" s="197" t="s">
        <v>114</v>
      </c>
    </row>
    <row r="70" spans="2:3" ht="13.5" customHeight="1">
      <c r="B70" s="195"/>
      <c r="C70" s="197" t="s">
        <v>146</v>
      </c>
    </row>
    <row r="71" spans="2:3" ht="14.25">
      <c r="B71" s="25"/>
      <c r="C71" s="25" t="s">
        <v>147</v>
      </c>
    </row>
    <row r="72" spans="2:3" ht="14.25">
      <c r="B72" s="194" t="s">
        <v>132</v>
      </c>
      <c r="C72" s="25" t="s">
        <v>117</v>
      </c>
    </row>
    <row r="73" spans="2:3" ht="14.25">
      <c r="B73" s="25" t="s">
        <v>157</v>
      </c>
      <c r="C73" s="25" t="s">
        <v>138</v>
      </c>
    </row>
    <row r="74" spans="2:3" ht="14.25">
      <c r="B74" s="25"/>
      <c r="C74" s="25" t="s">
        <v>126</v>
      </c>
    </row>
  </sheetData>
  <hyperlinks>
    <hyperlink ref="C64" r:id="rId1" tooltip="http://scots.sharepoint.apptix.net/srmcs/General%20Publications/SCANNER%20RCI%20Explanatory%20Notes.pdf" display="http://scots.sharepoint.apptix.net/srmcs/General Publications/SCANNER RCI Explanatory Notes.pdf"/>
  </hyperlinks>
  <printOptions/>
  <pageMargins left="0.7480314960629921" right="0.7480314960629921" top="0.7874015748031497" bottom="0.7874015748031497" header="0.31496062992125984" footer="0.5118110236220472"/>
  <pageSetup fitToHeight="1" fitToWidth="1" horizontalDpi="300" verticalDpi="300" orientation="portrait" paperSize="9" scale="4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road lengths by class etc</dc:title>
  <dc:subject/>
  <dc:creator>Frank Dixon</dc:creator>
  <cp:keywords/>
  <dc:description/>
  <cp:lastModifiedBy>User</cp:lastModifiedBy>
  <cp:lastPrinted>2012-11-26T11:51:06Z</cp:lastPrinted>
  <dcterms:created xsi:type="dcterms:W3CDTF">1998-12-23T10:42:03Z</dcterms:created>
  <dcterms:modified xsi:type="dcterms:W3CDTF">2012-12-07T12:17:05Z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A2169977</vt:lpwstr>
  </property>
  <property fmtid="{D5CDD505-2E9C-101B-9397-08002B2CF9AE}" pid="3" name="Objective-Comment">
    <vt:lpwstr/>
  </property>
  <property fmtid="{D5CDD505-2E9C-101B-9397-08002B2CF9AE}" pid="4" name="Objective-CreationStamp">
    <vt:filetime>2012-02-09T08:29:09Z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2012-12-07T12:17:25Z</vt:filetime>
  </property>
  <property fmtid="{D5CDD505-2E9C-101B-9397-08002B2CF9AE}" pid="8" name="Objective-ModificationStamp">
    <vt:filetime>2012-12-07T12:17:32Z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chapter04 - road network</vt:lpwstr>
  </property>
  <property fmtid="{D5CDD505-2E9C-101B-9397-08002B2CF9AE}" pid="14" name="Objective-Version">
    <vt:lpwstr>20.0</vt:lpwstr>
  </property>
  <property fmtid="{D5CDD505-2E9C-101B-9397-08002B2CF9AE}" pid="15" name="Objective-VersionComment">
    <vt:lpwstr/>
  </property>
  <property fmtid="{D5CDD505-2E9C-101B-9397-08002B2CF9AE}" pid="16" name="Objective-VersionNumber">
    <vt:r8>23</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