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9155" windowHeight="11790" activeTab="3"/>
  </bookViews>
  <sheets>
    <sheet name="comments" sheetId="1" r:id="rId1"/>
    <sheet name="Fig 7.1-7.2" sheetId="2" r:id="rId2"/>
    <sheet name="compare with ScotRail" sheetId="3" r:id="rId3"/>
    <sheet name="T7.1-7.2 " sheetId="4" r:id="rId4"/>
    <sheet name="T7.3-7.5" sheetId="5" r:id="rId5"/>
    <sheet name="T7.6" sheetId="6" r:id="rId6"/>
    <sheet name="T7.7" sheetId="7" r:id="rId7"/>
    <sheet name="T7.8" sheetId="8" r:id="rId8"/>
    <sheet name="T7.8 cont'd" sheetId="9" r:id="rId9"/>
    <sheet name="T7.9-7.11" sheetId="10" r:id="rId10"/>
    <sheet name="T7.11" sheetId="11" r:id="rId11"/>
    <sheet name="T7.12-7.13" sheetId="12" r:id="rId12"/>
    <sheet name="T7.14-7.17" sheetId="13" r:id="rId13"/>
    <sheet name="T7.18-7.20" sheetId="14" r:id="rId14"/>
    <sheet name="A" sheetId="15" r:id="rId15"/>
    <sheet name="T7.6 - Old not printed" sheetId="16" r:id="rId16"/>
  </sheets>
  <externalReferences>
    <externalReference r:id="rId19"/>
    <externalReference r:id="rId20"/>
    <externalReference r:id="rId21"/>
    <externalReference r:id="rId22"/>
    <externalReference r:id="rId23"/>
  </externalReferences>
  <definedNames>
    <definedName name="_1_2___Crosstab_Net_Tonnes">#REF!</definedName>
    <definedName name="Cat_Column">'[1]TOCS'!$S$9:$T$22</definedName>
    <definedName name="Cat_Columns">'[1]TOCS'!$S$9:$T$22</definedName>
    <definedName name="datasource">#REF!</definedName>
    <definedName name="DX">'[2]TOC by Q'!$CV$48</definedName>
    <definedName name="exchange_rate">#REF!</definedName>
    <definedName name="Inter_Start">'[1]TOCS'!$D$6</definedName>
    <definedName name="km">#REF!</definedName>
    <definedName name="Latest_Period">'[1]TOCS'!$E$4</definedName>
    <definedName name="MACROS">'A'!$IU$8102</definedName>
    <definedName name="MENU">'A'!$A$1:$IU$8102</definedName>
    <definedName name="MtoKM">1.609344</definedName>
    <definedName name="No_TOCS">'[1]TOCS'!$N$6</definedName>
    <definedName name="Other_MOP">OFFSET('[3]A5 - 10.3a and 10.3b'!$R$1,0,0,COUNTA('[3]A5 - 10.3a and 10.3b'!$R:$R),2)</definedName>
    <definedName name="Period">'[1]TOCS'!$H$6</definedName>
    <definedName name="_xlnm.Print_Area" localSheetId="14">'A'!$A$1:$AA$29</definedName>
    <definedName name="_xlnm.Print_Area" localSheetId="1">'Fig 7.1-7.2'!$A$1:$M$55</definedName>
    <definedName name="_xlnm.Print_Area" localSheetId="10">'T7.11'!$A$1:$P$60</definedName>
    <definedName name="_xlnm.Print_Area" localSheetId="3">'T7.1-7.2 '!$A$1:$R$58</definedName>
    <definedName name="_xlnm.Print_Area" localSheetId="13">'T7.18-7.20'!$A$1:$O$71</definedName>
    <definedName name="_xlnm.Print_Area" localSheetId="4">'T7.3-7.5'!$A$1:$Q$70</definedName>
    <definedName name="_xlnm.Print_Area" localSheetId="5">'T7.6'!$A$2:$T$75</definedName>
    <definedName name="_xlnm.Print_Area" localSheetId="15">'T7.6 - Old not printed'!$A$1:$Q$76</definedName>
    <definedName name="_xlnm.Print_Area" localSheetId="6">'T7.7'!$A$1:$K$65</definedName>
    <definedName name="_xlnm.Print_Area" localSheetId="7">'T7.8'!$A$1:$Q$71</definedName>
    <definedName name="_xlnm.Print_Area" localSheetId="9">'T7.9-7.11'!$A$1:$R$48</definedName>
    <definedName name="Regions">'[4]JEMCON Changes'!#REF!</definedName>
    <definedName name="SA_Columns">'[5]Macros'!#REF!</definedName>
    <definedName name="TIME">'A'!$G$1:$IU$8102</definedName>
    <definedName name="TOC_Columns">'[1]TOCS'!$B$9:$Q$36</definedName>
    <definedName name="UNIT">'A'!$1:$8106</definedName>
    <definedName name="WHOLE">'A'!$CA$321</definedName>
    <definedName name="Yr">'[1]TOCS'!$F$6</definedName>
  </definedNames>
  <calcPr fullCalcOnLoad="1"/>
</workbook>
</file>

<file path=xl/sharedStrings.xml><?xml version="1.0" encoding="utf-8"?>
<sst xmlns="http://schemas.openxmlformats.org/spreadsheetml/2006/main" count="1133" uniqueCount="600">
  <si>
    <t>Total</t>
  </si>
  <si>
    <t>Type of ticket</t>
  </si>
  <si>
    <t>Passenger journeys</t>
  </si>
  <si>
    <t>million</t>
  </si>
  <si>
    <t>£ million</t>
  </si>
  <si>
    <t>-</t>
  </si>
  <si>
    <t>kilometres</t>
  </si>
  <si>
    <t>Routes</t>
  </si>
  <si>
    <t>Electrified</t>
  </si>
  <si>
    <t>Non electrified</t>
  </si>
  <si>
    <t>Passenger and parcel</t>
  </si>
  <si>
    <t>Freight only</t>
  </si>
  <si>
    <t>Loaded train kilometres</t>
  </si>
  <si>
    <t>thousands</t>
  </si>
  <si>
    <t>£ thousands</t>
  </si>
  <si>
    <t>Railway accidents</t>
  </si>
  <si>
    <t>Collisions</t>
  </si>
  <si>
    <t>Derailments</t>
  </si>
  <si>
    <t>Fires</t>
  </si>
  <si>
    <t>Miscellaneous</t>
  </si>
  <si>
    <t>All accidents</t>
  </si>
  <si>
    <t>Casualties</t>
  </si>
  <si>
    <t>Accidents through movements</t>
  </si>
  <si>
    <t>Accidents on railway</t>
  </si>
  <si>
    <t>Trespassers and suicides</t>
  </si>
  <si>
    <t>Total deaths</t>
  </si>
  <si>
    <t>Total injuries</t>
  </si>
  <si>
    <t>within Scotland</t>
  </si>
  <si>
    <t>elsewhere in the UK</t>
  </si>
  <si>
    <t>other</t>
  </si>
  <si>
    <t>million tonnes</t>
  </si>
  <si>
    <t>million tonne-kilometres</t>
  </si>
  <si>
    <t>commodity tonnes add up?</t>
  </si>
  <si>
    <t>Destination tonnes add up?</t>
  </si>
  <si>
    <t>Destination tonne-kms add up?</t>
  </si>
  <si>
    <t>commodity tonne-kms add up?</t>
  </si>
  <si>
    <t>by destination</t>
  </si>
  <si>
    <t>by commodity</t>
  </si>
  <si>
    <t>lifted within Scotland</t>
  </si>
  <si>
    <t>by origin</t>
  </si>
  <si>
    <t xml:space="preserve">by origin </t>
  </si>
  <si>
    <t>2.  Figures affected by industrial action.</t>
  </si>
  <si>
    <t>Running into level crossing gates</t>
  </si>
  <si>
    <t>numbers</t>
  </si>
  <si>
    <t>Missiles through driver's cab</t>
  </si>
  <si>
    <t>(All accidents)         - deaths</t>
  </si>
  <si>
    <t xml:space="preserve">of railway vehicle     - deaths </t>
  </si>
  <si>
    <t>RETAIL PRICES INDEX (Jan '87=100)</t>
  </si>
  <si>
    <t xml:space="preserve">Value for latest year </t>
  </si>
  <si>
    <t>=</t>
  </si>
  <si>
    <t>MULTIPLIER TO CONVERT</t>
  </si>
  <si>
    <t xml:space="preserve">CURRENT PRICES TO </t>
  </si>
  <si>
    <t>CONSTANT PRICES</t>
  </si>
  <si>
    <t>1999-00</t>
  </si>
  <si>
    <t>Passenger Receipts</t>
  </si>
  <si>
    <t>Freight Lifted</t>
  </si>
  <si>
    <t>Aberdeenshire</t>
  </si>
  <si>
    <t>Angus</t>
  </si>
  <si>
    <t>Argyll and Bute</t>
  </si>
  <si>
    <t>East Ayrshire</t>
  </si>
  <si>
    <t>North Ayrshire</t>
  </si>
  <si>
    <t>South Ayrshire</t>
  </si>
  <si>
    <t>Scottish Borders</t>
  </si>
  <si>
    <t>Clackmannanshire</t>
  </si>
  <si>
    <t>East Dunbartonshire</t>
  </si>
  <si>
    <t>West Dunbartonshire</t>
  </si>
  <si>
    <t>Dundee City</t>
  </si>
  <si>
    <t>Falkirk</t>
  </si>
  <si>
    <t>Fife</t>
  </si>
  <si>
    <t>Highland</t>
  </si>
  <si>
    <t>Inverclyde</t>
  </si>
  <si>
    <t>North Lanarkshire</t>
  </si>
  <si>
    <t>South Lanarkshire</t>
  </si>
  <si>
    <t>East Lothian</t>
  </si>
  <si>
    <t>West Lothian</t>
  </si>
  <si>
    <t>Midlothian</t>
  </si>
  <si>
    <t>Moray</t>
  </si>
  <si>
    <t>Orkney Islands</t>
  </si>
  <si>
    <t>Perth &amp; Kinross</t>
  </si>
  <si>
    <t>Renfrewshire</t>
  </si>
  <si>
    <t>East Renfrewshire</t>
  </si>
  <si>
    <t>Shetland Islands</t>
  </si>
  <si>
    <t>Stirling</t>
  </si>
  <si>
    <t>Local Authority</t>
  </si>
  <si>
    <t>Scotland</t>
  </si>
  <si>
    <t>number</t>
  </si>
  <si>
    <r>
      <t>2000-01</t>
    </r>
  </si>
  <si>
    <t>2000-01</t>
  </si>
  <si>
    <t>Edinburgh, City of</t>
  </si>
  <si>
    <t>Glasgow, City of</t>
  </si>
  <si>
    <t>Dumfries &amp; Galloway</t>
  </si>
  <si>
    <t>Trespasser</t>
  </si>
  <si>
    <t>Suicide</t>
  </si>
  <si>
    <t>Crossing</t>
  </si>
  <si>
    <t xml:space="preserve">Level </t>
  </si>
  <si>
    <t>User</t>
  </si>
  <si>
    <t>Railway</t>
  </si>
  <si>
    <t>Staff</t>
  </si>
  <si>
    <t>99-00</t>
  </si>
  <si>
    <t>00-01</t>
  </si>
  <si>
    <t>Since the figures below are based on a financial yr and most of the year falls into the earlier of the two, the RPI of the earlier year of the latest period has been used eg if lates available yr is 99/00 then use the 1999 rpi fig.</t>
  </si>
  <si>
    <t xml:space="preserve">Passenger journeys </t>
  </si>
  <si>
    <t>Internal (journeys wholly within Scotland)</t>
  </si>
  <si>
    <t>Full fare</t>
  </si>
  <si>
    <t>Reduced fare</t>
  </si>
  <si>
    <t>Season ticket</t>
  </si>
  <si>
    <t>Cross-border originating in Scotland</t>
  </si>
  <si>
    <t>Total passenger traffic originating in Scotland</t>
  </si>
  <si>
    <t>Passenger revenue</t>
  </si>
  <si>
    <t xml:space="preserve">Internal journeys </t>
  </si>
  <si>
    <t>Cross-border journeys</t>
  </si>
  <si>
    <t>Eilean Siar</t>
  </si>
  <si>
    <r>
      <t xml:space="preserve">Freight lifted </t>
    </r>
    <r>
      <rPr>
        <i/>
        <sz val="12"/>
        <rFont val="Arial"/>
        <family val="2"/>
      </rPr>
      <t>(weight)</t>
    </r>
  </si>
  <si>
    <r>
      <t xml:space="preserve">Freight moved </t>
    </r>
    <r>
      <rPr>
        <i/>
        <sz val="12"/>
        <rFont val="Arial"/>
        <family val="2"/>
      </rPr>
      <t>(weight x distance)</t>
    </r>
  </si>
  <si>
    <t>2001-02</t>
  </si>
  <si>
    <t>01-02</t>
  </si>
  <si>
    <t>Other</t>
  </si>
  <si>
    <t>Public</t>
  </si>
  <si>
    <t>Pass-</t>
  </si>
  <si>
    <t>enger</t>
  </si>
  <si>
    <t>Member of</t>
  </si>
  <si>
    <t>2002-03</t>
  </si>
  <si>
    <t>02-03</t>
  </si>
  <si>
    <t>2003-04</t>
  </si>
  <si>
    <t>As in the planned timetable for the day.  This may differ from the published timetable due to (e.g.) engineering works, floods, etc.</t>
  </si>
  <si>
    <t>Includes trains which ran less than half their planned mileage</t>
  </si>
  <si>
    <t>Total within 20 minutes</t>
  </si>
  <si>
    <t>Total within 10 minutes</t>
  </si>
  <si>
    <t>Total within 5 minutes</t>
  </si>
  <si>
    <t>percentages</t>
  </si>
  <si>
    <t>(i.e. are no more than 4 minutes and 59 seconds late)</t>
  </si>
  <si>
    <r>
      <t xml:space="preserve">GB regional operators </t>
    </r>
    <r>
      <rPr>
        <vertAlign val="superscript"/>
        <sz val="12"/>
        <rFont val="Arial"/>
        <family val="0"/>
      </rPr>
      <t>2</t>
    </r>
  </si>
  <si>
    <r>
      <t xml:space="preserve">GB long-distance operators </t>
    </r>
    <r>
      <rPr>
        <vertAlign val="superscript"/>
        <sz val="12"/>
        <rFont val="Arial"/>
        <family val="0"/>
      </rPr>
      <t>1</t>
    </r>
  </si>
  <si>
    <r>
      <t xml:space="preserve">Virgin CrossCountry </t>
    </r>
    <r>
      <rPr>
        <vertAlign val="superscript"/>
        <sz val="12"/>
        <rFont val="Arial"/>
        <family val="0"/>
      </rPr>
      <t>1</t>
    </r>
  </si>
  <si>
    <r>
      <t xml:space="preserve">ScotRail </t>
    </r>
    <r>
      <rPr>
        <vertAlign val="superscript"/>
        <sz val="12"/>
        <rFont val="Arial"/>
        <family val="0"/>
      </rPr>
      <t>2</t>
    </r>
  </si>
  <si>
    <r>
      <t xml:space="preserve">GNER </t>
    </r>
    <r>
      <rPr>
        <vertAlign val="superscript"/>
        <sz val="12"/>
        <rFont val="Arial"/>
        <family val="0"/>
      </rPr>
      <t xml:space="preserve">1 </t>
    </r>
  </si>
  <si>
    <t>Excluding passengers whose journey started on a ScotRail service, who are counted as ScotRail passengers</t>
  </si>
  <si>
    <t>Punctuality / reliability</t>
  </si>
  <si>
    <t>Overall opinion of journey</t>
  </si>
  <si>
    <t>All GB long-distance operators</t>
  </si>
  <si>
    <t>All GB regional operators</t>
  </si>
  <si>
    <t>Sample size</t>
  </si>
  <si>
    <t>Comfort of seats</t>
  </si>
  <si>
    <t>Frequency</t>
  </si>
  <si>
    <t>Amount of seats / standing space</t>
  </si>
  <si>
    <t>Ease of getting on/off</t>
  </si>
  <si>
    <t>Length of journey time</t>
  </si>
  <si>
    <t>Info. re. times, platforms</t>
  </si>
  <si>
    <t>Ticket buying facilities</t>
  </si>
  <si>
    <t>Overall station environment</t>
  </si>
  <si>
    <t>How station staff handle requests</t>
  </si>
  <si>
    <t>Value for money</t>
  </si>
  <si>
    <t>How deals with delays</t>
  </si>
  <si>
    <t>ScotRail passengers</t>
  </si>
  <si>
    <t>Rail passenger satisfaction: National Passenger Survey</t>
  </si>
  <si>
    <t>NOT IN TABLE:  APPROXIMATE 1995-96 FIGURE</t>
  </si>
  <si>
    <t>percentage</t>
  </si>
  <si>
    <t xml:space="preserve">to / from </t>
  </si>
  <si>
    <t>North East England</t>
  </si>
  <si>
    <t>North West England</t>
  </si>
  <si>
    <t>Yorkshire and the Humber</t>
  </si>
  <si>
    <t>Wales</t>
  </si>
  <si>
    <t>West Midlands</t>
  </si>
  <si>
    <t>East Midlands</t>
  </si>
  <si>
    <t>East England</t>
  </si>
  <si>
    <t>London</t>
  </si>
  <si>
    <t>Aberdeen</t>
  </si>
  <si>
    <t>Edinburgh</t>
  </si>
  <si>
    <t>Glasgow</t>
  </si>
  <si>
    <t>0 - under 5 kms</t>
  </si>
  <si>
    <t>5 - under 10 kms</t>
  </si>
  <si>
    <t>10 - under 20 kms</t>
  </si>
  <si>
    <t>20 - under 50 kms</t>
  </si>
  <si>
    <t>50 - under 100 kms</t>
  </si>
  <si>
    <t>100+ kms</t>
  </si>
  <si>
    <t>Passenger numbers</t>
  </si>
  <si>
    <r>
      <t xml:space="preserve">Value for latest year appearing </t>
    </r>
    <r>
      <rPr>
        <b/>
        <sz val="12"/>
        <rFont val="Arial MT"/>
        <family val="0"/>
      </rPr>
      <t>in those tables</t>
    </r>
  </si>
  <si>
    <t>All passenger journeys made using national rail tickets</t>
  </si>
  <si>
    <t>Passenger journeys made using national rail tickets</t>
  </si>
  <si>
    <t>For regional operators, the figures are the percentages of trains which arrive at the final destination within five minutes of the timetabled time</t>
  </si>
  <si>
    <t xml:space="preserve">1. The figures for freight stations include main yards, sidings/depots, private terminals and sidings: ballast. </t>
  </si>
  <si>
    <r>
      <t>2003-04</t>
    </r>
  </si>
  <si>
    <t>Check digit  for calculation of difference between totals and sum of parts</t>
  </si>
  <si>
    <t xml:space="preserve">Internal </t>
  </si>
  <si>
    <t>ScotRail</t>
  </si>
  <si>
    <t>diff</t>
  </si>
  <si>
    <t>2004-05</t>
  </si>
  <si>
    <t>Passenger kilometres</t>
  </si>
  <si>
    <t>`</t>
  </si>
  <si>
    <t>03-04</t>
  </si>
  <si>
    <t>04-05</t>
  </si>
  <si>
    <t>Scotrail pasengers</t>
  </si>
  <si>
    <t xml:space="preserve">RAIL SERVICES  </t>
  </si>
  <si>
    <t>Destination</t>
  </si>
  <si>
    <t>Origin</t>
  </si>
  <si>
    <t xml:space="preserve">Aberdeen City </t>
  </si>
  <si>
    <t>Aberdeen-shire</t>
  </si>
  <si>
    <t>Argyll &amp; Bute</t>
  </si>
  <si>
    <t>East Dunbarton-shire</t>
  </si>
  <si>
    <t>East Renfrew-shire</t>
  </si>
  <si>
    <t xml:space="preserve">Edinburgh, City of </t>
  </si>
  <si>
    <t xml:space="preserve">Glasgow, City of </t>
  </si>
  <si>
    <t>North Lanark-shire</t>
  </si>
  <si>
    <t>South Lanark-shire</t>
  </si>
  <si>
    <t>West Dunbarton-shire</t>
  </si>
  <si>
    <t xml:space="preserve">2.  The table does not show the local authority areas which do not contain any stations </t>
  </si>
  <si>
    <t>Rank</t>
  </si>
  <si>
    <t>Dunrobin Castle (1985)</t>
  </si>
  <si>
    <t>Alness (1973)</t>
  </si>
  <si>
    <t>Duncraig (1971)</t>
  </si>
  <si>
    <t>Muir of Ord (1976)</t>
  </si>
  <si>
    <t>Beauly (2002)</t>
  </si>
  <si>
    <t>Loch Eil Outward Bound * (1985)</t>
  </si>
  <si>
    <t>Falls of Cruachan (1988)</t>
  </si>
  <si>
    <t>Loch Awe (1985)</t>
  </si>
  <si>
    <t>Dyce (1984)</t>
  </si>
  <si>
    <t>Portlethen (1985)</t>
  </si>
  <si>
    <t>Glenrothes with Thornton (1992)</t>
  </si>
  <si>
    <t>Dunfermline Queen Margaret (2000)</t>
  </si>
  <si>
    <t>Dalgety Bay (1998)</t>
  </si>
  <si>
    <t>South Gyle (1985)</t>
  </si>
  <si>
    <t>Musselburgh (1988)</t>
  </si>
  <si>
    <t>Wallyford (1994)</t>
  </si>
  <si>
    <t>Brunstane (2002)</t>
  </si>
  <si>
    <t>Newcraighall (2002)</t>
  </si>
  <si>
    <t>Edinburgh Park (2003)</t>
  </si>
  <si>
    <t>Uphall (1986)</t>
  </si>
  <si>
    <t>Livingston North (1986)</t>
  </si>
  <si>
    <t>Bathgate (1986)</t>
  </si>
  <si>
    <t>Kingsknowe (1971)</t>
  </si>
  <si>
    <t>Wester Hailes (1987)</t>
  </si>
  <si>
    <t>Curriehill (1987)</t>
  </si>
  <si>
    <t>Livingston South (1984)</t>
  </si>
  <si>
    <t>Bridge of Allan (1985)</t>
  </si>
  <si>
    <t>Camelon (1994)</t>
  </si>
  <si>
    <t>Stepps (1989)</t>
  </si>
  <si>
    <t>Greenfaulds (1989)</t>
  </si>
  <si>
    <t>Drumgelloch (1989)</t>
  </si>
  <si>
    <t>Ashfield (1993)</t>
  </si>
  <si>
    <t>Possilpark &amp; Parkhouse (1993)</t>
  </si>
  <si>
    <t>Gilshochill *  (1993)</t>
  </si>
  <si>
    <t>Summerston (1993)</t>
  </si>
  <si>
    <t>Maryhill (1993)</t>
  </si>
  <si>
    <t>Exhibition Centre * (1979)</t>
  </si>
  <si>
    <t>Anderston (1979)</t>
  </si>
  <si>
    <t>Argyle Street (1979)</t>
  </si>
  <si>
    <t>Bridgeton * (1979)</t>
  </si>
  <si>
    <t>Dalmarnock (1979)</t>
  </si>
  <si>
    <t>Carmyle (1993)</t>
  </si>
  <si>
    <t>Mount Vernon (1993)</t>
  </si>
  <si>
    <t>Baillieston (1993)</t>
  </si>
  <si>
    <t>Bargeddie (1993)</t>
  </si>
  <si>
    <t>Kirkwood (1993)</t>
  </si>
  <si>
    <t>Whifflet (1992)</t>
  </si>
  <si>
    <t>Airbles (1989)</t>
  </si>
  <si>
    <t>Shieldmuir (1990)</t>
  </si>
  <si>
    <t>IBM (1978)</t>
  </si>
  <si>
    <t>Drumfrochar (1998)</t>
  </si>
  <si>
    <t>Whinhill (1990)</t>
  </si>
  <si>
    <t>Drumbreck (1990)</t>
  </si>
  <si>
    <t>Corkerhill (1990)</t>
  </si>
  <si>
    <t>Mosspark (1990)</t>
  </si>
  <si>
    <t>Crookston (1990)</t>
  </si>
  <si>
    <t>Hawkhead (1991)</t>
  </si>
  <si>
    <t>Paisley Canal (1990)</t>
  </si>
  <si>
    <t>Milliken Park (1989)</t>
  </si>
  <si>
    <t>Howwood (2001)</t>
  </si>
  <si>
    <t>Ardrossan Town (1987)</t>
  </si>
  <si>
    <t>Prestwick Airport (1994)</t>
  </si>
  <si>
    <t>Priesthill &amp; Darnley (1990)</t>
  </si>
  <si>
    <t>Kilmaurs (1984)</t>
  </si>
  <si>
    <t>Auchinleck (1984)</t>
  </si>
  <si>
    <t>New Cumnock (1991)</t>
  </si>
  <si>
    <t>Sanquhar (1994)</t>
  </si>
  <si>
    <t>Gretna Green (1993)</t>
  </si>
  <si>
    <t xml:space="preserve"> *   This is the current name - the station had a different name when it was opened (or re-opened) </t>
  </si>
  <si>
    <t>Route kilometres operated</t>
  </si>
  <si>
    <t xml:space="preserve"> </t>
  </si>
  <si>
    <t>Operational staff</t>
  </si>
  <si>
    <t>1.  The table does not show local authorities with no fatalities.</t>
  </si>
  <si>
    <t>Aberdeen, City of</t>
  </si>
  <si>
    <t xml:space="preserve">    financial year.  All are owned by Network Rail with the exception of Prestwick Airport. </t>
  </si>
  <si>
    <r>
      <t>2004-05</t>
    </r>
  </si>
  <si>
    <t>05-06</t>
  </si>
  <si>
    <t>2005-06</t>
  </si>
  <si>
    <t xml:space="preserve">Dumfries &amp; Galloway </t>
  </si>
  <si>
    <t xml:space="preserve">East Dunbartonshire </t>
  </si>
  <si>
    <t xml:space="preserve">West Dunbartonshire </t>
  </si>
  <si>
    <t xml:space="preserve">Inverclyde </t>
  </si>
  <si>
    <t xml:space="preserve">    Angus</t>
  </si>
  <si>
    <t>Renfrew-shire</t>
  </si>
  <si>
    <t xml:space="preserve">Edinburgh, City of  </t>
  </si>
  <si>
    <t xml:space="preserve">Rail punctuality: Public Performance Measure - for all services  </t>
  </si>
  <si>
    <t xml:space="preserve">For long-distance operators, the figures are the percentages of trains which arrive at the final destination within ten minutes of the timetabled </t>
  </si>
  <si>
    <t>time (i.e. are no more than 9 minutes and 59 seconds late)</t>
  </si>
  <si>
    <t>1.  The number of stations open at the end of the financial year 2005-06.  All owned by Network Rail except Prestick Airport (South Ayrshire).</t>
  </si>
  <si>
    <t xml:space="preserve">1. Data from 2003 onwards based on the calendar year; previous years' figures relate to financial years (1 April to 31 March).  </t>
  </si>
  <si>
    <r>
      <t>2001-02</t>
    </r>
    <r>
      <rPr>
        <b/>
        <vertAlign val="superscript"/>
        <sz val="12"/>
        <rFont val="Arial"/>
        <family val="2"/>
      </rPr>
      <t>2</t>
    </r>
  </si>
  <si>
    <r>
      <t>2002-03</t>
    </r>
    <r>
      <rPr>
        <b/>
        <vertAlign val="superscript"/>
        <sz val="12"/>
        <rFont val="Arial"/>
        <family val="2"/>
      </rPr>
      <t>2</t>
    </r>
  </si>
  <si>
    <t>SOMETIMES Tables 8.1 and 8.2 are a year behind other tables</t>
  </si>
  <si>
    <t>WHEN THIS HAPPENS, the figures below are used instead</t>
  </si>
  <si>
    <t xml:space="preserve">1.   The Office of Rail Regulation has revised the series of figures for cross-border passenger journeys originating outwith Scotland (back to 1990-91) </t>
  </si>
  <si>
    <t xml:space="preserve">as specified in David Greeno's e-mails of 17 Nov 05 </t>
  </si>
  <si>
    <t>to refer to "more than one train during a journey "</t>
  </si>
  <si>
    <t>2. Passenger carriages including power cars</t>
  </si>
  <si>
    <t xml:space="preserve">3. These figures are headline revenue figures and include such as items as rental and advertising income. </t>
  </si>
  <si>
    <t>1. The Strathclyde Partnership for Transport took over the roles and functions of the Strathclyde Passenger Transport Authority and Executive from 1 April 2006.</t>
  </si>
  <si>
    <t>IN SUCH CASES, take care to set the highlighted value correctly</t>
  </si>
  <si>
    <t>Glasgow Central</t>
  </si>
  <si>
    <t>Glasgow Queen Street</t>
  </si>
  <si>
    <t>Paisley Gilmour Street</t>
  </si>
  <si>
    <t>Haymarket</t>
  </si>
  <si>
    <t>Dundee</t>
  </si>
  <si>
    <t>Charing Cross (Glasgow)</t>
  </si>
  <si>
    <t>Partick</t>
  </si>
  <si>
    <t>Ayr</t>
  </si>
  <si>
    <t>Linlithgow</t>
  </si>
  <si>
    <t>Kirkcaldy</t>
  </si>
  <si>
    <t>Inverkeithing</t>
  </si>
  <si>
    <t>Motherwell</t>
  </si>
  <si>
    <t>Falkirk Grahamston</t>
  </si>
  <si>
    <t>Johnstone</t>
  </si>
  <si>
    <t>Hyndland</t>
  </si>
  <si>
    <t>Airdrie</t>
  </si>
  <si>
    <t>Helensburgh Central</t>
  </si>
  <si>
    <t>Kilwinning</t>
  </si>
  <si>
    <t>Inverness</t>
  </si>
  <si>
    <t>Lenzie</t>
  </si>
  <si>
    <t>Croy</t>
  </si>
  <si>
    <t>Irvine</t>
  </si>
  <si>
    <t>East Kilbride</t>
  </si>
  <si>
    <t>Anniesland</t>
  </si>
  <si>
    <t>Perth</t>
  </si>
  <si>
    <t>Bathgate</t>
  </si>
  <si>
    <t>Mount Florida</t>
  </si>
  <si>
    <t>Milngavie</t>
  </si>
  <si>
    <t>Polmont</t>
  </si>
  <si>
    <t>Livingston North</t>
  </si>
  <si>
    <t>Dumbarton Central</t>
  </si>
  <si>
    <t>Hamilton Central</t>
  </si>
  <si>
    <t>Shettleston</t>
  </si>
  <si>
    <t>Singer</t>
  </si>
  <si>
    <t>Dalmuir</t>
  </si>
  <si>
    <t>Blairhill</t>
  </si>
  <si>
    <t>Westerton</t>
  </si>
  <si>
    <t>Uddingston</t>
  </si>
  <si>
    <t>Falkirk High</t>
  </si>
  <si>
    <t>Troon</t>
  </si>
  <si>
    <t>Bishopbriggs</t>
  </si>
  <si>
    <t>Hamilton West</t>
  </si>
  <si>
    <t>Balloch</t>
  </si>
  <si>
    <t>Cambuslang</t>
  </si>
  <si>
    <t>Barrhead</t>
  </si>
  <si>
    <t>Bishopton</t>
  </si>
  <si>
    <t>Bellshill</t>
  </si>
  <si>
    <t>Argyle Street</t>
  </si>
  <si>
    <t>Kilmarnock</t>
  </si>
  <si>
    <t>Neilston</t>
  </si>
  <si>
    <t>Coatbridge Sunnyside</t>
  </si>
  <si>
    <t>Larbert</t>
  </si>
  <si>
    <t>Rutherglen</t>
  </si>
  <si>
    <t>Greenock West</t>
  </si>
  <si>
    <t>South Gyle</t>
  </si>
  <si>
    <t>Dunblane</t>
  </si>
  <si>
    <t>Gourock</t>
  </si>
  <si>
    <t>Port Glasgow</t>
  </si>
  <si>
    <t>Largs</t>
  </si>
  <si>
    <t>Arbroath</t>
  </si>
  <si>
    <t>Stonehaven</t>
  </si>
  <si>
    <t>North Berwick</t>
  </si>
  <si>
    <t>Cathcart</t>
  </si>
  <si>
    <t>Clydebank</t>
  </si>
  <si>
    <t>Garrowhill</t>
  </si>
  <si>
    <t>Dumfries</t>
  </si>
  <si>
    <t>Dalmeny</t>
  </si>
  <si>
    <t>Bearsden</t>
  </si>
  <si>
    <t>Montrose</t>
  </si>
  <si>
    <t>Saltcoats</t>
  </si>
  <si>
    <t>Greenock Central</t>
  </si>
  <si>
    <t>Hairmyres</t>
  </si>
  <si>
    <t>Edinburgh Park</t>
  </si>
  <si>
    <t>Crosshill</t>
  </si>
  <si>
    <t>Jordanhill</t>
  </si>
  <si>
    <t>Dumbarton East</t>
  </si>
  <si>
    <t>Bellgrove</t>
  </si>
  <si>
    <t>Blantyre</t>
  </si>
  <si>
    <t>Dyce</t>
  </si>
  <si>
    <t>Easterhouse</t>
  </si>
  <si>
    <t>Drumchapel</t>
  </si>
  <si>
    <t>Anderston</t>
  </si>
  <si>
    <t xml:space="preserve">     rather than actual difference in passengers' journeys. For such tickets, journeys are allocated to the main station of those in the group. </t>
  </si>
  <si>
    <t xml:space="preserve">     twice - once when departing on the outward journey and once when arriving on completion of the return journey), and twice against Edinburgh.</t>
  </si>
  <si>
    <t>Merryton (2005)</t>
  </si>
  <si>
    <t>Charterherault (2005)</t>
  </si>
  <si>
    <t>Larkhall (2005)</t>
  </si>
  <si>
    <t>Kelvindale (2005)</t>
  </si>
  <si>
    <t>Gartcosh (2005)</t>
  </si>
  <si>
    <t>2006-07</t>
  </si>
  <si>
    <t xml:space="preserve">2. The figure for passenger stations for e.g. 2005-06 represents the number which were part of the national rail network at the end of the 2005-06 </t>
  </si>
  <si>
    <t>06-07</t>
  </si>
  <si>
    <t>2007-08</t>
  </si>
  <si>
    <t>Source: ORR - Not National Statistics</t>
  </si>
  <si>
    <t>Source: Passenger Focus - Not National Statistics</t>
  </si>
  <si>
    <t>Source: Rail freight companies - Not National Statistics</t>
  </si>
  <si>
    <t>Source: Network Rail - Not National Statistics</t>
  </si>
  <si>
    <t>Source: Strathclyde Partnership for Transport - Not National Statistics</t>
  </si>
  <si>
    <t>Change since                                       1995-96</t>
  </si>
  <si>
    <t xml:space="preserve">    of which:</t>
  </si>
  <si>
    <t xml:space="preserve">    to / from            England and Wales</t>
  </si>
  <si>
    <t xml:space="preserve">                      of which:</t>
  </si>
  <si>
    <t>Clarkston</t>
  </si>
  <si>
    <t>Patterton</t>
  </si>
  <si>
    <t>Crossmyloof</t>
  </si>
  <si>
    <t>Scotstounhill</t>
  </si>
  <si>
    <t>Bridgeton</t>
  </si>
  <si>
    <t>CrossCountry is now operating most of the Virgin CrossCountry franchise routes and some routes from the Central Trains franchise.</t>
  </si>
  <si>
    <t>National Express East Coast has taken over the franchise previously operated by GNER.</t>
  </si>
  <si>
    <r>
      <t xml:space="preserve">CrossCountry </t>
    </r>
    <r>
      <rPr>
        <vertAlign val="superscript"/>
        <sz val="12"/>
        <rFont val="Arial"/>
        <family val="2"/>
      </rPr>
      <t>1, 4</t>
    </r>
  </si>
  <si>
    <t xml:space="preserve">                  </t>
  </si>
  <si>
    <t>percentage of trains arriving on time</t>
  </si>
  <si>
    <r>
      <t xml:space="preserve">Others whose journeys started in Scotland </t>
    </r>
    <r>
      <rPr>
        <b/>
        <i/>
        <vertAlign val="superscript"/>
        <sz val="12"/>
        <rFont val="Arial"/>
        <family val="2"/>
      </rPr>
      <t>2</t>
    </r>
  </si>
  <si>
    <r>
      <t xml:space="preserve">The difference from 100 includes </t>
    </r>
    <r>
      <rPr>
        <i/>
        <sz val="10"/>
        <rFont val="Arial"/>
        <family val="2"/>
      </rPr>
      <t>both</t>
    </r>
    <r>
      <rPr>
        <sz val="10"/>
        <rFont val="Arial"/>
        <family val="2"/>
      </rPr>
      <t xml:space="preserve"> those who were dis-satisfied or said poor  </t>
    </r>
    <r>
      <rPr>
        <i/>
        <sz val="10"/>
        <rFont val="Arial"/>
        <family val="2"/>
      </rPr>
      <t>and</t>
    </r>
    <r>
      <rPr>
        <sz val="10"/>
        <rFont val="Arial"/>
        <family val="2"/>
      </rPr>
      <t xml:space="preserve"> (e.g.) those who were neither satisfied nor dis-satisfied.</t>
    </r>
  </si>
  <si>
    <r>
      <t xml:space="preserve">    </t>
    </r>
    <r>
      <rPr>
        <i/>
        <sz val="10"/>
        <rFont val="Arial"/>
        <family val="2"/>
      </rPr>
      <t>either</t>
    </r>
    <r>
      <rPr>
        <sz val="10"/>
        <rFont val="Arial"/>
        <family val="2"/>
      </rPr>
      <t xml:space="preserve"> within Scotland </t>
    </r>
    <r>
      <rPr>
        <i/>
        <sz val="10"/>
        <rFont val="Arial"/>
        <family val="2"/>
      </rPr>
      <t>or</t>
    </r>
    <r>
      <rPr>
        <sz val="10"/>
        <rFont val="Arial"/>
        <family val="2"/>
      </rPr>
      <t xml:space="preserve"> elsewhere in the UK, depending upon the location of the port).</t>
    </r>
  </si>
  <si>
    <t xml:space="preserve">   (previously, such freight was counted as lifted elsewhere in the UK). </t>
  </si>
  <si>
    <r>
      <t xml:space="preserve">    It should be noted that, in </t>
    </r>
    <r>
      <rPr>
        <i/>
        <sz val="10"/>
        <rFont val="Arial"/>
        <family val="2"/>
      </rPr>
      <t>all</t>
    </r>
    <r>
      <rPr>
        <sz val="10"/>
        <rFont val="Arial"/>
        <family val="2"/>
      </rPr>
      <t xml:space="preserve"> years, imported freight lifted at </t>
    </r>
    <r>
      <rPr>
        <i/>
        <sz val="10"/>
        <rFont val="Arial"/>
        <family val="2"/>
      </rPr>
      <t>Scottish</t>
    </r>
    <r>
      <rPr>
        <sz val="10"/>
        <rFont val="Arial"/>
        <family val="2"/>
      </rPr>
      <t xml:space="preserve"> ports is counted under lifted in Scotland.</t>
    </r>
  </si>
  <si>
    <r>
      <t>Vehicles</t>
    </r>
    <r>
      <rPr>
        <vertAlign val="superscript"/>
        <sz val="12"/>
        <rFont val="Arial"/>
        <family val="2"/>
      </rPr>
      <t>2</t>
    </r>
  </si>
  <si>
    <r>
      <t xml:space="preserve">Revenue </t>
    </r>
    <r>
      <rPr>
        <vertAlign val="superscript"/>
        <sz val="12"/>
        <rFont val="Arial"/>
        <family val="2"/>
      </rPr>
      <t xml:space="preserve">3 </t>
    </r>
  </si>
  <si>
    <r>
      <t xml:space="preserve">Revenue at constant prices </t>
    </r>
    <r>
      <rPr>
        <vertAlign val="superscript"/>
        <sz val="12"/>
        <rFont val="Arial"/>
        <family val="2"/>
      </rPr>
      <t xml:space="preserve">4 </t>
    </r>
  </si>
  <si>
    <r>
      <t xml:space="preserve">Passenger receipts </t>
    </r>
    <r>
      <rPr>
        <vertAlign val="superscript"/>
        <sz val="12"/>
        <rFont val="Arial"/>
        <family val="2"/>
      </rPr>
      <t xml:space="preserve">5 </t>
    </r>
  </si>
  <si>
    <t>4. Adjusted approximately for general inflation using the Retail Prices Index for the relevant year (e.g. 2001 RPI used for 2001-02).</t>
  </si>
  <si>
    <r>
      <t>2003</t>
    </r>
    <r>
      <rPr>
        <b/>
        <vertAlign val="superscript"/>
        <sz val="12"/>
        <rFont val="Arial"/>
        <family val="2"/>
      </rPr>
      <t>1</t>
    </r>
  </si>
  <si>
    <t xml:space="preserve">                              - injuries</t>
  </si>
  <si>
    <t xml:space="preserve">                             - injuries</t>
  </si>
  <si>
    <t>Train accidents       - deaths</t>
  </si>
  <si>
    <t>premises                -deaths</t>
  </si>
  <si>
    <r>
      <t xml:space="preserve">2.  Adjusted </t>
    </r>
    <r>
      <rPr>
        <i/>
        <sz val="10"/>
        <rFont val="Arial"/>
        <family val="2"/>
      </rPr>
      <t>approximately</t>
    </r>
    <r>
      <rPr>
        <sz val="10"/>
        <rFont val="Arial"/>
        <family val="2"/>
      </rPr>
      <t xml:space="preserve"> for general inflation using the Retail Prices index for the relevant calendar year (e.g. 2001 RPI used for 2001-02). </t>
    </r>
  </si>
  <si>
    <t>For example, Total within 5 minutes gives the percentage which were no more than 4 minutes and 59 seconds late</t>
  </si>
  <si>
    <t>Includes part-cancelled trains (those which failed to reach their final destination but ran at least half their planned mileage)</t>
  </si>
  <si>
    <t>07-08</t>
  </si>
  <si>
    <t>2008-09</t>
  </si>
  <si>
    <r>
      <t xml:space="preserve">20 minutes and over </t>
    </r>
    <r>
      <rPr>
        <vertAlign val="superscript"/>
        <sz val="12"/>
        <rFont val="Arial"/>
        <family val="2"/>
      </rPr>
      <t>2</t>
    </r>
  </si>
  <si>
    <r>
      <t xml:space="preserve">Cancelled </t>
    </r>
    <r>
      <rPr>
        <vertAlign val="superscript"/>
        <sz val="12"/>
        <rFont val="Arial"/>
        <family val="2"/>
      </rPr>
      <t>3</t>
    </r>
  </si>
  <si>
    <r>
      <t>Number of trains due to be run</t>
    </r>
    <r>
      <rPr>
        <vertAlign val="superscript"/>
        <sz val="12"/>
        <rFont val="Arial"/>
        <family val="2"/>
      </rPr>
      <t xml:space="preserve"> 4</t>
    </r>
  </si>
  <si>
    <r>
      <t xml:space="preserve">ScotRail services: arrival times at final destinations  </t>
    </r>
    <r>
      <rPr>
        <vertAlign val="superscript"/>
        <sz val="12"/>
        <rFont val="Arial"/>
        <family val="2"/>
      </rPr>
      <t>1</t>
    </r>
  </si>
  <si>
    <t>1. From 1996-97, outwith the UK includes freight taken to ports for export (such freight was previously counted under</t>
  </si>
  <si>
    <r>
      <t xml:space="preserve">outwith the UK </t>
    </r>
    <r>
      <rPr>
        <vertAlign val="superscript"/>
        <sz val="12"/>
        <rFont val="Arial"/>
        <family val="2"/>
      </rPr>
      <t xml:space="preserve">1 </t>
    </r>
  </si>
  <si>
    <t xml:space="preserve">1. From 1996-97, outwith the UK includes freight imported via ports in England and Wales, which then comes by rail into Scotland </t>
  </si>
  <si>
    <t>minerals/ coal, coke</t>
  </si>
  <si>
    <r>
      <t xml:space="preserve">Pass. rec. at constant prices </t>
    </r>
    <r>
      <rPr>
        <vertAlign val="superscript"/>
        <sz val="12"/>
        <rFont val="Arial"/>
        <family val="2"/>
      </rPr>
      <t xml:space="preserve">4 </t>
    </r>
  </si>
  <si>
    <t xml:space="preserve">5. These figures are passenger ticket receipts as described at paragraphs 3.10 and 3.11 of the commentary. </t>
  </si>
  <si>
    <t>Musselburgh</t>
  </si>
  <si>
    <t>08-09</t>
  </si>
  <si>
    <t>RAIL SERVICES</t>
  </si>
  <si>
    <t>Note: Figures presented here do not use ScotRail's new methodology for estimating zonecard trips. See Table S1 for these.</t>
  </si>
  <si>
    <t>NB:  footnotes to Tables 7.4, 7.5, 7.6 and 7.8 amended 20 Apr 06</t>
  </si>
  <si>
    <t>Table 7.1</t>
  </si>
  <si>
    <t>Table 7.3</t>
  </si>
  <si>
    <r>
      <t xml:space="preserve">Figure 7.1 </t>
    </r>
    <r>
      <rPr>
        <sz val="12"/>
        <rFont val="Arial MT"/>
        <family val="0"/>
      </rPr>
      <t xml:space="preserve">  Passenger traffic originating in Scotland, and ScotRail passengers</t>
    </r>
  </si>
  <si>
    <r>
      <t xml:space="preserve">Figure 7.2 </t>
    </r>
    <r>
      <rPr>
        <sz val="12"/>
        <rFont val="Arial MT"/>
        <family val="0"/>
      </rPr>
      <t xml:space="preserve">  Freight traffic lifted in Scotland</t>
    </r>
  </si>
  <si>
    <t>Fig 7.1</t>
  </si>
  <si>
    <t>Fig 7.2</t>
  </si>
  <si>
    <t>Table 7.9</t>
  </si>
  <si>
    <t>Table 7.10</t>
  </si>
  <si>
    <t>Table 7.11</t>
  </si>
  <si>
    <t>2009-10</t>
  </si>
  <si>
    <t>09-10</t>
  </si>
  <si>
    <t>Alloa</t>
  </si>
  <si>
    <r>
      <t xml:space="preserve">Scheduled train kilometres </t>
    </r>
    <r>
      <rPr>
        <vertAlign val="superscript"/>
        <sz val="12"/>
        <rFont val="Arial"/>
        <family val="2"/>
      </rPr>
      <t xml:space="preserve">3 </t>
    </r>
  </si>
  <si>
    <r>
      <t>All such passenger journeys to, from or within Scotland</t>
    </r>
    <r>
      <rPr>
        <vertAlign val="superscript"/>
        <sz val="12"/>
        <rFont val="Arial"/>
        <family val="2"/>
      </rPr>
      <t>2</t>
    </r>
  </si>
  <si>
    <t>Agree</t>
  </si>
  <si>
    <t>No view</t>
  </si>
  <si>
    <t>Disagree</t>
  </si>
  <si>
    <t xml:space="preserve">Sample </t>
  </si>
  <si>
    <t>All</t>
  </si>
  <si>
    <t>neither</t>
  </si>
  <si>
    <t>no</t>
  </si>
  <si>
    <r>
      <t>size</t>
    </r>
    <r>
      <rPr>
        <i/>
        <vertAlign val="superscript"/>
        <sz val="12"/>
        <rFont val="Arial"/>
        <family val="2"/>
      </rPr>
      <t xml:space="preserve"> </t>
    </r>
  </si>
  <si>
    <t>… nor</t>
  </si>
  <si>
    <t>opinion</t>
  </si>
  <si>
    <t>(=100%)</t>
  </si>
  <si>
    <t>row percentages</t>
  </si>
  <si>
    <t>Service runs when I need it</t>
  </si>
  <si>
    <t>Simple deciding the type of ticket I need</t>
  </si>
  <si>
    <t>Finding out about routes and times is easy</t>
  </si>
  <si>
    <t>Fares are good value</t>
  </si>
  <si>
    <t>Trains are on time</t>
  </si>
  <si>
    <t>Trains are frequent</t>
  </si>
  <si>
    <t>Feels personally safe and secure on the train during the day</t>
  </si>
  <si>
    <t>Feels personally safe and secure on the train during the evening</t>
  </si>
  <si>
    <t>Easy changing from trains to other forms of transport</t>
  </si>
  <si>
    <t xml:space="preserve">1. Those who had not used a train service in the past month are not asked these questions about train services. </t>
  </si>
  <si>
    <t>strongly</t>
  </si>
  <si>
    <t>tend to</t>
  </si>
  <si>
    <t>1.  Including estimated use of rail by holders of Zone cards etc. Therefore the figure is greater than ORR's published figure for national rail tickets in Scotland</t>
  </si>
  <si>
    <t xml:space="preserve">2.  Excluding the Glasgow Subway, figures which appear in Table 7.18. </t>
  </si>
  <si>
    <t>3.  Figures affected by industrial action.</t>
  </si>
  <si>
    <r>
      <t xml:space="preserve">4.  Adjusted </t>
    </r>
    <r>
      <rPr>
        <i/>
        <sz val="10"/>
        <rFont val="Arial"/>
        <family val="2"/>
      </rPr>
      <t>approximately</t>
    </r>
    <r>
      <rPr>
        <sz val="10"/>
        <rFont val="Arial"/>
        <family val="2"/>
      </rPr>
      <t xml:space="preserve"> for general inflation using the Retail Prices index for the relevant calendar year (e.g. 2001 RPI used for 2001-02). </t>
    </r>
  </si>
  <si>
    <r>
      <t>2001-02</t>
    </r>
    <r>
      <rPr>
        <b/>
        <vertAlign val="superscript"/>
        <sz val="12"/>
        <rFont val="Arial"/>
        <family val="2"/>
      </rPr>
      <t>3</t>
    </r>
  </si>
  <si>
    <r>
      <t>2002-03</t>
    </r>
    <r>
      <rPr>
        <b/>
        <vertAlign val="superscript"/>
        <sz val="12"/>
        <rFont val="Arial"/>
        <family val="2"/>
      </rPr>
      <t>3</t>
    </r>
  </si>
  <si>
    <r>
      <t>Total at constant prices</t>
    </r>
    <r>
      <rPr>
        <vertAlign val="superscript"/>
        <sz val="12"/>
        <rFont val="Arial"/>
        <family val="2"/>
      </rPr>
      <t>4</t>
    </r>
  </si>
  <si>
    <r>
      <t>Total</t>
    </r>
    <r>
      <rPr>
        <b/>
        <vertAlign val="superscript"/>
        <sz val="12"/>
        <rFont val="Arial"/>
        <family val="2"/>
      </rPr>
      <t>5</t>
    </r>
  </si>
  <si>
    <r>
      <t xml:space="preserve">Passenger journeys </t>
    </r>
    <r>
      <rPr>
        <vertAlign val="superscript"/>
        <sz val="12"/>
        <rFont val="Arial"/>
        <family val="2"/>
      </rPr>
      <t>1</t>
    </r>
  </si>
  <si>
    <t xml:space="preserve">1.   Through journeys made using tickets whose sales were recorded directly by the rail industry's central ticketing system. </t>
  </si>
  <si>
    <r>
      <t xml:space="preserve">    within                Scotland</t>
    </r>
    <r>
      <rPr>
        <vertAlign val="superscript"/>
        <sz val="12"/>
        <rFont val="Arial"/>
        <family val="2"/>
      </rPr>
      <t>2</t>
    </r>
  </si>
  <si>
    <t xml:space="preserve">1. Based on ticket sales from central ticketing system (therefore excludes journeys made using zonecards) </t>
  </si>
  <si>
    <t xml:space="preserve">1.   Based on ticket sales from central ticketing system (therefore excludes journeys made using zonecards) </t>
  </si>
  <si>
    <t>5.  Total passenger figures have not been adjusted to reflect ScotRail's revised methdology and therefore are not comparable with ScotRail passenger figures.</t>
  </si>
  <si>
    <t>2.  Total passenger figures have not been adjusted to reflect ScotRail's revised methdology and are therefore not comparable with ScotRail passenger figures.</t>
  </si>
  <si>
    <t>3.  Total passenger figures have not been adjusted to reflect ScotRail's revised methdology and are therefore not comparable with ScotRail passenger figures.</t>
  </si>
  <si>
    <t>1.  Figures estimate the total number of people arriving or departing from the main stations in Scotland</t>
  </si>
  <si>
    <t>2. Figures have not been adjusted to reflect ScotRail's revised methdology and are therefore not comparable with ScotRail passenger figures.</t>
  </si>
  <si>
    <t>4    For example, a return journey from Kirkcaldy to Edinburgh would be counted twice against Kirkcaldy (since the passenger used Kirkcaldy station</t>
  </si>
  <si>
    <t xml:space="preserve">3.  Stations associated with a group station can show large year-to-year variations in usage figures, which reflect changes in ticket encoding </t>
  </si>
  <si>
    <t>5.  Prestwick airport includes rail link tickets from 2007-08.</t>
  </si>
  <si>
    <t>1.  Figures have not been adjusted to reflect ScotRail's revised methdology and are therefore not comparable with ScotRail passenger figures.</t>
  </si>
  <si>
    <t>Table 7.1 ScotRail passenger services</t>
  </si>
  <si>
    <r>
      <t>Table 7.2   Passenger traffic originating in Scotland: journeys and revenue</t>
    </r>
    <r>
      <rPr>
        <b/>
        <vertAlign val="superscript"/>
        <sz val="12"/>
        <rFont val="Arial"/>
        <family val="2"/>
      </rPr>
      <t>1,2</t>
    </r>
  </si>
  <si>
    <r>
      <t xml:space="preserve">Table 7.3  Cross-border passenger traffic originating outwith Scotland: journeys and revenue  </t>
    </r>
    <r>
      <rPr>
        <b/>
        <vertAlign val="superscript"/>
        <sz val="12"/>
        <rFont val="Arial"/>
        <family val="2"/>
      </rPr>
      <t xml:space="preserve">1 </t>
    </r>
  </si>
  <si>
    <t xml:space="preserve">1.  ScotRail introduced a new methodology which better estimates Strathclyde Zonecard journeys from 2009/10. Figures from 2003/04 onwards present the impact of this on previously reported </t>
  </si>
  <si>
    <t>data to provide a more meaningful year on year comparison. Note that this has no impact on actual journeys undertaken. Passenger kms have also been adjusted to reflect this.</t>
  </si>
  <si>
    <t xml:space="preserve">3.  Scheduled train kilometres are calculated by the Office of Rail Regulation using the published winter and summer timetables. They do not take account of subsequent changes </t>
  </si>
  <si>
    <t xml:space="preserve">(e.g. cancellations and emergency timetables etc). </t>
  </si>
  <si>
    <r>
      <t xml:space="preserve">Table 7.8 </t>
    </r>
    <r>
      <rPr>
        <sz val="14"/>
        <rFont val="Arial"/>
        <family val="2"/>
      </rPr>
      <t xml:space="preserve"> Passenger journeys</t>
    </r>
    <r>
      <rPr>
        <vertAlign val="superscript"/>
        <sz val="14"/>
        <rFont val="Arial"/>
        <family val="2"/>
      </rPr>
      <t xml:space="preserve"> </t>
    </r>
    <r>
      <rPr>
        <sz val="14"/>
        <rFont val="Arial"/>
        <family val="2"/>
      </rPr>
      <t>to or from stations</t>
    </r>
    <r>
      <rPr>
        <vertAlign val="superscript"/>
        <sz val="14"/>
        <rFont val="Arial"/>
        <family val="2"/>
      </rPr>
      <t>1</t>
    </r>
    <r>
      <rPr>
        <sz val="14"/>
        <rFont val="Arial"/>
        <family val="2"/>
      </rPr>
      <t xml:space="preserve">  in Scotland that have opened (or re-opened) since 1970</t>
    </r>
  </si>
  <si>
    <r>
      <t>Table 7.6      Rail passenger journeys wholly within Scotland, using national rail tickets</t>
    </r>
    <r>
      <rPr>
        <b/>
        <vertAlign val="superscript"/>
        <sz val="12"/>
        <rFont val="Arial"/>
        <family val="2"/>
      </rPr>
      <t xml:space="preserve">  1 </t>
    </r>
    <r>
      <rPr>
        <b/>
        <sz val="12"/>
        <rFont val="Arial"/>
        <family val="2"/>
      </rPr>
      <t xml:space="preserve">,  </t>
    </r>
  </si>
  <si>
    <t>2.   journeys for which the destination is one of the stations in the Council area (e.g. Edinburgh includes Brunstane, Curriehill, Dalmeny, etc)</t>
  </si>
  <si>
    <t>2010-11</t>
  </si>
  <si>
    <r>
      <t>569.7</t>
    </r>
    <r>
      <rPr>
        <vertAlign val="superscript"/>
        <sz val="12"/>
        <rFont val="Arial"/>
        <family val="2"/>
      </rPr>
      <t xml:space="preserve"> 2</t>
    </r>
  </si>
  <si>
    <t>2. Prestwick airport includes rail link tickets from 2007-08.</t>
  </si>
  <si>
    <t>Exhibition Centre Glasgow</t>
  </si>
  <si>
    <t>Dunfermline</t>
  </si>
  <si>
    <t>Newton</t>
  </si>
  <si>
    <t>Queen's Park (Glasgow)</t>
  </si>
  <si>
    <t>Leuchars</t>
  </si>
  <si>
    <t>High Street</t>
  </si>
  <si>
    <t>Alexandria</t>
  </si>
  <si>
    <t>Alloa (May 2008)</t>
  </si>
  <si>
    <t>Laurenckirk (May 2009)</t>
  </si>
  <si>
    <t>National Express East Coast services were transferrred to East Coast on 13 November 2009</t>
  </si>
  <si>
    <r>
      <t xml:space="preserve">East Coast </t>
    </r>
    <r>
      <rPr>
        <vertAlign val="superscript"/>
        <sz val="12"/>
        <rFont val="Arial"/>
        <family val="2"/>
      </rPr>
      <t>1, 3, 5</t>
    </r>
  </si>
  <si>
    <r>
      <t xml:space="preserve">Virgin Trains </t>
    </r>
    <r>
      <rPr>
        <vertAlign val="superscript"/>
        <sz val="12"/>
        <rFont val="Arial"/>
        <family val="0"/>
      </rPr>
      <t>1</t>
    </r>
  </si>
  <si>
    <t>10-11</t>
  </si>
  <si>
    <t>1995-96</t>
  </si>
  <si>
    <t>1996-97</t>
  </si>
  <si>
    <t>1997-98</t>
  </si>
  <si>
    <t>1998-99</t>
  </si>
  <si>
    <r>
      <t xml:space="preserve">Total at constant prices </t>
    </r>
    <r>
      <rPr>
        <vertAlign val="superscript"/>
        <sz val="12"/>
        <rFont val="Arial"/>
        <family val="2"/>
      </rPr>
      <t>2</t>
    </r>
  </si>
  <si>
    <t>2011-12</t>
  </si>
  <si>
    <r>
      <t xml:space="preserve">                      by local authority areas </t>
    </r>
    <r>
      <rPr>
        <b/>
        <vertAlign val="superscript"/>
        <sz val="12"/>
        <rFont val="Arial"/>
        <family val="2"/>
      </rPr>
      <t>2</t>
    </r>
    <r>
      <rPr>
        <b/>
        <sz val="12"/>
        <rFont val="Arial"/>
        <family val="2"/>
      </rPr>
      <t xml:space="preserve"> of origin and destination, 2010-11 </t>
    </r>
    <r>
      <rPr>
        <b/>
        <vertAlign val="superscript"/>
        <sz val="12"/>
        <rFont val="Arial"/>
        <family val="2"/>
      </rPr>
      <t>3</t>
    </r>
    <r>
      <rPr>
        <b/>
        <sz val="12"/>
        <rFont val="Arial"/>
        <family val="2"/>
      </rPr>
      <t xml:space="preserve"> </t>
    </r>
  </si>
  <si>
    <r>
      <t xml:space="preserve">Table 7.4 Passenger journeys using national rail tickets </t>
    </r>
    <r>
      <rPr>
        <b/>
        <vertAlign val="superscript"/>
        <sz val="12"/>
        <rFont val="Arial"/>
        <family val="2"/>
      </rPr>
      <t>1</t>
    </r>
    <r>
      <rPr>
        <b/>
        <sz val="12"/>
        <rFont val="Arial"/>
        <family val="2"/>
      </rPr>
      <t xml:space="preserve"> to, from or within Scotland, 2010-11</t>
    </r>
  </si>
  <si>
    <r>
      <t xml:space="preserve">Table 7.7   Passenger journeys to and from the main stations in Scotland: 2010-11 </t>
    </r>
    <r>
      <rPr>
        <b/>
        <vertAlign val="superscript"/>
        <sz val="12"/>
        <rFont val="Arial"/>
        <family val="2"/>
      </rPr>
      <t>1, 2, 3, 4</t>
    </r>
  </si>
  <si>
    <r>
      <t xml:space="preserve">percentage who were satisfied or said good </t>
    </r>
    <r>
      <rPr>
        <i/>
        <vertAlign val="superscript"/>
        <sz val="12"/>
        <rFont val="Arial"/>
        <family val="2"/>
      </rPr>
      <t>1</t>
    </r>
  </si>
  <si>
    <t>Train Cleanliness</t>
  </si>
  <si>
    <t xml:space="preserve">  </t>
  </si>
  <si>
    <t>Source Monthly Digest of Statistics Table 20, Prices &amp; Wages, all items</t>
  </si>
  <si>
    <t>Check to see that table 7.6 excludes zone cards</t>
  </si>
  <si>
    <t>Prestwick Internat'nl Airport 5</t>
  </si>
  <si>
    <t>South West</t>
  </si>
  <si>
    <t>South East</t>
  </si>
  <si>
    <t>10-12</t>
  </si>
  <si>
    <r>
      <t xml:space="preserve">Table 7.12  </t>
    </r>
    <r>
      <rPr>
        <sz val="12"/>
        <rFont val="Arial"/>
        <family val="2"/>
      </rPr>
      <t xml:space="preserve">Freight traffic lifted in Scotland by destination and by commodity </t>
    </r>
  </si>
  <si>
    <r>
      <t>Table 7.13</t>
    </r>
    <r>
      <rPr>
        <sz val="12"/>
        <rFont val="Arial"/>
        <family val="2"/>
      </rPr>
      <t xml:space="preserve">  Freight traffic with a destination in Scotland by origin (where lifted) and by commodity</t>
    </r>
    <r>
      <rPr>
        <vertAlign val="superscript"/>
        <sz val="12"/>
        <rFont val="Arial"/>
        <family val="2"/>
      </rPr>
      <t xml:space="preserve"> </t>
    </r>
  </si>
  <si>
    <r>
      <t xml:space="preserve">Table 7.14 </t>
    </r>
    <r>
      <rPr>
        <sz val="12"/>
        <rFont val="Arial"/>
        <family val="2"/>
      </rPr>
      <t xml:space="preserve">  Lines open for traffic</t>
    </r>
  </si>
  <si>
    <r>
      <t xml:space="preserve">Table 7.15 </t>
    </r>
    <r>
      <rPr>
        <sz val="12"/>
        <rFont val="Arial"/>
        <family val="2"/>
      </rPr>
      <t xml:space="preserve"> Number of stations</t>
    </r>
    <r>
      <rPr>
        <vertAlign val="superscript"/>
        <sz val="12"/>
        <rFont val="Arial"/>
        <family val="2"/>
      </rPr>
      <t>1,2</t>
    </r>
  </si>
  <si>
    <r>
      <t>Table 7.16</t>
    </r>
    <r>
      <rPr>
        <sz val="12"/>
        <rFont val="Arial"/>
        <family val="2"/>
      </rPr>
      <t xml:space="preserve"> Number of passenger stations by local authority, 2010-11 </t>
    </r>
    <r>
      <rPr>
        <vertAlign val="superscript"/>
        <sz val="12"/>
        <rFont val="Arial"/>
        <family val="2"/>
      </rPr>
      <t>1</t>
    </r>
  </si>
  <si>
    <r>
      <t>Table 7.17</t>
    </r>
    <r>
      <rPr>
        <sz val="12"/>
        <rFont val="Arial"/>
        <family val="2"/>
      </rPr>
      <t xml:space="preserve"> Strathclyde Partnership for Transport - Glasgow Subway </t>
    </r>
    <r>
      <rPr>
        <vertAlign val="superscript"/>
        <sz val="12"/>
        <rFont val="Arial"/>
        <family val="2"/>
      </rPr>
      <t>1</t>
    </r>
  </si>
  <si>
    <r>
      <t>Table 7.18</t>
    </r>
    <r>
      <rPr>
        <sz val="12"/>
        <rFont val="Arial"/>
        <family val="2"/>
      </rPr>
      <t xml:space="preserve">  Railway accidents</t>
    </r>
  </si>
  <si>
    <t>Journey times are reasonable</t>
  </si>
  <si>
    <t>Dumfries and Galloway</t>
  </si>
  <si>
    <r>
      <t xml:space="preserve">Table 7.20  </t>
    </r>
    <r>
      <rPr>
        <sz val="12"/>
        <rFont val="Arial"/>
        <family val="2"/>
      </rPr>
      <t xml:space="preserve">Adults (16+) - views on train services of those who used them in the past month: 2011 </t>
    </r>
    <r>
      <rPr>
        <vertAlign val="superscript"/>
        <sz val="12"/>
        <rFont val="Arial"/>
        <family val="2"/>
      </rPr>
      <t>1</t>
    </r>
  </si>
  <si>
    <t>Source: Scottish Household Survey</t>
  </si>
  <si>
    <t>(Both buffer stop collision)</t>
  </si>
  <si>
    <t>(The 72 includes animal strikes, 31 excluding animal strikes)</t>
  </si>
  <si>
    <t>(1 onboard train fire, 5 others including lineside, car park, cable fire)</t>
  </si>
  <si>
    <r>
      <t>Table 7.5 Distances travelled by passengers</t>
    </r>
    <r>
      <rPr>
        <b/>
        <vertAlign val="superscript"/>
        <sz val="12"/>
        <rFont val="Arial"/>
        <family val="2"/>
      </rPr>
      <t>1</t>
    </r>
    <r>
      <rPr>
        <b/>
        <sz val="12"/>
        <rFont val="Arial"/>
        <family val="2"/>
      </rPr>
      <t xml:space="preserve">   to Aberdeen, Edinburgh and Glasgow </t>
    </r>
    <r>
      <rPr>
        <b/>
        <vertAlign val="superscript"/>
        <sz val="12"/>
        <rFont val="Arial"/>
        <family val="2"/>
      </rPr>
      <t>2</t>
    </r>
    <r>
      <rPr>
        <b/>
        <sz val="12"/>
        <rFont val="Arial"/>
        <family val="2"/>
      </rPr>
      <t xml:space="preserve">         2009-10</t>
    </r>
  </si>
  <si>
    <r>
      <t xml:space="preserve">  and other obstructions </t>
    </r>
    <r>
      <rPr>
        <vertAlign val="superscript"/>
        <sz val="12"/>
        <rFont val="Arial"/>
        <family val="2"/>
      </rPr>
      <t>2</t>
    </r>
  </si>
  <si>
    <t xml:space="preserve">2. There were also 41 incidents involving strikes with animals in 2011. </t>
  </si>
  <si>
    <r>
      <t>Table 7.19</t>
    </r>
    <r>
      <rPr>
        <sz val="12"/>
        <rFont val="Arial"/>
        <family val="2"/>
      </rPr>
      <t xml:space="preserve">  Railway fatalities by local authority</t>
    </r>
    <r>
      <rPr>
        <vertAlign val="superscript"/>
        <sz val="12"/>
        <rFont val="Arial"/>
        <family val="2"/>
      </rPr>
      <t>1</t>
    </r>
    <r>
      <rPr>
        <sz val="12"/>
        <rFont val="Arial"/>
        <family val="2"/>
      </rPr>
      <t xml:space="preserve"> and category, 2011</t>
    </r>
  </si>
  <si>
    <t>Journeys (thousands) by District/Unitary Authority</t>
  </si>
  <si>
    <t>To/From</t>
  </si>
  <si>
    <t>% change 2010-11 on 2009-10</t>
  </si>
  <si>
    <t>Scotland Total</t>
  </si>
  <si>
    <t>Source: Office of the Rail Regulator.  National Rail Statistics, Chapter 7 - Rail Useage.</t>
  </si>
  <si>
    <t>Start/End points (thousands) on journeys within Scotland</t>
  </si>
  <si>
    <t>To/From/Within</t>
  </si>
  <si>
    <t>1. Since 2006-07 there have been improvements in mapping tickets sold with an unknown origin or destination.  These were previously mapped to Scotland other, but due to improved methodology, these have now been mapped to other districts or unitary authorities.</t>
  </si>
  <si>
    <t>One impact of this is journeys have been more accurately been mapped to Glasgow city since 2006-07 so comparisons with earlier years should not be made.  For full methodology notes, please view the ORR documentation, which can be found here: http://www.rail-reg.gov.uk/upload/pdf/odm-summary-1011.pdf</t>
  </si>
  <si>
    <t>2. Since 2006-07 there have been improvements in mapping tickets sold with an unknown origin or destination.  These were previously mapped to Scotland other, but due to improved methodology, these have now been mapped to other districts or unitary authorities.</t>
  </si>
  <si>
    <t>Therefore dividing the figures in the table by two gives the number of journeys either starting or ending in a Local Authority and will match totals published elsewhere in this chapter.</t>
  </si>
  <si>
    <r>
      <t>Table 7.6a Cross border rail passenger journeys starting or ending in Scotland</t>
    </r>
    <r>
      <rPr>
        <b/>
        <vertAlign val="superscript"/>
        <sz val="12"/>
        <rFont val="Arial"/>
        <family val="2"/>
      </rPr>
      <t>1</t>
    </r>
  </si>
  <si>
    <r>
      <t xml:space="preserve">1. </t>
    </r>
    <r>
      <rPr>
        <b/>
        <sz val="12"/>
        <color indexed="8"/>
        <rFont val="Arial"/>
        <family val="2"/>
      </rPr>
      <t xml:space="preserve">Note </t>
    </r>
    <r>
      <rPr>
        <sz val="12"/>
        <color indexed="8"/>
        <rFont val="Arial"/>
        <family val="2"/>
      </rPr>
      <t>that this table shows start and end points of journeys so a journey starting in Aberdeen City and ending in Aberdeenshire would count once against each Local Authority.  A journey starting and ending in Angus would count twice against the Local Authority.</t>
    </r>
  </si>
  <si>
    <r>
      <t>Table 7.6b Rail passenger journeys within Scotland</t>
    </r>
    <r>
      <rPr>
        <b/>
        <vertAlign val="superscript"/>
        <sz val="12"/>
        <rFont val="Arial"/>
        <family val="2"/>
      </rPr>
      <t>1,2</t>
    </r>
  </si>
  <si>
    <t>Aberdeen City</t>
  </si>
  <si>
    <t>Argyll And Bute</t>
  </si>
  <si>
    <t>Clackmannan</t>
  </si>
  <si>
    <t>Dumfries And Galloway</t>
  </si>
  <si>
    <t>Edinburgh, City Of</t>
  </si>
  <si>
    <t>Glasgow City</t>
  </si>
  <si>
    <t>Perth And Kinross</t>
  </si>
  <si>
    <r>
      <t>Scotland Other</t>
    </r>
    <r>
      <rPr>
        <vertAlign val="superscript"/>
        <sz val="12"/>
        <rFont val="Arial"/>
        <family val="2"/>
      </rPr>
      <t>1</t>
    </r>
  </si>
  <si>
    <r>
      <t>Scotland Other</t>
    </r>
    <r>
      <rPr>
        <vertAlign val="superscript"/>
        <sz val="12"/>
        <rFont val="Arial"/>
        <family val="2"/>
      </rPr>
      <t>2</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</si>
</sst>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0.00_)"/>
    <numFmt numFmtId="166" formatCode="#,##0_);\(#,##0\)"/>
    <numFmt numFmtId="167" formatCode="0_)"/>
    <numFmt numFmtId="168" formatCode="General_)"/>
    <numFmt numFmtId="169" formatCode="#,##0.0"/>
    <numFmt numFmtId="170" formatCode="#,##0.000"/>
    <numFmt numFmtId="171" formatCode="0.0"/>
    <numFmt numFmtId="172" formatCode="_-* #,##0.000_-;\-* #,##0.000_-;_-* &quot;-&quot;??_-;_-@_-"/>
    <numFmt numFmtId="173" formatCode="#,##0_ ;\-#,##0\ "/>
    <numFmt numFmtId="174" formatCode="0.0%"/>
    <numFmt numFmtId="175" formatCode="0.0000000"/>
    <numFmt numFmtId="176" formatCode="0.000%"/>
    <numFmt numFmtId="177" formatCode="0.00000"/>
    <numFmt numFmtId="178" formatCode="0.0000"/>
    <numFmt numFmtId="179" formatCode="0.000"/>
    <numFmt numFmtId="180" formatCode="_-* #,##0.0_-;\-* #,##0.0_-;_-* &quot;-&quot;??_-;_-@_-"/>
    <numFmt numFmtId="181" formatCode="_-* #,##0_-;\-* #,##0_-;_-* &quot;-&quot;??_-;_-@_-"/>
    <numFmt numFmtId="182" formatCode="0.000000"/>
    <numFmt numFmtId="183" formatCode="0.000000000"/>
    <numFmt numFmtId="184" formatCode="0.00000000"/>
    <numFmt numFmtId="185" formatCode="\1\9\8\8\-\8\9"/>
    <numFmt numFmtId="186" formatCode="\1\9\8\8\-\8\9;\1\9\8\9\-\90"/>
    <numFmt numFmtId="187" formatCode="\1\9\8\8\-\8\9\1\9\8\9\-\9#,##0"/>
    <numFmt numFmtId="188" formatCode="#.#%;#.#"/>
    <numFmt numFmtId="189" formatCode="#,##0.00_ ;\-#,##0.00\ "/>
    <numFmt numFmtId="190" formatCode="00000\-0000"/>
    <numFmt numFmtId="191" formatCode="&quot;Yes&quot;;&quot;Yes&quot;;&quot;No&quot;"/>
    <numFmt numFmtId="192" formatCode="&quot;True&quot;;&quot;True&quot;;&quot;False&quot;"/>
    <numFmt numFmtId="193" formatCode="&quot;On&quot;;&quot;On&quot;;&quot;Off&quot;"/>
    <numFmt numFmtId="194" formatCode="[$€-2]\ #,##0.00_);[Red]\([$€-2]\ #,##0.00\)"/>
    <numFmt numFmtId="195" formatCode="[$-809]dd\ mmmm\ yyyy"/>
    <numFmt numFmtId="196" formatCode="#,##0,"/>
    <numFmt numFmtId="197" formatCode=".."/>
    <numFmt numFmtId="198" formatCode="00000"/>
    <numFmt numFmtId="199" formatCode="#,##0_ ;[Red]\-#,##0\ "/>
    <numFmt numFmtId="200" formatCode="_-* #,##0.0000_-;\-* #,##0.0000_-;_-* &quot;-&quot;??_-;_-@_-"/>
    <numFmt numFmtId="201" formatCode="0.0000000000"/>
    <numFmt numFmtId="202" formatCode="#,##0.0000"/>
  </numFmts>
  <fonts count="79">
    <font>
      <sz val="12"/>
      <name val="Arial MT"/>
      <family val="0"/>
    </font>
    <font>
      <b/>
      <sz val="10"/>
      <name val="Arial"/>
      <family val="0"/>
    </font>
    <font>
      <i/>
      <sz val="10"/>
      <name val="Arial"/>
      <family val="0"/>
    </font>
    <font>
      <b/>
      <i/>
      <sz val="10"/>
      <name val="Arial"/>
      <family val="0"/>
    </font>
    <font>
      <sz val="10"/>
      <name val="Arial"/>
      <family val="0"/>
    </font>
    <font>
      <b/>
      <sz val="10"/>
      <name val="Arial MT"/>
      <family val="0"/>
    </font>
    <font>
      <sz val="10"/>
      <name val="Arial MT"/>
      <family val="0"/>
    </font>
    <font>
      <sz val="12"/>
      <name val="Arial"/>
      <family val="2"/>
    </font>
    <font>
      <sz val="10"/>
      <color indexed="56"/>
      <name val="Arial"/>
      <family val="2"/>
    </font>
    <font>
      <vertAlign val="superscript"/>
      <sz val="12"/>
      <name val="Arial"/>
      <family val="2"/>
    </font>
    <font>
      <sz val="14"/>
      <name val="Arial MT"/>
      <family val="0"/>
    </font>
    <font>
      <b/>
      <sz val="14"/>
      <name val="Arial MT"/>
      <family val="0"/>
    </font>
    <font>
      <sz val="6"/>
      <color indexed="10"/>
      <name val="Arial MT"/>
      <family val="0"/>
    </font>
    <font>
      <sz val="14"/>
      <name val="Arial"/>
      <family val="2"/>
    </font>
    <font>
      <b/>
      <sz val="14"/>
      <name val="Arial"/>
      <family val="2"/>
    </font>
    <font>
      <b/>
      <sz val="11"/>
      <name val="Arial"/>
      <family val="2"/>
    </font>
    <font>
      <b/>
      <vertAlign val="superscript"/>
      <sz val="11"/>
      <name val="Arial"/>
      <family val="2"/>
    </font>
    <font>
      <b/>
      <sz val="12"/>
      <name val="Arial"/>
      <family val="2"/>
    </font>
    <font>
      <sz val="10"/>
      <color indexed="17"/>
      <name val="Arial"/>
      <family val="2"/>
    </font>
    <font>
      <sz val="12"/>
      <color indexed="12"/>
      <name val="Arial MT"/>
      <family val="0"/>
    </font>
    <font>
      <sz val="12"/>
      <color indexed="10"/>
      <name val="Arial"/>
      <family val="2"/>
    </font>
    <font>
      <b/>
      <sz val="12"/>
      <name val="Arial MT"/>
      <family val="0"/>
    </font>
    <font>
      <sz val="12"/>
      <color indexed="56"/>
      <name val="Arial"/>
      <family val="2"/>
    </font>
    <font>
      <b/>
      <sz val="10"/>
      <color indexed="10"/>
      <name val="Arial MT"/>
      <family val="0"/>
    </font>
    <font>
      <sz val="12"/>
      <color indexed="12"/>
      <name val="Arial"/>
      <family val="2"/>
    </font>
    <font>
      <b/>
      <sz val="12"/>
      <color indexed="56"/>
      <name val="Arial"/>
      <family val="2"/>
    </font>
    <font>
      <i/>
      <sz val="12"/>
      <name val="Arial"/>
      <family val="2"/>
    </font>
    <font>
      <b/>
      <sz val="12"/>
      <color indexed="12"/>
      <name val="Arial"/>
      <family val="2"/>
    </font>
    <font>
      <b/>
      <sz val="12"/>
      <color indexed="12"/>
      <name val="Arial MT"/>
      <family val="0"/>
    </font>
    <font>
      <b/>
      <u val="single"/>
      <sz val="10"/>
      <name val="Arial"/>
      <family val="2"/>
    </font>
    <font>
      <sz val="11"/>
      <name val="Arial"/>
      <family val="2"/>
    </font>
    <font>
      <sz val="11"/>
      <name val="Arial MT"/>
      <family val="0"/>
    </font>
    <font>
      <sz val="9"/>
      <name val="Arial"/>
      <family val="2"/>
    </font>
    <font>
      <b/>
      <vertAlign val="superscript"/>
      <sz val="12"/>
      <name val="Arial"/>
      <family val="2"/>
    </font>
    <font>
      <sz val="8"/>
      <name val="Arial MT"/>
      <family val="0"/>
    </font>
    <font>
      <i/>
      <vertAlign val="superscript"/>
      <sz val="12"/>
      <name val="Arial"/>
      <family val="2"/>
    </font>
    <font>
      <sz val="15.5"/>
      <name val="Arial"/>
      <family val="0"/>
    </font>
    <font>
      <u val="single"/>
      <sz val="9.85"/>
      <color indexed="12"/>
      <name val="Arial MT"/>
      <family val="0"/>
    </font>
    <font>
      <u val="single"/>
      <sz val="9.85"/>
      <color indexed="36"/>
      <name val="Arial MT"/>
      <family val="0"/>
    </font>
    <font>
      <sz val="12"/>
      <color indexed="48"/>
      <name val="Arial MT"/>
      <family val="0"/>
    </font>
    <font>
      <vertAlign val="superscript"/>
      <sz val="14"/>
      <name val="Arial"/>
      <family val="2"/>
    </font>
    <font>
      <b/>
      <u val="single"/>
      <sz val="12"/>
      <name val="Arial"/>
      <family val="2"/>
    </font>
    <font>
      <b/>
      <i/>
      <sz val="12"/>
      <name val="Arial"/>
      <family val="2"/>
    </font>
    <font>
      <b/>
      <i/>
      <vertAlign val="superscript"/>
      <sz val="12"/>
      <name val="Arial"/>
      <family val="2"/>
    </font>
    <font>
      <b/>
      <sz val="11.5"/>
      <name val="Arial"/>
      <family val="2"/>
    </font>
    <font>
      <b/>
      <sz val="16"/>
      <name val="Arial MT"/>
      <family val="0"/>
    </font>
    <font>
      <b/>
      <sz val="12"/>
      <color indexed="10"/>
      <name val="Arial MT"/>
      <family val="0"/>
    </font>
    <font>
      <i/>
      <sz val="11"/>
      <name val="Arial"/>
      <family val="2"/>
    </font>
    <font>
      <b/>
      <sz val="10"/>
      <color indexed="12"/>
      <name val="Arial MT"/>
      <family val="0"/>
    </font>
    <font>
      <sz val="10.5"/>
      <name val="Arial MT"/>
      <family val="0"/>
    </font>
    <font>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val="single"/>
      <sz val="10"/>
      <color indexed="12"/>
      <name val="Calibri"/>
      <family val="2"/>
    </font>
    <font>
      <sz val="12"/>
      <color indexed="8"/>
      <name val="Arial"/>
      <family val="0"/>
    </font>
    <font>
      <sz val="10"/>
      <color indexed="8"/>
      <name val="Calibri"/>
      <family val="0"/>
    </font>
    <font>
      <sz val="9.2"/>
      <color indexed="8"/>
      <name val="Calibri"/>
      <family val="0"/>
    </font>
    <font>
      <sz val="9.75"/>
      <color indexed="8"/>
      <name val="Calibri"/>
      <family val="0"/>
    </font>
    <font>
      <sz val="11"/>
      <color indexed="8"/>
      <name val="Arial"/>
      <family val="0"/>
    </font>
    <font>
      <sz val="12"/>
      <name val="Calibri"/>
      <family val="2"/>
    </font>
    <font>
      <b/>
      <sz val="12"/>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s>
  <cellStyleXfs count="68">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8" borderId="0" applyNumberFormat="0" applyBorder="0" applyAlignment="0" applyProtection="0"/>
    <xf numFmtId="0" fontId="51"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53" fillId="3" borderId="0" applyNumberFormat="0" applyBorder="0" applyAlignment="0" applyProtection="0"/>
    <xf numFmtId="0" fontId="54" fillId="20" borderId="1" applyNumberFormat="0" applyAlignment="0" applyProtection="0"/>
    <xf numFmtId="0" fontId="55" fillId="21"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6" fillId="0" borderId="0" applyNumberFormat="0" applyFill="0" applyBorder="0" applyAlignment="0" applyProtection="0"/>
    <xf numFmtId="0" fontId="38" fillId="0" borderId="0" applyNumberFormat="0" applyFill="0" applyBorder="0" applyAlignment="0" applyProtection="0"/>
    <xf numFmtId="0" fontId="57" fillId="4"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37" fillId="0" borderId="0" applyNumberFormat="0" applyFill="0" applyBorder="0" applyAlignment="0" applyProtection="0"/>
    <xf numFmtId="0" fontId="61" fillId="0" borderId="0" applyNumberFormat="0" applyFill="0" applyBorder="0" applyAlignment="0" applyProtection="0"/>
    <xf numFmtId="0" fontId="62" fillId="7" borderId="1" applyNumberFormat="0" applyAlignment="0" applyProtection="0"/>
    <xf numFmtId="0" fontId="63" fillId="0" borderId="6" applyNumberFormat="0" applyFill="0" applyAlignment="0" applyProtection="0"/>
    <xf numFmtId="0" fontId="64" fillId="22" borderId="0" applyNumberFormat="0" applyBorder="0" applyAlignment="0" applyProtection="0"/>
    <xf numFmtId="0" fontId="4" fillId="0" borderId="0">
      <alignment/>
      <protection/>
    </xf>
    <xf numFmtId="168" fontId="0" fillId="0" borderId="0">
      <alignment/>
      <protection/>
    </xf>
    <xf numFmtId="0" fontId="4" fillId="0" borderId="0">
      <alignment/>
      <protection/>
    </xf>
    <xf numFmtId="0" fontId="4" fillId="23" borderId="7" applyNumberFormat="0" applyFont="0" applyAlignment="0" applyProtection="0"/>
    <xf numFmtId="0" fontId="65" fillId="20" borderId="8" applyNumberFormat="0" applyAlignment="0" applyProtection="0"/>
    <xf numFmtId="9" fontId="4"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94">
    <xf numFmtId="168" fontId="0" fillId="0" borderId="0" xfId="0" applyAlignment="1">
      <alignment/>
    </xf>
    <xf numFmtId="168" fontId="6" fillId="0" borderId="0" xfId="0" applyFont="1" applyAlignment="1">
      <alignment/>
    </xf>
    <xf numFmtId="168" fontId="5" fillId="0" borderId="0" xfId="0" applyFont="1" applyAlignment="1">
      <alignment/>
    </xf>
    <xf numFmtId="168" fontId="4" fillId="0" borderId="0" xfId="0" applyFont="1" applyAlignment="1">
      <alignment/>
    </xf>
    <xf numFmtId="168" fontId="6" fillId="0" borderId="0" xfId="0" applyFont="1" applyBorder="1" applyAlignment="1">
      <alignment/>
    </xf>
    <xf numFmtId="168" fontId="6" fillId="0" borderId="0" xfId="0" applyFont="1" applyBorder="1" applyAlignment="1">
      <alignment horizontal="right"/>
    </xf>
    <xf numFmtId="168" fontId="0" fillId="0" borderId="0" xfId="0" applyFont="1" applyAlignment="1">
      <alignment/>
    </xf>
    <xf numFmtId="168" fontId="7" fillId="0" borderId="0" xfId="0" applyFont="1" applyAlignment="1">
      <alignment/>
    </xf>
    <xf numFmtId="168" fontId="1" fillId="0" borderId="0" xfId="0" applyFont="1" applyAlignment="1">
      <alignment/>
    </xf>
    <xf numFmtId="168" fontId="2" fillId="0" borderId="0" xfId="0" applyFont="1" applyAlignment="1">
      <alignment horizontal="right"/>
    </xf>
    <xf numFmtId="168" fontId="4" fillId="0" borderId="10" xfId="0" applyFont="1" applyBorder="1" applyAlignment="1">
      <alignment/>
    </xf>
    <xf numFmtId="168" fontId="1" fillId="0" borderId="0" xfId="0" applyFont="1" applyBorder="1" applyAlignment="1">
      <alignment/>
    </xf>
    <xf numFmtId="168" fontId="1" fillId="0" borderId="0" xfId="0" applyFont="1" applyBorder="1" applyAlignment="1">
      <alignment horizontal="right"/>
    </xf>
    <xf numFmtId="168" fontId="4" fillId="0" borderId="0" xfId="0" applyFont="1" applyBorder="1" applyAlignment="1">
      <alignment/>
    </xf>
    <xf numFmtId="168" fontId="7" fillId="0" borderId="0" xfId="0" applyFont="1" applyBorder="1" applyAlignment="1">
      <alignment/>
    </xf>
    <xf numFmtId="170" fontId="8" fillId="0" borderId="0" xfId="0" applyNumberFormat="1" applyFont="1" applyBorder="1" applyAlignment="1">
      <alignment/>
    </xf>
    <xf numFmtId="171" fontId="0" fillId="0" borderId="0" xfId="0" applyNumberFormat="1" applyFont="1" applyAlignment="1">
      <alignment/>
    </xf>
    <xf numFmtId="2" fontId="7" fillId="0" borderId="0" xfId="0" applyNumberFormat="1" applyFont="1" applyAlignment="1">
      <alignment horizontal="right"/>
    </xf>
    <xf numFmtId="3" fontId="7" fillId="0" borderId="0" xfId="0" applyNumberFormat="1" applyFont="1" applyAlignment="1">
      <alignment/>
    </xf>
    <xf numFmtId="3" fontId="7" fillId="0" borderId="0" xfId="0" applyNumberFormat="1" applyFont="1" applyAlignment="1">
      <alignment horizontal="right"/>
    </xf>
    <xf numFmtId="168" fontId="7" fillId="0" borderId="0" xfId="0" applyFont="1" applyAlignment="1">
      <alignment horizontal="right"/>
    </xf>
    <xf numFmtId="168" fontId="12" fillId="0" borderId="0" xfId="0" applyFont="1" applyAlignment="1">
      <alignment/>
    </xf>
    <xf numFmtId="168" fontId="13" fillId="0" borderId="0" xfId="0" applyFont="1" applyAlignment="1">
      <alignment/>
    </xf>
    <xf numFmtId="168" fontId="17" fillId="0" borderId="0" xfId="0" applyNumberFormat="1" applyFont="1" applyAlignment="1" applyProtection="1">
      <alignment horizontal="left"/>
      <protection/>
    </xf>
    <xf numFmtId="168" fontId="1" fillId="0" borderId="11" xfId="0" applyFont="1" applyBorder="1" applyAlignment="1">
      <alignment horizontal="right"/>
    </xf>
    <xf numFmtId="164" fontId="7" fillId="0" borderId="0" xfId="0" applyNumberFormat="1" applyFont="1" applyAlignment="1" applyProtection="1">
      <alignment/>
      <protection/>
    </xf>
    <xf numFmtId="168" fontId="0" fillId="0" borderId="0" xfId="0" applyAlignment="1" quotePrefix="1">
      <alignment horizontal="center"/>
    </xf>
    <xf numFmtId="168" fontId="18" fillId="0" borderId="0" xfId="0" applyFont="1" applyAlignment="1">
      <alignment/>
    </xf>
    <xf numFmtId="169" fontId="0" fillId="0" borderId="0" xfId="0" applyNumberFormat="1" applyAlignment="1">
      <alignment/>
    </xf>
    <xf numFmtId="168" fontId="0" fillId="0" borderId="0" xfId="0" applyBorder="1" applyAlignment="1">
      <alignment/>
    </xf>
    <xf numFmtId="168" fontId="0" fillId="0" borderId="0" xfId="0" applyFont="1" applyAlignment="1">
      <alignment/>
    </xf>
    <xf numFmtId="168" fontId="0" fillId="0" borderId="0" xfId="0" applyFont="1" applyAlignment="1">
      <alignment/>
    </xf>
    <xf numFmtId="168" fontId="21" fillId="0" borderId="0" xfId="0" applyFont="1" applyAlignment="1">
      <alignment/>
    </xf>
    <xf numFmtId="171" fontId="7" fillId="0" borderId="0" xfId="0" applyNumberFormat="1" applyFont="1" applyAlignment="1">
      <alignment/>
    </xf>
    <xf numFmtId="169" fontId="7" fillId="0" borderId="0" xfId="0" applyNumberFormat="1" applyFont="1" applyAlignment="1">
      <alignment/>
    </xf>
    <xf numFmtId="168" fontId="23" fillId="0" borderId="0" xfId="0" applyFont="1" applyAlignment="1">
      <alignment/>
    </xf>
    <xf numFmtId="171" fontId="7" fillId="0" borderId="0" xfId="0" applyNumberFormat="1" applyFont="1" applyAlignment="1">
      <alignment horizontal="right"/>
    </xf>
    <xf numFmtId="171" fontId="7" fillId="0" borderId="0" xfId="0" applyNumberFormat="1" applyFont="1" applyBorder="1" applyAlignment="1">
      <alignment horizontal="right"/>
    </xf>
    <xf numFmtId="168" fontId="2" fillId="0" borderId="0" xfId="0" applyFont="1" applyAlignment="1">
      <alignment/>
    </xf>
    <xf numFmtId="171" fontId="25" fillId="0" borderId="0" xfId="0" applyNumberFormat="1" applyFont="1" applyAlignment="1">
      <alignment/>
    </xf>
    <xf numFmtId="2" fontId="22" fillId="0" borderId="0" xfId="0" applyNumberFormat="1" applyFont="1" applyAlignment="1">
      <alignment horizontal="right"/>
    </xf>
    <xf numFmtId="168" fontId="17" fillId="0" borderId="0" xfId="0" applyFont="1" applyAlignment="1">
      <alignment/>
    </xf>
    <xf numFmtId="168" fontId="26" fillId="0" borderId="0" xfId="0" applyFont="1" applyAlignment="1">
      <alignment horizontal="right"/>
    </xf>
    <xf numFmtId="169" fontId="26" fillId="0" borderId="0" xfId="0" applyNumberFormat="1" applyFont="1" applyAlignment="1">
      <alignment horizontal="right"/>
    </xf>
    <xf numFmtId="168" fontId="7" fillId="0" borderId="0" xfId="0" applyFont="1" applyAlignment="1">
      <alignment horizontal="center"/>
    </xf>
    <xf numFmtId="1" fontId="7" fillId="0" borderId="0" xfId="0" applyNumberFormat="1" applyFont="1" applyAlignment="1">
      <alignment horizontal="center"/>
    </xf>
    <xf numFmtId="168" fontId="7" fillId="0" borderId="0" xfId="0" applyFont="1" applyBorder="1" applyAlignment="1">
      <alignment horizontal="center"/>
    </xf>
    <xf numFmtId="49" fontId="0" fillId="0" borderId="0" xfId="0" applyNumberFormat="1" applyAlignment="1">
      <alignment/>
    </xf>
    <xf numFmtId="171" fontId="27" fillId="0" borderId="0" xfId="0" applyNumberFormat="1" applyFont="1" applyAlignment="1">
      <alignment/>
    </xf>
    <xf numFmtId="168" fontId="28" fillId="0" borderId="0" xfId="0" applyFont="1" applyAlignment="1">
      <alignment/>
    </xf>
    <xf numFmtId="168" fontId="29" fillId="0" borderId="0" xfId="0" applyFont="1" applyAlignment="1">
      <alignment/>
    </xf>
    <xf numFmtId="168" fontId="4" fillId="0" borderId="0" xfId="0" applyFont="1" applyBorder="1" applyAlignment="1">
      <alignment horizontal="right"/>
    </xf>
    <xf numFmtId="168" fontId="4" fillId="0" borderId="10" xfId="0" applyFont="1" applyBorder="1" applyAlignment="1">
      <alignment horizontal="right"/>
    </xf>
    <xf numFmtId="169" fontId="19" fillId="0" borderId="0" xfId="0" applyNumberFormat="1" applyFont="1" applyAlignment="1">
      <alignment/>
    </xf>
    <xf numFmtId="168" fontId="19" fillId="0" borderId="0" xfId="0" applyFont="1" applyAlignment="1">
      <alignment/>
    </xf>
    <xf numFmtId="168" fontId="30" fillId="0" borderId="0" xfId="0" applyFont="1" applyAlignment="1">
      <alignment/>
    </xf>
    <xf numFmtId="168" fontId="7" fillId="0" borderId="0" xfId="0" applyFont="1" applyFill="1" applyAlignment="1">
      <alignment/>
    </xf>
    <xf numFmtId="168" fontId="7" fillId="0" borderId="0" xfId="0" applyFont="1" applyFill="1" applyAlignment="1">
      <alignment horizontal="right"/>
    </xf>
    <xf numFmtId="168" fontId="0" fillId="0" borderId="0" xfId="0" applyFill="1" applyAlignment="1">
      <alignment/>
    </xf>
    <xf numFmtId="168" fontId="6" fillId="0" borderId="0" xfId="0" applyFont="1" applyFill="1" applyAlignment="1">
      <alignment/>
    </xf>
    <xf numFmtId="168" fontId="4" fillId="0" borderId="0" xfId="0" applyFont="1" applyFill="1" applyAlignment="1">
      <alignment/>
    </xf>
    <xf numFmtId="168" fontId="2" fillId="0" borderId="0" xfId="0" applyFont="1" applyFill="1" applyAlignment="1">
      <alignment horizontal="right"/>
    </xf>
    <xf numFmtId="171" fontId="7" fillId="0" borderId="0" xfId="0" applyNumberFormat="1" applyFont="1" applyFill="1" applyAlignment="1">
      <alignment/>
    </xf>
    <xf numFmtId="171" fontId="25" fillId="0" borderId="0" xfId="0" applyNumberFormat="1" applyFont="1" applyFill="1" applyAlignment="1">
      <alignment/>
    </xf>
    <xf numFmtId="171" fontId="25" fillId="0" borderId="0" xfId="0" applyNumberFormat="1" applyFont="1" applyFill="1" applyAlignment="1">
      <alignment horizontal="right"/>
    </xf>
    <xf numFmtId="168" fontId="4" fillId="0" borderId="10" xfId="0" applyFont="1" applyFill="1" applyBorder="1" applyAlignment="1">
      <alignment/>
    </xf>
    <xf numFmtId="171" fontId="27" fillId="0" borderId="0" xfId="0" applyNumberFormat="1" applyFont="1" applyFill="1" applyAlignment="1">
      <alignment/>
    </xf>
    <xf numFmtId="171" fontId="7" fillId="0" borderId="0" xfId="0" applyNumberFormat="1" applyFont="1" applyFill="1" applyBorder="1" applyAlignment="1">
      <alignment horizontal="right"/>
    </xf>
    <xf numFmtId="2"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Fill="1" applyAlignment="1">
      <alignment/>
    </xf>
    <xf numFmtId="168" fontId="0" fillId="0" borderId="0" xfId="0" applyFont="1" applyFill="1" applyAlignment="1">
      <alignment/>
    </xf>
    <xf numFmtId="168" fontId="0" fillId="0" borderId="0" xfId="0" applyFont="1" applyFill="1" applyBorder="1" applyAlignment="1">
      <alignment/>
    </xf>
    <xf numFmtId="168" fontId="26" fillId="0" borderId="0" xfId="0" applyFont="1" applyFill="1" applyAlignment="1">
      <alignment horizontal="right"/>
    </xf>
    <xf numFmtId="169" fontId="26" fillId="0" borderId="0" xfId="0" applyNumberFormat="1" applyFont="1" applyFill="1" applyAlignment="1">
      <alignment horizontal="right"/>
    </xf>
    <xf numFmtId="2" fontId="22" fillId="0" borderId="0" xfId="0" applyNumberFormat="1" applyFont="1" applyFill="1" applyAlignment="1">
      <alignment horizontal="right"/>
    </xf>
    <xf numFmtId="3" fontId="7" fillId="0" borderId="0" xfId="43" applyNumberFormat="1" applyFont="1" applyFill="1" applyAlignment="1">
      <alignment/>
    </xf>
    <xf numFmtId="168" fontId="7" fillId="0" borderId="0" xfId="0" applyNumberFormat="1" applyFont="1" applyAlignment="1">
      <alignment horizontal="right"/>
    </xf>
    <xf numFmtId="168" fontId="32" fillId="0" borderId="0" xfId="0" applyFont="1" applyAlignment="1">
      <alignment/>
    </xf>
    <xf numFmtId="4" fontId="7" fillId="0" borderId="0" xfId="0" applyNumberFormat="1" applyFont="1" applyAlignment="1">
      <alignment horizontal="right"/>
    </xf>
    <xf numFmtId="4" fontId="7" fillId="0" borderId="0" xfId="0" applyNumberFormat="1" applyFont="1" applyFill="1" applyAlignment="1">
      <alignment horizontal="right"/>
    </xf>
    <xf numFmtId="4" fontId="22" fillId="0" borderId="0" xfId="0" applyNumberFormat="1" applyFont="1" applyAlignment="1">
      <alignment horizontal="right"/>
    </xf>
    <xf numFmtId="4" fontId="22" fillId="0" borderId="0" xfId="0" applyNumberFormat="1" applyFont="1" applyFill="1" applyAlignment="1">
      <alignment horizontal="right"/>
    </xf>
    <xf numFmtId="2" fontId="22" fillId="0" borderId="0" xfId="0" applyNumberFormat="1" applyFont="1" applyBorder="1" applyAlignment="1">
      <alignment horizontal="right"/>
    </xf>
    <xf numFmtId="2" fontId="22" fillId="0" borderId="0" xfId="0" applyNumberFormat="1" applyFont="1" applyFill="1" applyBorder="1" applyAlignment="1">
      <alignment horizontal="right"/>
    </xf>
    <xf numFmtId="3" fontId="22" fillId="0" borderId="0" xfId="0" applyNumberFormat="1" applyFont="1" applyAlignment="1">
      <alignment horizontal="right"/>
    </xf>
    <xf numFmtId="3" fontId="22" fillId="0" borderId="0" xfId="0" applyNumberFormat="1" applyFont="1" applyFill="1" applyAlignment="1">
      <alignment horizontal="right"/>
    </xf>
    <xf numFmtId="168" fontId="7" fillId="0" borderId="0" xfId="0" applyFont="1" applyAlignment="1">
      <alignment/>
    </xf>
    <xf numFmtId="168" fontId="4" fillId="0" borderId="0" xfId="0" applyFont="1" applyAlignment="1">
      <alignment/>
    </xf>
    <xf numFmtId="168" fontId="4" fillId="0" borderId="0" xfId="0" applyFont="1" applyFill="1" applyAlignment="1">
      <alignment/>
    </xf>
    <xf numFmtId="168" fontId="4" fillId="0" borderId="0" xfId="0" applyFont="1" applyFill="1" applyAlignment="1">
      <alignment horizontal="center"/>
    </xf>
    <xf numFmtId="1" fontId="7" fillId="0" borderId="0" xfId="0" applyNumberFormat="1" applyFont="1" applyAlignment="1">
      <alignment/>
    </xf>
    <xf numFmtId="168" fontId="1" fillId="0" borderId="0" xfId="0" applyFont="1" applyFill="1" applyBorder="1" applyAlignment="1">
      <alignment horizontal="right"/>
    </xf>
    <xf numFmtId="168" fontId="26" fillId="0" borderId="0" xfId="0" applyFont="1" applyFill="1" applyAlignment="1">
      <alignment horizontal="right"/>
    </xf>
    <xf numFmtId="168" fontId="7" fillId="0" borderId="0" xfId="0" applyFont="1" applyFill="1" applyAlignment="1">
      <alignment/>
    </xf>
    <xf numFmtId="1" fontId="7" fillId="0" borderId="0" xfId="0" applyNumberFormat="1" applyFont="1" applyFill="1" applyAlignment="1">
      <alignment/>
    </xf>
    <xf numFmtId="168" fontId="26" fillId="0" borderId="0" xfId="0" applyFont="1" applyAlignment="1">
      <alignment horizontal="center"/>
    </xf>
    <xf numFmtId="168" fontId="1" fillId="0" borderId="0" xfId="0" applyFont="1" applyBorder="1" applyAlignment="1">
      <alignment horizontal="center"/>
    </xf>
    <xf numFmtId="168" fontId="26" fillId="0" borderId="0" xfId="0" applyFont="1" applyAlignment="1">
      <alignment/>
    </xf>
    <xf numFmtId="3" fontId="26" fillId="0" borderId="0" xfId="0" applyNumberFormat="1" applyFont="1" applyAlignment="1">
      <alignment horizontal="center"/>
    </xf>
    <xf numFmtId="171" fontId="7" fillId="0" borderId="0" xfId="64" applyNumberFormat="1" applyFont="1" applyAlignment="1">
      <alignment/>
    </xf>
    <xf numFmtId="171" fontId="7" fillId="0" borderId="0" xfId="64" applyNumberFormat="1" applyFont="1" applyFill="1" applyAlignment="1">
      <alignment/>
    </xf>
    <xf numFmtId="168" fontId="0" fillId="0" borderId="0" xfId="0" applyAlignment="1">
      <alignment wrapText="1"/>
    </xf>
    <xf numFmtId="168" fontId="7" fillId="0" borderId="0" xfId="0" applyFont="1" applyBorder="1" applyAlignment="1">
      <alignment wrapText="1"/>
    </xf>
    <xf numFmtId="168" fontId="7" fillId="0" borderId="0" xfId="0" applyFont="1" applyBorder="1" applyAlignment="1">
      <alignment horizontal="center" wrapText="1"/>
    </xf>
    <xf numFmtId="168" fontId="0" fillId="0" borderId="0" xfId="0" applyBorder="1" applyAlignment="1">
      <alignment horizontal="right"/>
    </xf>
    <xf numFmtId="168" fontId="11" fillId="0" borderId="0" xfId="0" applyFont="1" applyAlignment="1">
      <alignment horizontal="right"/>
    </xf>
    <xf numFmtId="168" fontId="11" fillId="0" borderId="0" xfId="0" applyFont="1" applyAlignment="1">
      <alignment horizontal="right" indent="3"/>
    </xf>
    <xf numFmtId="171" fontId="22" fillId="0" borderId="0" xfId="0" applyNumberFormat="1" applyFont="1" applyFill="1" applyAlignment="1">
      <alignment/>
    </xf>
    <xf numFmtId="4" fontId="24" fillId="0" borderId="0" xfId="0" applyNumberFormat="1" applyFont="1" applyAlignment="1">
      <alignment horizontal="right"/>
    </xf>
    <xf numFmtId="168" fontId="21" fillId="0" borderId="0" xfId="0" applyFont="1" applyBorder="1" applyAlignment="1">
      <alignment horizontal="center"/>
    </xf>
    <xf numFmtId="168" fontId="6" fillId="0" borderId="12" xfId="0" applyFont="1" applyBorder="1" applyAlignment="1">
      <alignment/>
    </xf>
    <xf numFmtId="168" fontId="13" fillId="0" borderId="0" xfId="0" applyFont="1" applyBorder="1" applyAlignment="1">
      <alignment horizontal="left"/>
    </xf>
    <xf numFmtId="168" fontId="7" fillId="0" borderId="0" xfId="0" applyFont="1" applyFill="1" applyBorder="1" applyAlignment="1">
      <alignment/>
    </xf>
    <xf numFmtId="168" fontId="7" fillId="0" borderId="0" xfId="0" applyFont="1" applyBorder="1" applyAlignment="1">
      <alignment horizontal="right"/>
    </xf>
    <xf numFmtId="168" fontId="5" fillId="0" borderId="11" xfId="0" applyFont="1" applyBorder="1" applyAlignment="1">
      <alignment/>
    </xf>
    <xf numFmtId="169" fontId="7" fillId="0" borderId="0" xfId="0" applyNumberFormat="1" applyFont="1" applyAlignment="1">
      <alignment horizontal="right"/>
    </xf>
    <xf numFmtId="171" fontId="7" fillId="0" borderId="0" xfId="0" applyNumberFormat="1" applyFont="1" applyAlignment="1">
      <alignment/>
    </xf>
    <xf numFmtId="171" fontId="7" fillId="0" borderId="0" xfId="0" applyNumberFormat="1" applyFont="1" applyFill="1" applyBorder="1" applyAlignment="1">
      <alignment/>
    </xf>
    <xf numFmtId="171" fontId="24" fillId="0" borderId="0" xfId="0" applyNumberFormat="1" applyFont="1" applyFill="1" applyBorder="1" applyAlignment="1">
      <alignment horizontal="right"/>
    </xf>
    <xf numFmtId="168" fontId="39" fillId="0" borderId="0" xfId="0" applyFont="1" applyAlignment="1">
      <alignment/>
    </xf>
    <xf numFmtId="168" fontId="0" fillId="24" borderId="0" xfId="0" applyFill="1" applyAlignment="1">
      <alignment/>
    </xf>
    <xf numFmtId="168" fontId="21" fillId="24" borderId="0" xfId="0" applyFont="1" applyFill="1" applyAlignment="1">
      <alignment/>
    </xf>
    <xf numFmtId="3" fontId="0" fillId="0" borderId="0" xfId="0" applyNumberFormat="1" applyFill="1" applyAlignment="1">
      <alignment/>
    </xf>
    <xf numFmtId="3" fontId="24" fillId="0" borderId="0" xfId="0" applyNumberFormat="1" applyFont="1" applyFill="1" applyAlignment="1">
      <alignment/>
    </xf>
    <xf numFmtId="171" fontId="20" fillId="0" borderId="0" xfId="0" applyNumberFormat="1" applyFont="1" applyAlignment="1">
      <alignment/>
    </xf>
    <xf numFmtId="196" fontId="0" fillId="0" borderId="0" xfId="0" applyNumberFormat="1" applyAlignment="1">
      <alignment/>
    </xf>
    <xf numFmtId="168" fontId="31" fillId="0" borderId="0" xfId="0" applyFont="1" applyAlignment="1">
      <alignment/>
    </xf>
    <xf numFmtId="1" fontId="26" fillId="0" borderId="0" xfId="0" applyNumberFormat="1" applyFont="1" applyAlignment="1">
      <alignment horizontal="right"/>
    </xf>
    <xf numFmtId="171" fontId="0" fillId="24" borderId="0" xfId="0" applyNumberFormat="1" applyFont="1" applyFill="1" applyAlignment="1">
      <alignment/>
    </xf>
    <xf numFmtId="168" fontId="21" fillId="0" borderId="0" xfId="0" applyFont="1" applyBorder="1" applyAlignment="1">
      <alignment horizontal="right"/>
    </xf>
    <xf numFmtId="168" fontId="21" fillId="0" borderId="0" xfId="0" applyFont="1" applyBorder="1" applyAlignment="1">
      <alignment horizontal="centerContinuous"/>
    </xf>
    <xf numFmtId="168" fontId="0" fillId="0" borderId="0" xfId="0" applyFill="1" applyBorder="1" applyAlignment="1">
      <alignment/>
    </xf>
    <xf numFmtId="171" fontId="7" fillId="0" borderId="0" xfId="0" applyNumberFormat="1" applyFont="1" applyFill="1" applyAlignment="1">
      <alignment horizontal="right"/>
    </xf>
    <xf numFmtId="168" fontId="0" fillId="0" borderId="0" xfId="0" applyFont="1" applyAlignment="1">
      <alignment wrapText="1"/>
    </xf>
    <xf numFmtId="1" fontId="26" fillId="0" borderId="0" xfId="0" applyNumberFormat="1" applyFont="1" applyFill="1" applyAlignment="1">
      <alignment horizontal="center"/>
    </xf>
    <xf numFmtId="1" fontId="26" fillId="0" borderId="0" xfId="0" applyNumberFormat="1" applyFont="1" applyFill="1" applyAlignment="1">
      <alignment horizontal="right"/>
    </xf>
    <xf numFmtId="181" fontId="26" fillId="0" borderId="0" xfId="43" applyNumberFormat="1" applyFont="1" applyAlignment="1">
      <alignment horizontal="center"/>
    </xf>
    <xf numFmtId="181" fontId="26" fillId="0" borderId="0" xfId="43" applyNumberFormat="1" applyFont="1" applyFill="1" applyAlignment="1">
      <alignment horizontal="center"/>
    </xf>
    <xf numFmtId="171" fontId="7" fillId="0" borderId="13" xfId="64" applyNumberFormat="1" applyFont="1" applyFill="1" applyBorder="1" applyAlignment="1">
      <alignment/>
    </xf>
    <xf numFmtId="171" fontId="7" fillId="0" borderId="0" xfId="64" applyNumberFormat="1" applyFont="1" applyFill="1" applyAlignment="1">
      <alignment horizontal="right"/>
    </xf>
    <xf numFmtId="171" fontId="7" fillId="0" borderId="0" xfId="0" applyNumberFormat="1" applyFont="1" applyFill="1" applyAlignment="1">
      <alignment/>
    </xf>
    <xf numFmtId="168" fontId="41" fillId="0" borderId="0" xfId="0" applyFont="1" applyAlignment="1">
      <alignment/>
    </xf>
    <xf numFmtId="168" fontId="42" fillId="0" borderId="0" xfId="0" applyFont="1" applyAlignment="1">
      <alignment/>
    </xf>
    <xf numFmtId="168" fontId="4" fillId="0" borderId="12" xfId="0" applyFont="1" applyBorder="1" applyAlignment="1">
      <alignment/>
    </xf>
    <xf numFmtId="168" fontId="4" fillId="0" borderId="12" xfId="0" applyFont="1" applyBorder="1" applyAlignment="1">
      <alignment horizontal="right"/>
    </xf>
    <xf numFmtId="168" fontId="4" fillId="0" borderId="12" xfId="0" applyFont="1" applyFill="1" applyBorder="1" applyAlignment="1">
      <alignment/>
    </xf>
    <xf numFmtId="168" fontId="17" fillId="0" borderId="0" xfId="0" applyFont="1" applyBorder="1" applyAlignment="1">
      <alignment horizontal="left"/>
    </xf>
    <xf numFmtId="168" fontId="7" fillId="0" borderId="0" xfId="0" applyFont="1" applyBorder="1" applyAlignment="1">
      <alignment horizontal="left"/>
    </xf>
    <xf numFmtId="168" fontId="17" fillId="0" borderId="14" xfId="0" applyFont="1" applyBorder="1" applyAlignment="1">
      <alignment vertical="center"/>
    </xf>
    <xf numFmtId="168" fontId="17" fillId="0" borderId="14" xfId="0" applyFont="1" applyBorder="1" applyAlignment="1">
      <alignment horizontal="center"/>
    </xf>
    <xf numFmtId="168" fontId="1" fillId="0" borderId="14" xfId="0" applyFont="1" applyBorder="1" applyAlignment="1">
      <alignment/>
    </xf>
    <xf numFmtId="168" fontId="15" fillId="0" borderId="14" xfId="0" applyFont="1" applyBorder="1" applyAlignment="1">
      <alignment horizontal="center"/>
    </xf>
    <xf numFmtId="168" fontId="15" fillId="0" borderId="14" xfId="0" applyFont="1" applyBorder="1" applyAlignment="1">
      <alignment horizontal="right" vertical="center"/>
    </xf>
    <xf numFmtId="168" fontId="15" fillId="0" borderId="14" xfId="0" applyFont="1" applyFill="1" applyBorder="1" applyAlignment="1">
      <alignment horizontal="right" vertical="center"/>
    </xf>
    <xf numFmtId="168" fontId="17" fillId="0" borderId="14" xfId="0" applyFont="1" applyBorder="1" applyAlignment="1">
      <alignment/>
    </xf>
    <xf numFmtId="168" fontId="10" fillId="0" borderId="14" xfId="0" applyFont="1" applyBorder="1" applyAlignment="1">
      <alignment/>
    </xf>
    <xf numFmtId="168" fontId="21" fillId="0" borderId="14" xfId="0" applyFont="1" applyBorder="1" applyAlignment="1">
      <alignment vertical="center"/>
    </xf>
    <xf numFmtId="168" fontId="0" fillId="0" borderId="14" xfId="0" applyFont="1" applyBorder="1" applyAlignment="1">
      <alignment/>
    </xf>
    <xf numFmtId="168" fontId="17" fillId="0" borderId="14" xfId="0" applyFont="1" applyBorder="1" applyAlignment="1" quotePrefix="1">
      <alignment horizontal="center"/>
    </xf>
    <xf numFmtId="168" fontId="0" fillId="0" borderId="0" xfId="0" applyFont="1" applyAlignment="1">
      <alignment/>
    </xf>
    <xf numFmtId="168" fontId="7" fillId="0" borderId="12" xfId="0" applyFont="1" applyBorder="1" applyAlignment="1">
      <alignment/>
    </xf>
    <xf numFmtId="168" fontId="0" fillId="0" borderId="12" xfId="0" applyFont="1" applyBorder="1" applyAlignment="1">
      <alignment/>
    </xf>
    <xf numFmtId="3" fontId="7" fillId="0" borderId="12" xfId="0" applyNumberFormat="1" applyFont="1" applyBorder="1" applyAlignment="1">
      <alignment horizontal="right"/>
    </xf>
    <xf numFmtId="3" fontId="7" fillId="0" borderId="12" xfId="0" applyNumberFormat="1" applyFont="1" applyFill="1" applyBorder="1" applyAlignment="1">
      <alignment horizontal="right"/>
    </xf>
    <xf numFmtId="168" fontId="17" fillId="0" borderId="0" xfId="0" applyFont="1" applyBorder="1" applyAlignment="1">
      <alignment vertical="top"/>
    </xf>
    <xf numFmtId="168" fontId="0" fillId="0" borderId="0" xfId="0" applyFont="1" applyBorder="1" applyAlignment="1">
      <alignment/>
    </xf>
    <xf numFmtId="168" fontId="13" fillId="0" borderId="14" xfId="0" applyFont="1" applyBorder="1" applyAlignment="1">
      <alignment wrapText="1"/>
    </xf>
    <xf numFmtId="168" fontId="0" fillId="0" borderId="0" xfId="0" applyFont="1" applyAlignment="1">
      <alignment wrapText="1"/>
    </xf>
    <xf numFmtId="3" fontId="7" fillId="0" borderId="0" xfId="0" applyNumberFormat="1" applyFont="1" applyFill="1" applyAlignment="1">
      <alignment/>
    </xf>
    <xf numFmtId="174" fontId="7" fillId="0" borderId="0" xfId="0" applyNumberFormat="1" applyFont="1" applyFill="1" applyAlignment="1">
      <alignment/>
    </xf>
    <xf numFmtId="168" fontId="0" fillId="0" borderId="0" xfId="0" applyFont="1" applyAlignment="1">
      <alignment/>
    </xf>
    <xf numFmtId="3" fontId="7" fillId="0" borderId="0" xfId="0" applyNumberFormat="1" applyFont="1" applyAlignment="1">
      <alignment/>
    </xf>
    <xf numFmtId="171" fontId="7" fillId="0" borderId="0" xfId="0" applyNumberFormat="1" applyFont="1" applyFill="1" applyAlignment="1">
      <alignment/>
    </xf>
    <xf numFmtId="168" fontId="26" fillId="0" borderId="0" xfId="0" applyFont="1" applyAlignment="1">
      <alignment horizontal="left"/>
    </xf>
    <xf numFmtId="168" fontId="7" fillId="0" borderId="0" xfId="0" applyFont="1" applyAlignment="1">
      <alignment horizontal="left"/>
    </xf>
    <xf numFmtId="174" fontId="24" fillId="0" borderId="0" xfId="0" applyNumberFormat="1" applyFont="1" applyFill="1" applyAlignment="1">
      <alignment/>
    </xf>
    <xf numFmtId="174" fontId="24" fillId="0" borderId="0" xfId="0" applyNumberFormat="1" applyFont="1" applyFill="1" applyAlignment="1">
      <alignment/>
    </xf>
    <xf numFmtId="3" fontId="24" fillId="0" borderId="0" xfId="0" applyNumberFormat="1" applyFont="1" applyAlignment="1">
      <alignment/>
    </xf>
    <xf numFmtId="171" fontId="24" fillId="0" borderId="0" xfId="0" applyNumberFormat="1" applyFont="1" applyFill="1" applyAlignment="1">
      <alignment/>
    </xf>
    <xf numFmtId="174" fontId="19" fillId="0" borderId="0" xfId="64" applyNumberFormat="1" applyFont="1" applyFill="1" applyAlignment="1">
      <alignment/>
    </xf>
    <xf numFmtId="168" fontId="2" fillId="0" borderId="0" xfId="0" applyFont="1" applyBorder="1" applyAlignment="1">
      <alignment horizontal="left"/>
    </xf>
    <xf numFmtId="168" fontId="7" fillId="0" borderId="12" xfId="0" applyFont="1" applyBorder="1" applyAlignment="1">
      <alignment/>
    </xf>
    <xf numFmtId="168" fontId="0" fillId="0" borderId="12" xfId="0" applyFont="1" applyBorder="1" applyAlignment="1">
      <alignment/>
    </xf>
    <xf numFmtId="171" fontId="0" fillId="0" borderId="0" xfId="0" applyNumberFormat="1" applyFont="1" applyAlignment="1">
      <alignment/>
    </xf>
    <xf numFmtId="168" fontId="7" fillId="0" borderId="14" xfId="0" applyFont="1" applyBorder="1" applyAlignment="1">
      <alignment/>
    </xf>
    <xf numFmtId="168" fontId="0" fillId="0" borderId="14" xfId="0" applyFont="1" applyBorder="1" applyAlignment="1">
      <alignment/>
    </xf>
    <xf numFmtId="168" fontId="17" fillId="0" borderId="14" xfId="0" applyFont="1" applyBorder="1" applyAlignment="1">
      <alignment horizontal="right"/>
    </xf>
    <xf numFmtId="168" fontId="7" fillId="0" borderId="11" xfId="0" applyFont="1" applyBorder="1" applyAlignment="1">
      <alignment/>
    </xf>
    <xf numFmtId="168" fontId="7" fillId="0" borderId="11" xfId="0" applyFont="1" applyBorder="1" applyAlignment="1">
      <alignment horizontal="left"/>
    </xf>
    <xf numFmtId="168" fontId="17" fillId="0" borderId="12" xfId="0" applyFont="1" applyBorder="1" applyAlignment="1">
      <alignment/>
    </xf>
    <xf numFmtId="168" fontId="17" fillId="0" borderId="0" xfId="0" applyFont="1" applyBorder="1" applyAlignment="1">
      <alignment/>
    </xf>
    <xf numFmtId="168" fontId="17" fillId="0" borderId="0" xfId="0" applyFont="1" applyBorder="1" applyAlignment="1">
      <alignment horizontal="right"/>
    </xf>
    <xf numFmtId="168" fontId="17" fillId="0" borderId="0" xfId="0" applyFont="1" applyBorder="1" applyAlignment="1">
      <alignment horizontal="center"/>
    </xf>
    <xf numFmtId="168" fontId="17" fillId="0" borderId="0" xfId="0" applyFont="1" applyFill="1" applyBorder="1" applyAlignment="1">
      <alignment horizontal="center"/>
    </xf>
    <xf numFmtId="171" fontId="7" fillId="0" borderId="12" xfId="0" applyNumberFormat="1" applyFont="1" applyBorder="1" applyAlignment="1">
      <alignment horizontal="right"/>
    </xf>
    <xf numFmtId="168" fontId="17" fillId="0" borderId="14" xfId="0" applyFont="1" applyFill="1" applyBorder="1" applyAlignment="1">
      <alignment horizontal="center"/>
    </xf>
    <xf numFmtId="168" fontId="7" fillId="0" borderId="12" xfId="0" applyFont="1" applyFill="1" applyBorder="1" applyAlignment="1">
      <alignment horizontal="right"/>
    </xf>
    <xf numFmtId="168" fontId="14" fillId="0" borderId="0" xfId="0" applyFont="1" applyBorder="1" applyAlignment="1">
      <alignment horizontal="left"/>
    </xf>
    <xf numFmtId="168" fontId="0" fillId="0" borderId="14" xfId="0" applyBorder="1" applyAlignment="1">
      <alignment/>
    </xf>
    <xf numFmtId="168" fontId="0" fillId="0" borderId="14" xfId="0" applyFont="1" applyBorder="1" applyAlignment="1">
      <alignment/>
    </xf>
    <xf numFmtId="168" fontId="17" fillId="0" borderId="14" xfId="0" applyFont="1" applyFill="1" applyBorder="1" applyAlignment="1">
      <alignment horizontal="right"/>
    </xf>
    <xf numFmtId="168" fontId="0" fillId="0" borderId="0" xfId="0" applyFont="1" applyFill="1" applyAlignment="1">
      <alignment/>
    </xf>
    <xf numFmtId="168" fontId="7" fillId="0" borderId="12" xfId="0" applyFont="1" applyBorder="1" applyAlignment="1">
      <alignment horizontal="right"/>
    </xf>
    <xf numFmtId="168" fontId="7" fillId="0" borderId="12" xfId="0" applyFont="1" applyFill="1" applyBorder="1" applyAlignment="1">
      <alignment/>
    </xf>
    <xf numFmtId="1" fontId="7" fillId="0" borderId="0" xfId="0" applyNumberFormat="1" applyFont="1" applyFill="1" applyAlignment="1">
      <alignment horizontal="center"/>
    </xf>
    <xf numFmtId="1" fontId="7" fillId="0" borderId="0" xfId="0" applyNumberFormat="1" applyFont="1" applyAlignment="1">
      <alignment/>
    </xf>
    <xf numFmtId="1" fontId="7" fillId="0" borderId="0" xfId="0" applyNumberFormat="1" applyFont="1" applyFill="1" applyAlignment="1">
      <alignment/>
    </xf>
    <xf numFmtId="1" fontId="26" fillId="0" borderId="0" xfId="0" applyNumberFormat="1" applyFont="1" applyAlignment="1">
      <alignment horizontal="center"/>
    </xf>
    <xf numFmtId="1" fontId="7" fillId="0" borderId="0" xfId="60" applyNumberFormat="1" applyFont="1" applyAlignment="1">
      <alignment horizontal="center"/>
      <protection/>
    </xf>
    <xf numFmtId="168" fontId="7" fillId="0" borderId="0" xfId="60" applyFont="1" applyAlignment="1">
      <alignment horizontal="center"/>
      <protection/>
    </xf>
    <xf numFmtId="168" fontId="7" fillId="0" borderId="12" xfId="0" applyFont="1" applyBorder="1" applyAlignment="1">
      <alignment horizontal="center"/>
    </xf>
    <xf numFmtId="168" fontId="13" fillId="0" borderId="0" xfId="0" applyFont="1" applyBorder="1" applyAlignment="1">
      <alignment/>
    </xf>
    <xf numFmtId="168" fontId="17" fillId="0" borderId="14" xfId="0" applyFont="1" applyFill="1" applyBorder="1" applyAlignment="1">
      <alignment/>
    </xf>
    <xf numFmtId="3" fontId="22" fillId="0" borderId="12" xfId="0" applyNumberFormat="1" applyFont="1" applyBorder="1" applyAlignment="1">
      <alignment horizontal="right"/>
    </xf>
    <xf numFmtId="3" fontId="22" fillId="0" borderId="12" xfId="0" applyNumberFormat="1" applyFont="1" applyFill="1" applyBorder="1" applyAlignment="1">
      <alignment horizontal="right"/>
    </xf>
    <xf numFmtId="168" fontId="24" fillId="0" borderId="12" xfId="0" applyFont="1" applyBorder="1" applyAlignment="1">
      <alignment horizontal="right"/>
    </xf>
    <xf numFmtId="168" fontId="21" fillId="0" borderId="14" xfId="0" applyFont="1" applyBorder="1" applyAlignment="1">
      <alignment horizontal="center"/>
    </xf>
    <xf numFmtId="168" fontId="7" fillId="0" borderId="12" xfId="0" applyFont="1" applyFill="1" applyBorder="1" applyAlignment="1">
      <alignment/>
    </xf>
    <xf numFmtId="168" fontId="17" fillId="0" borderId="12" xfId="0" applyFont="1" applyFill="1" applyBorder="1" applyAlignment="1">
      <alignment/>
    </xf>
    <xf numFmtId="168" fontId="7" fillId="0" borderId="0" xfId="0" applyFont="1" applyAlignment="1">
      <alignment horizontal="left"/>
    </xf>
    <xf numFmtId="49" fontId="17" fillId="0" borderId="14" xfId="0" applyNumberFormat="1" applyFont="1" applyBorder="1" applyAlignment="1">
      <alignment horizontal="right"/>
    </xf>
    <xf numFmtId="168" fontId="21" fillId="0" borderId="11" xfId="0" applyFont="1" applyBorder="1" applyAlignment="1">
      <alignment horizontal="center"/>
    </xf>
    <xf numFmtId="168" fontId="21" fillId="0" borderId="11" xfId="0" applyFont="1" applyBorder="1" applyAlignment="1">
      <alignment horizontal="centerContinuous"/>
    </xf>
    <xf numFmtId="168" fontId="0" fillId="0" borderId="12" xfId="0" applyBorder="1" applyAlignment="1">
      <alignment/>
    </xf>
    <xf numFmtId="168" fontId="21" fillId="0" borderId="12" xfId="0" applyFont="1" applyBorder="1" applyAlignment="1">
      <alignment horizontal="center"/>
    </xf>
    <xf numFmtId="168" fontId="21" fillId="0" borderId="12" xfId="0" applyFont="1" applyBorder="1" applyAlignment="1">
      <alignment horizontal="centerContinuous"/>
    </xf>
    <xf numFmtId="168" fontId="17" fillId="0" borderId="0" xfId="0" applyFont="1" applyBorder="1" applyAlignment="1">
      <alignment/>
    </xf>
    <xf numFmtId="168" fontId="21" fillId="0" borderId="12" xfId="0" applyFont="1" applyBorder="1" applyAlignment="1">
      <alignment/>
    </xf>
    <xf numFmtId="41" fontId="21" fillId="0" borderId="12" xfId="0" applyNumberFormat="1" applyFont="1" applyFill="1" applyBorder="1" applyAlignment="1">
      <alignment horizontal="right"/>
    </xf>
    <xf numFmtId="168" fontId="0" fillId="0" borderId="11" xfId="0" applyFont="1" applyBorder="1" applyAlignment="1">
      <alignment/>
    </xf>
    <xf numFmtId="3" fontId="4" fillId="0" borderId="0" xfId="0" applyNumberFormat="1" applyFont="1" applyAlignment="1">
      <alignment horizontal="right"/>
    </xf>
    <xf numFmtId="3" fontId="4" fillId="0" borderId="0" xfId="0" applyNumberFormat="1" applyFont="1" applyFill="1" applyAlignment="1">
      <alignment horizontal="right"/>
    </xf>
    <xf numFmtId="168" fontId="4" fillId="0" borderId="0" xfId="0" applyFont="1" applyAlignment="1">
      <alignment horizontal="center"/>
    </xf>
    <xf numFmtId="168" fontId="4" fillId="0" borderId="0" xfId="0" applyFont="1" applyFill="1" applyBorder="1" applyAlignment="1">
      <alignment/>
    </xf>
    <xf numFmtId="168" fontId="0" fillId="0" borderId="0" xfId="0" applyAlignment="1" quotePrefix="1">
      <alignment/>
    </xf>
    <xf numFmtId="168" fontId="0" fillId="0" borderId="0" xfId="0" applyFont="1" applyFill="1" applyAlignment="1">
      <alignment/>
    </xf>
    <xf numFmtId="168" fontId="0" fillId="0" borderId="0" xfId="0" applyFont="1" applyFill="1" applyAlignment="1">
      <alignment/>
    </xf>
    <xf numFmtId="168" fontId="7" fillId="0" borderId="0" xfId="0" applyFont="1" applyFill="1" applyBorder="1" applyAlignment="1">
      <alignment vertical="top" wrapText="1"/>
    </xf>
    <xf numFmtId="169" fontId="7" fillId="0" borderId="0" xfId="0" applyNumberFormat="1" applyFont="1" applyFill="1" applyAlignment="1">
      <alignment/>
    </xf>
    <xf numFmtId="171" fontId="19" fillId="0" borderId="0" xfId="0" applyNumberFormat="1" applyFont="1" applyAlignment="1">
      <alignment/>
    </xf>
    <xf numFmtId="171" fontId="6" fillId="0" borderId="0" xfId="0" applyNumberFormat="1" applyFont="1" applyAlignment="1">
      <alignment/>
    </xf>
    <xf numFmtId="171" fontId="7" fillId="0" borderId="15" xfId="0" applyNumberFormat="1" applyFont="1" applyFill="1" applyBorder="1" applyAlignment="1" quotePrefix="1">
      <alignment horizontal="right"/>
    </xf>
    <xf numFmtId="4" fontId="24" fillId="0" borderId="0" xfId="0" applyNumberFormat="1" applyFont="1" applyFill="1" applyAlignment="1">
      <alignment horizontal="right"/>
    </xf>
    <xf numFmtId="168" fontId="45" fillId="0" borderId="0" xfId="0" applyFont="1" applyAlignment="1">
      <alignment/>
    </xf>
    <xf numFmtId="168" fontId="5" fillId="0" borderId="0" xfId="0" applyFont="1" applyFill="1" applyAlignment="1">
      <alignment/>
    </xf>
    <xf numFmtId="168" fontId="6" fillId="0" borderId="12" xfId="0" applyFont="1" applyFill="1" applyBorder="1" applyAlignment="1">
      <alignment/>
    </xf>
    <xf numFmtId="196" fontId="7" fillId="0" borderId="0" xfId="0" applyNumberFormat="1" applyFont="1" applyFill="1" applyAlignment="1">
      <alignment/>
    </xf>
    <xf numFmtId="196" fontId="7" fillId="0" borderId="12" xfId="0" applyNumberFormat="1" applyFont="1" applyFill="1" applyBorder="1" applyAlignment="1">
      <alignment/>
    </xf>
    <xf numFmtId="168" fontId="7" fillId="0" borderId="0" xfId="0" applyFont="1" applyBorder="1" applyAlignment="1">
      <alignment vertical="top"/>
    </xf>
    <xf numFmtId="1" fontId="6" fillId="0" borderId="0" xfId="0" applyNumberFormat="1" applyFont="1" applyAlignment="1">
      <alignment/>
    </xf>
    <xf numFmtId="2" fontId="6" fillId="0" borderId="0" xfId="0" applyNumberFormat="1" applyFont="1" applyAlignment="1">
      <alignment/>
    </xf>
    <xf numFmtId="168" fontId="46" fillId="0" borderId="0" xfId="0" applyFont="1" applyAlignment="1">
      <alignment/>
    </xf>
    <xf numFmtId="168" fontId="7" fillId="0" borderId="0" xfId="0" applyFont="1" applyFill="1" applyBorder="1" applyAlignment="1">
      <alignment horizontal="right"/>
    </xf>
    <xf numFmtId="0" fontId="17" fillId="0" borderId="0" xfId="59" applyFont="1" applyFill="1" applyBorder="1">
      <alignment/>
      <protection/>
    </xf>
    <xf numFmtId="0" fontId="17" fillId="0" borderId="12" xfId="59" applyFont="1" applyFill="1" applyBorder="1">
      <alignment/>
      <protection/>
    </xf>
    <xf numFmtId="0" fontId="26" fillId="0" borderId="0" xfId="59" applyFont="1" applyFill="1" applyBorder="1">
      <alignment/>
      <protection/>
    </xf>
    <xf numFmtId="0" fontId="26" fillId="0" borderId="0" xfId="59" applyFont="1" applyFill="1" applyBorder="1" applyAlignment="1">
      <alignment horizontal="center"/>
      <protection/>
    </xf>
    <xf numFmtId="168" fontId="21" fillId="0" borderId="12" xfId="0" applyFont="1" applyBorder="1" applyAlignment="1">
      <alignment horizontal="right"/>
    </xf>
    <xf numFmtId="0" fontId="26" fillId="0" borderId="12" xfId="59" applyFont="1" applyFill="1" applyBorder="1" applyAlignment="1">
      <alignment horizontal="center"/>
      <protection/>
    </xf>
    <xf numFmtId="0" fontId="4" fillId="0" borderId="0" xfId="59" applyFont="1" applyFill="1" applyBorder="1" applyAlignment="1">
      <alignment/>
      <protection/>
    </xf>
    <xf numFmtId="0" fontId="47" fillId="0" borderId="0" xfId="59" applyFont="1" applyFill="1" applyAlignment="1">
      <alignment horizontal="right"/>
      <protection/>
    </xf>
    <xf numFmtId="0" fontId="7" fillId="0" borderId="0" xfId="59" applyFont="1" applyFill="1" applyBorder="1" applyAlignment="1">
      <alignment horizontal="right"/>
      <protection/>
    </xf>
    <xf numFmtId="16" fontId="7" fillId="0" borderId="0" xfId="59" applyNumberFormat="1" applyFont="1" applyFill="1" applyBorder="1" applyAlignment="1">
      <alignment horizontal="right"/>
      <protection/>
    </xf>
    <xf numFmtId="16" fontId="17" fillId="0" borderId="0" xfId="59" applyNumberFormat="1" applyFont="1" applyFill="1" applyBorder="1" applyAlignment="1">
      <alignment horizontal="right"/>
      <protection/>
    </xf>
    <xf numFmtId="0" fontId="7" fillId="0" borderId="12" xfId="59" applyFont="1" applyFill="1" applyBorder="1" applyAlignment="1">
      <alignment horizontal="right"/>
      <protection/>
    </xf>
    <xf numFmtId="16" fontId="7" fillId="0" borderId="12" xfId="59" applyNumberFormat="1" applyFont="1" applyFill="1" applyBorder="1" applyAlignment="1">
      <alignment horizontal="right"/>
      <protection/>
    </xf>
    <xf numFmtId="16" fontId="17" fillId="0" borderId="12" xfId="59" applyNumberFormat="1" applyFont="1" applyFill="1" applyBorder="1" applyAlignment="1">
      <alignment horizontal="right"/>
      <protection/>
    </xf>
    <xf numFmtId="168" fontId="23" fillId="0" borderId="0" xfId="0" applyFont="1" applyFill="1" applyAlignment="1">
      <alignment/>
    </xf>
    <xf numFmtId="168" fontId="17" fillId="0" borderId="12" xfId="0" applyFont="1" applyFill="1" applyBorder="1" applyAlignment="1">
      <alignment horizontal="left" vertical="center" wrapText="1" indent="1"/>
    </xf>
    <xf numFmtId="168" fontId="7" fillId="0" borderId="12" xfId="0" applyFont="1" applyBorder="1" applyAlignment="1">
      <alignment horizontal="center" vertical="center" wrapText="1"/>
    </xf>
    <xf numFmtId="168" fontId="17" fillId="0" borderId="0" xfId="0" applyFont="1" applyFill="1" applyAlignment="1">
      <alignment/>
    </xf>
    <xf numFmtId="2" fontId="7" fillId="0" borderId="15" xfId="0" applyNumberFormat="1" applyFont="1" applyFill="1" applyBorder="1" applyAlignment="1">
      <alignment horizontal="right"/>
    </xf>
    <xf numFmtId="181" fontId="0" fillId="0" borderId="15" xfId="43" applyNumberFormat="1" applyFont="1" applyFill="1" applyBorder="1" applyAlignment="1">
      <alignment horizontal="right"/>
    </xf>
    <xf numFmtId="181" fontId="0" fillId="0" borderId="0" xfId="43" applyNumberFormat="1" applyFont="1" applyFill="1" applyAlignment="1">
      <alignment horizontal="right"/>
    </xf>
    <xf numFmtId="168" fontId="31" fillId="0" borderId="0" xfId="0" applyFont="1" applyFill="1" applyAlignment="1">
      <alignment/>
    </xf>
    <xf numFmtId="168" fontId="6" fillId="0" borderId="0" xfId="0" applyFont="1" applyFill="1" applyAlignment="1">
      <alignment horizontal="left" indent="1"/>
    </xf>
    <xf numFmtId="168" fontId="4" fillId="0" borderId="0" xfId="0" applyFont="1" applyFill="1" applyAlignment="1">
      <alignment horizontal="left" indent="1"/>
    </xf>
    <xf numFmtId="9" fontId="6" fillId="0" borderId="0" xfId="64" applyFont="1" applyAlignment="1">
      <alignment/>
    </xf>
    <xf numFmtId="168" fontId="0" fillId="0" borderId="14" xfId="0" applyFont="1" applyFill="1" applyBorder="1" applyAlignment="1">
      <alignment/>
    </xf>
    <xf numFmtId="168" fontId="0" fillId="0" borderId="14" xfId="0" applyFill="1" applyBorder="1" applyAlignment="1">
      <alignment/>
    </xf>
    <xf numFmtId="3" fontId="0" fillId="0" borderId="0" xfId="0" applyNumberFormat="1" applyFont="1" applyFill="1" applyAlignment="1">
      <alignment/>
    </xf>
    <xf numFmtId="171" fontId="24" fillId="0" borderId="0" xfId="0" applyNumberFormat="1" applyFont="1" applyBorder="1" applyAlignment="1">
      <alignment horizontal="right"/>
    </xf>
    <xf numFmtId="168" fontId="21" fillId="0" borderId="0" xfId="0" applyFont="1" applyAlignment="1">
      <alignment horizontal="left" vertical="center" wrapText="1"/>
    </xf>
    <xf numFmtId="3" fontId="24" fillId="0" borderId="0" xfId="0" applyNumberFormat="1" applyFont="1" applyFill="1" applyAlignment="1">
      <alignment/>
    </xf>
    <xf numFmtId="41" fontId="7" fillId="0" borderId="0" xfId="0" applyNumberFormat="1" applyFont="1" applyAlignment="1">
      <alignment horizontal="right"/>
    </xf>
    <xf numFmtId="3" fontId="22" fillId="0" borderId="10" xfId="0" applyNumberFormat="1" applyFont="1" applyBorder="1" applyAlignment="1">
      <alignment horizontal="right"/>
    </xf>
    <xf numFmtId="168" fontId="7" fillId="0" borderId="0" xfId="0" applyFont="1" applyAlignment="1" quotePrefix="1">
      <alignment horizontal="center"/>
    </xf>
    <xf numFmtId="1" fontId="7" fillId="0" borderId="0" xfId="0" applyNumberFormat="1" applyFont="1" applyBorder="1" applyAlignment="1">
      <alignment horizontal="center"/>
    </xf>
    <xf numFmtId="3" fontId="22" fillId="0" borderId="10" xfId="0" applyNumberFormat="1" applyFont="1" applyFill="1" applyBorder="1" applyAlignment="1">
      <alignment horizontal="right"/>
    </xf>
    <xf numFmtId="168" fontId="0" fillId="0" borderId="0" xfId="0" applyFont="1" applyBorder="1" applyAlignment="1">
      <alignment/>
    </xf>
    <xf numFmtId="168" fontId="0" fillId="0" borderId="0" xfId="0" applyFont="1" applyFill="1" applyAlignment="1">
      <alignment/>
    </xf>
    <xf numFmtId="168" fontId="0" fillId="0" borderId="12" xfId="0" applyFont="1" applyBorder="1" applyAlignment="1">
      <alignment/>
    </xf>
    <xf numFmtId="168" fontId="0" fillId="0" borderId="0" xfId="0" applyFont="1" applyFill="1" applyBorder="1" applyAlignment="1">
      <alignment/>
    </xf>
    <xf numFmtId="168" fontId="0" fillId="0" borderId="12" xfId="0" applyFont="1" applyFill="1" applyBorder="1" applyAlignment="1">
      <alignment/>
    </xf>
    <xf numFmtId="168" fontId="6" fillId="0" borderId="14" xfId="0" applyFont="1" applyBorder="1" applyAlignment="1">
      <alignment/>
    </xf>
    <xf numFmtId="171" fontId="0" fillId="0" borderId="0" xfId="0" applyNumberFormat="1" applyFont="1" applyFill="1" applyAlignment="1">
      <alignment/>
    </xf>
    <xf numFmtId="168" fontId="48" fillId="0" borderId="0" xfId="0" applyFont="1" applyAlignment="1">
      <alignment/>
    </xf>
    <xf numFmtId="171" fontId="7" fillId="0" borderId="0" xfId="0" applyNumberFormat="1" applyFont="1" applyFill="1" applyBorder="1" applyAlignment="1">
      <alignment/>
    </xf>
    <xf numFmtId="171" fontId="7" fillId="0" borderId="0" xfId="0" applyNumberFormat="1" applyFont="1" applyFill="1" applyAlignment="1">
      <alignment/>
    </xf>
    <xf numFmtId="171" fontId="7" fillId="0" borderId="0" xfId="0" applyNumberFormat="1" applyFont="1" applyFill="1" applyBorder="1" applyAlignment="1">
      <alignment horizontal="right"/>
    </xf>
    <xf numFmtId="3" fontId="7" fillId="0" borderId="0" xfId="0" applyNumberFormat="1" applyFont="1" applyFill="1" applyAlignment="1">
      <alignment/>
    </xf>
    <xf numFmtId="3" fontId="0" fillId="0" borderId="0" xfId="0" applyNumberFormat="1" applyFont="1" applyFill="1" applyAlignment="1">
      <alignment/>
    </xf>
    <xf numFmtId="168" fontId="7" fillId="0" borderId="12" xfId="0" applyFont="1" applyFill="1" applyBorder="1" applyAlignment="1">
      <alignment horizontal="center" vertical="center" wrapText="1"/>
    </xf>
    <xf numFmtId="181" fontId="0" fillId="0" borderId="0" xfId="43" applyNumberFormat="1" applyFill="1" applyAlignment="1">
      <alignment/>
    </xf>
    <xf numFmtId="174" fontId="24" fillId="0" borderId="0" xfId="0" applyNumberFormat="1" applyFont="1" applyFill="1" applyAlignment="1">
      <alignment/>
    </xf>
    <xf numFmtId="168" fontId="49" fillId="0" borderId="0" xfId="0" applyFont="1" applyAlignment="1">
      <alignment/>
    </xf>
    <xf numFmtId="181" fontId="7" fillId="0" borderId="0" xfId="43" applyNumberFormat="1" applyFont="1" applyFill="1" applyAlignment="1">
      <alignment/>
    </xf>
    <xf numFmtId="43" fontId="6" fillId="0" borderId="0" xfId="43" applyFont="1" applyAlignment="1">
      <alignment/>
    </xf>
    <xf numFmtId="181" fontId="6" fillId="0" borderId="0" xfId="43" applyNumberFormat="1" applyFont="1" applyFill="1" applyAlignment="1">
      <alignment/>
    </xf>
    <xf numFmtId="171" fontId="0" fillId="0" borderId="0" xfId="0" applyNumberFormat="1" applyFont="1" applyFill="1" applyBorder="1" applyAlignment="1">
      <alignment horizontal="right"/>
    </xf>
    <xf numFmtId="1" fontId="7" fillId="0" borderId="0" xfId="64" applyNumberFormat="1" applyFont="1" applyFill="1" applyAlignment="1">
      <alignment/>
    </xf>
    <xf numFmtId="41" fontId="0" fillId="0" borderId="0" xfId="0" applyNumberFormat="1" applyFont="1" applyFill="1" applyAlignment="1">
      <alignment horizontal="right"/>
    </xf>
    <xf numFmtId="168" fontId="0" fillId="0" borderId="0" xfId="0" applyFont="1" applyBorder="1" applyAlignment="1">
      <alignment/>
    </xf>
    <xf numFmtId="168" fontId="0" fillId="0" borderId="11" xfId="0" applyFont="1" applyBorder="1" applyAlignment="1">
      <alignment/>
    </xf>
    <xf numFmtId="168" fontId="0" fillId="0" borderId="12" xfId="0" applyFont="1" applyBorder="1" applyAlignment="1">
      <alignment/>
    </xf>
    <xf numFmtId="168" fontId="0" fillId="0" borderId="0" xfId="0" applyFont="1" applyFill="1" applyBorder="1" applyAlignment="1">
      <alignment/>
    </xf>
    <xf numFmtId="41" fontId="0" fillId="0" borderId="0" xfId="0" applyNumberFormat="1" applyFont="1" applyFill="1" applyAlignment="1">
      <alignment/>
    </xf>
    <xf numFmtId="41" fontId="0" fillId="0" borderId="0" xfId="0" applyNumberFormat="1" applyFont="1" applyFill="1" applyAlignment="1">
      <alignment horizontal="right"/>
    </xf>
    <xf numFmtId="41" fontId="0" fillId="0" borderId="0" xfId="0" applyNumberFormat="1" applyFont="1" applyFill="1" applyAlignment="1">
      <alignment horizontal="center"/>
    </xf>
    <xf numFmtId="168" fontId="0" fillId="0" borderId="0" xfId="0" applyNumberFormat="1" applyFont="1" applyFill="1" applyAlignment="1">
      <alignment horizontal="right"/>
    </xf>
    <xf numFmtId="41" fontId="0" fillId="0" borderId="0" xfId="0" applyNumberFormat="1" applyFont="1" applyAlignment="1">
      <alignment/>
    </xf>
    <xf numFmtId="168" fontId="0" fillId="0" borderId="0" xfId="0" applyFont="1" applyFill="1" applyBorder="1" applyAlignment="1">
      <alignment/>
    </xf>
    <xf numFmtId="168" fontId="0" fillId="0" borderId="0" xfId="0" applyFont="1" applyFill="1" applyAlignment="1">
      <alignment/>
    </xf>
    <xf numFmtId="168" fontId="21" fillId="0" borderId="12" xfId="0" applyNumberFormat="1" applyFont="1" applyFill="1" applyBorder="1" applyAlignment="1">
      <alignment/>
    </xf>
    <xf numFmtId="41" fontId="0" fillId="0" borderId="12" xfId="0" applyNumberFormat="1" applyFont="1" applyFill="1" applyBorder="1" applyAlignment="1">
      <alignment horizontal="right"/>
    </xf>
    <xf numFmtId="168" fontId="0" fillId="0" borderId="0" xfId="0" applyFont="1" applyBorder="1" applyAlignment="1">
      <alignment/>
    </xf>
    <xf numFmtId="168" fontId="0" fillId="0" borderId="0" xfId="0" applyFont="1" applyBorder="1" applyAlignment="1">
      <alignment horizontal="right"/>
    </xf>
    <xf numFmtId="168" fontId="0" fillId="0" borderId="12" xfId="0" applyFont="1" applyBorder="1" applyAlignment="1">
      <alignment horizontal="right"/>
    </xf>
    <xf numFmtId="168" fontId="0" fillId="0" borderId="12" xfId="0" applyFont="1" applyBorder="1" applyAlignment="1">
      <alignment horizontal="right"/>
    </xf>
    <xf numFmtId="168" fontId="0" fillId="0" borderId="0" xfId="0" applyFont="1" applyAlignment="1">
      <alignment/>
    </xf>
    <xf numFmtId="0" fontId="50" fillId="0" borderId="0" xfId="59" applyFont="1" applyFill="1" applyBorder="1" applyAlignment="1">
      <alignment readingOrder="1"/>
      <protection/>
    </xf>
    <xf numFmtId="0" fontId="7" fillId="0" borderId="0" xfId="59" applyFont="1" applyFill="1" applyBorder="1" applyAlignment="1">
      <alignment horizontal="left" wrapText="1"/>
      <protection/>
    </xf>
    <xf numFmtId="1" fontId="7" fillId="0" borderId="0" xfId="59" applyNumberFormat="1" applyFont="1" applyFill="1" applyBorder="1" applyAlignment="1">
      <alignment horizontal="right" vertical="top" wrapText="1"/>
      <protection/>
    </xf>
    <xf numFmtId="1" fontId="17" fillId="0" borderId="0" xfId="59" applyNumberFormat="1" applyFont="1" applyFill="1" applyBorder="1" applyAlignment="1">
      <alignment horizontal="right" vertical="top" wrapText="1"/>
      <protection/>
    </xf>
    <xf numFmtId="1" fontId="7" fillId="0" borderId="0" xfId="59" applyNumberFormat="1" applyFont="1" applyFill="1" applyBorder="1" applyAlignment="1">
      <alignment horizontal="right" wrapText="1"/>
      <protection/>
    </xf>
    <xf numFmtId="0" fontId="50" fillId="0" borderId="12" xfId="59" applyFont="1" applyFill="1" applyBorder="1" applyAlignment="1">
      <alignment readingOrder="1"/>
      <protection/>
    </xf>
    <xf numFmtId="0" fontId="7" fillId="0" borderId="12" xfId="59" applyFont="1" applyFill="1" applyBorder="1" applyAlignment="1">
      <alignment horizontal="left" wrapText="1"/>
      <protection/>
    </xf>
    <xf numFmtId="1" fontId="7" fillId="0" borderId="12" xfId="59" applyNumberFormat="1" applyFont="1" applyFill="1" applyBorder="1" applyAlignment="1">
      <alignment horizontal="right" vertical="center" wrapText="1"/>
      <protection/>
    </xf>
    <xf numFmtId="1" fontId="17" fillId="0" borderId="12" xfId="59" applyNumberFormat="1" applyFont="1" applyFill="1" applyBorder="1" applyAlignment="1">
      <alignment horizontal="right" vertical="top" wrapText="1"/>
      <protection/>
    </xf>
    <xf numFmtId="168" fontId="0" fillId="0" borderId="12" xfId="0" applyFont="1" applyFill="1" applyBorder="1" applyAlignment="1">
      <alignment/>
    </xf>
    <xf numFmtId="1" fontId="7" fillId="0" borderId="0" xfId="59" applyNumberFormat="1" applyFont="1" applyFill="1" applyBorder="1" applyAlignment="1">
      <alignment horizontal="right" vertical="center" wrapText="1"/>
      <protection/>
    </xf>
    <xf numFmtId="0" fontId="69" fillId="0" borderId="0" xfId="61" applyFont="1" applyFill="1" applyAlignment="1">
      <alignment/>
      <protection/>
    </xf>
    <xf numFmtId="174" fontId="69" fillId="0" borderId="0" xfId="61" applyNumberFormat="1" applyFont="1" applyFill="1" applyAlignment="1">
      <alignment/>
      <protection/>
    </xf>
    <xf numFmtId="0" fontId="70" fillId="0" borderId="0" xfId="61" applyFont="1" applyFill="1" applyAlignment="1">
      <alignment horizontal="left"/>
      <protection/>
    </xf>
    <xf numFmtId="0" fontId="69" fillId="0" borderId="0" xfId="61" applyFont="1" applyFill="1" applyAlignment="1">
      <alignment horizontal="left"/>
      <protection/>
    </xf>
    <xf numFmtId="0" fontId="71" fillId="0" borderId="0" xfId="55" applyFont="1" applyFill="1" applyAlignment="1" applyProtection="1">
      <alignment horizontal="left"/>
      <protection/>
    </xf>
    <xf numFmtId="0" fontId="69" fillId="0" borderId="0" xfId="61" applyFont="1" applyFill="1">
      <alignment/>
      <protection/>
    </xf>
    <xf numFmtId="0" fontId="4" fillId="0" borderId="0" xfId="61" applyFill="1">
      <alignment/>
      <protection/>
    </xf>
    <xf numFmtId="174" fontId="69" fillId="0" borderId="0" xfId="61" applyNumberFormat="1" applyFont="1" applyFill="1">
      <alignment/>
      <protection/>
    </xf>
    <xf numFmtId="0" fontId="78" fillId="0" borderId="0" xfId="61" applyFont="1" applyFill="1" applyAlignment="1">
      <alignment/>
      <protection/>
    </xf>
    <xf numFmtId="3" fontId="78" fillId="0" borderId="0" xfId="61" applyNumberFormat="1" applyFont="1" applyFill="1" applyAlignment="1">
      <alignment/>
      <protection/>
    </xf>
    <xf numFmtId="169" fontId="78" fillId="0" borderId="0" xfId="61" applyNumberFormat="1" applyFont="1" applyFill="1" applyAlignment="1">
      <alignment/>
      <protection/>
    </xf>
    <xf numFmtId="3" fontId="78" fillId="0" borderId="0" xfId="61" applyNumberFormat="1" applyFont="1" applyFill="1">
      <alignment/>
      <protection/>
    </xf>
    <xf numFmtId="169" fontId="78" fillId="0" borderId="0" xfId="61" applyNumberFormat="1" applyFont="1" applyFill="1">
      <alignment/>
      <protection/>
    </xf>
    <xf numFmtId="0" fontId="78" fillId="0" borderId="0" xfId="61" applyFont="1" applyFill="1">
      <alignment/>
      <protection/>
    </xf>
    <xf numFmtId="0" fontId="17" fillId="0" borderId="0" xfId="61" applyFont="1" applyFill="1">
      <alignment/>
      <protection/>
    </xf>
    <xf numFmtId="169" fontId="77" fillId="0" borderId="0" xfId="61" applyNumberFormat="1" applyFont="1" applyFill="1">
      <alignment/>
      <protection/>
    </xf>
    <xf numFmtId="169" fontId="69" fillId="0" borderId="0" xfId="61" applyNumberFormat="1" applyFont="1" applyFill="1">
      <alignment/>
      <protection/>
    </xf>
    <xf numFmtId="0" fontId="72" fillId="0" borderId="0" xfId="61" applyFont="1" applyFill="1">
      <alignment/>
      <protection/>
    </xf>
    <xf numFmtId="169" fontId="7" fillId="0" borderId="0" xfId="61" applyNumberFormat="1" applyFont="1" applyFill="1">
      <alignment/>
      <protection/>
    </xf>
    <xf numFmtId="0" fontId="17" fillId="0" borderId="14" xfId="61" applyFont="1" applyFill="1" applyBorder="1">
      <alignment/>
      <protection/>
    </xf>
    <xf numFmtId="0" fontId="17" fillId="0" borderId="14" xfId="61" applyFont="1" applyFill="1" applyBorder="1" applyAlignment="1">
      <alignment horizontal="right" wrapText="1"/>
      <protection/>
    </xf>
    <xf numFmtId="0" fontId="17" fillId="0" borderId="14" xfId="61" applyFont="1" applyFill="1" applyBorder="1" applyAlignment="1">
      <alignment horizontal="right"/>
      <protection/>
    </xf>
    <xf numFmtId="0" fontId="7" fillId="0" borderId="0" xfId="61" applyFont="1" applyFill="1" applyAlignment="1">
      <alignment/>
      <protection/>
    </xf>
    <xf numFmtId="3" fontId="72" fillId="0" borderId="0" xfId="61" applyNumberFormat="1" applyFont="1" applyFill="1" applyAlignment="1">
      <alignment/>
      <protection/>
    </xf>
    <xf numFmtId="3" fontId="72" fillId="0" borderId="0" xfId="61" applyNumberFormat="1" applyFont="1" applyFill="1" applyAlignment="1">
      <alignment horizontal="right"/>
      <protection/>
    </xf>
    <xf numFmtId="0" fontId="78" fillId="0" borderId="14" xfId="61" applyFont="1" applyFill="1" applyBorder="1" applyAlignment="1">
      <alignment/>
      <protection/>
    </xf>
    <xf numFmtId="3" fontId="78" fillId="0" borderId="14" xfId="61" applyNumberFormat="1" applyFont="1" applyFill="1" applyBorder="1" applyAlignment="1">
      <alignment/>
      <protection/>
    </xf>
    <xf numFmtId="169" fontId="78" fillId="0" borderId="14" xfId="61" applyNumberFormat="1" applyFont="1" applyFill="1" applyBorder="1" applyAlignment="1">
      <alignment/>
      <protection/>
    </xf>
    <xf numFmtId="0" fontId="70" fillId="0" borderId="0" xfId="61" applyFont="1" applyFill="1">
      <alignment/>
      <protection/>
    </xf>
    <xf numFmtId="171" fontId="69" fillId="0" borderId="0" xfId="61" applyNumberFormat="1" applyFont="1" applyFill="1">
      <alignment/>
      <protection/>
    </xf>
    <xf numFmtId="0" fontId="7" fillId="0" borderId="0" xfId="61" applyFont="1" applyFill="1">
      <alignment/>
      <protection/>
    </xf>
    <xf numFmtId="171" fontId="7" fillId="0" borderId="0" xfId="61" applyNumberFormat="1" applyFont="1" applyFill="1">
      <alignment/>
      <protection/>
    </xf>
    <xf numFmtId="174" fontId="7" fillId="0" borderId="0" xfId="61" applyNumberFormat="1" applyFont="1" applyFill="1">
      <alignment/>
      <protection/>
    </xf>
    <xf numFmtId="3" fontId="69" fillId="0" borderId="0" xfId="61" applyNumberFormat="1" applyFont="1" applyFill="1">
      <alignment/>
      <protection/>
    </xf>
    <xf numFmtId="0" fontId="78" fillId="0" borderId="14" xfId="61" applyFont="1" applyFill="1" applyBorder="1">
      <alignment/>
      <protection/>
    </xf>
    <xf numFmtId="3" fontId="78" fillId="0" borderId="14" xfId="61" applyNumberFormat="1" applyFont="1" applyFill="1" applyBorder="1">
      <alignment/>
      <protection/>
    </xf>
    <xf numFmtId="169" fontId="78" fillId="0" borderId="14" xfId="61" applyNumberFormat="1" applyFont="1" applyFill="1" applyBorder="1">
      <alignment/>
      <protection/>
    </xf>
    <xf numFmtId="168" fontId="14" fillId="0" borderId="14" xfId="0" applyFont="1" applyBorder="1" applyAlignment="1">
      <alignment horizontal="center" vertical="center" wrapText="1"/>
    </xf>
    <xf numFmtId="168" fontId="10" fillId="0" borderId="14" xfId="0" applyFont="1" applyBorder="1" applyAlignment="1">
      <alignment/>
    </xf>
    <xf numFmtId="168" fontId="10" fillId="0" borderId="14" xfId="0" applyFont="1" applyBorder="1" applyAlignment="1">
      <alignment wrapText="1"/>
    </xf>
    <xf numFmtId="168" fontId="46" fillId="0" borderId="0" xfId="0" applyFont="1" applyAlignment="1">
      <alignment horizontal="left" vertical="center"/>
    </xf>
    <xf numFmtId="0" fontId="72" fillId="0" borderId="0" xfId="61" applyNumberFormat="1" applyFont="1" applyFill="1" applyAlignment="1">
      <alignment horizontal="left" wrapText="1"/>
      <protection/>
    </xf>
    <xf numFmtId="168" fontId="72" fillId="0" borderId="0" xfId="0" applyFont="1" applyFill="1" applyAlignment="1">
      <alignment horizontal="left" vertical="top" wrapText="1"/>
    </xf>
    <xf numFmtId="0" fontId="72" fillId="0" borderId="0" xfId="61" applyFont="1" applyFill="1" applyAlignment="1">
      <alignment horizontal="left" wrapText="1"/>
      <protection/>
    </xf>
    <xf numFmtId="168" fontId="0" fillId="0" borderId="0" xfId="0" applyFont="1" applyFill="1" applyAlignment="1">
      <alignment/>
    </xf>
    <xf numFmtId="168" fontId="0" fillId="0" borderId="0" xfId="0" applyFont="1" applyFill="1" applyAlignment="1">
      <alignment horizontal="center"/>
    </xf>
    <xf numFmtId="168" fontId="21" fillId="0" borderId="11" xfId="0" applyNumberFormat="1" applyFont="1" applyFill="1" applyBorder="1" applyAlignment="1">
      <alignment horizontal="center"/>
    </xf>
    <xf numFmtId="168" fontId="0" fillId="0" borderId="11" xfId="0" applyFont="1" applyFill="1" applyBorder="1" applyAlignment="1">
      <alignment/>
    </xf>
    <xf numFmtId="0" fontId="17" fillId="0" borderId="12" xfId="59" applyFont="1" applyFill="1" applyBorder="1" applyAlignment="1">
      <alignment horizontal="center"/>
      <protection/>
    </xf>
    <xf numFmtId="168" fontId="21" fillId="0" borderId="12" xfId="0" applyNumberFormat="1" applyFont="1" applyFill="1" applyBorder="1" applyAlignment="1">
      <alignment horizontal="center"/>
    </xf>
    <xf numFmtId="168" fontId="17" fillId="0" borderId="14" xfId="0" applyFont="1" applyBorder="1" applyAlignment="1">
      <alignment horizontal="center"/>
    </xf>
    <xf numFmtId="168" fontId="17" fillId="0" borderId="14" xfId="0" applyFont="1" applyFill="1" applyBorder="1" applyAlignment="1">
      <alignment horizontal="center"/>
    </xf>
  </cellXfs>
  <cellStyles count="54">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STS 2012 - Rail - Table 7.6 - New version - 21-11-2012" xfId="55"/>
    <cellStyle name="Input" xfId="56"/>
    <cellStyle name="Linked Cell" xfId="57"/>
    <cellStyle name="Neutral" xfId="58"/>
    <cellStyle name="Normal_chapter02 - bus &amp; coach" xfId="59"/>
    <cellStyle name="Normal_Sheet1" xfId="60"/>
    <cellStyle name="Normal_STS 2012 - Rail - Table 7.6 - New version - 21-11-2012" xfId="61"/>
    <cellStyle name="Note" xfId="62"/>
    <cellStyle name="Output" xfId="63"/>
    <cellStyle name="Percent" xfId="64"/>
    <cellStyle name="Title" xfId="65"/>
    <cellStyle name="Total" xfId="66"/>
    <cellStyle name="Warning Text"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
          <c:w val="0.9705"/>
          <c:h val="0.921"/>
        </c:manualLayout>
      </c:layout>
      <c:lineChart>
        <c:grouping val="standard"/>
        <c:varyColors val="0"/>
        <c:ser>
          <c:idx val="0"/>
          <c:order val="0"/>
          <c:tx>
            <c:v>Total Passenger Numbers</c:v>
          </c:tx>
          <c:spPr>
            <a:ln w="381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996666"/>
                </a:solidFill>
              </a:ln>
            </c:spPr>
          </c:marker>
          <c:cat>
            <c:strRef>
              <c:f>'Fig 7.1-7.2'!$D$58:$L$58</c:f>
              <c:strCache/>
            </c:strRef>
          </c:cat>
          <c:val>
            <c:numRef>
              <c:f>'Fig 7.1-7.2'!$D$59:$L$59</c:f>
              <c:numCache>
                <c:ptCount val="9"/>
                <c:pt idx="0">
                  <c:v>0</c:v>
                </c:pt>
                <c:pt idx="1">
                  <c:v>0</c:v>
                </c:pt>
                <c:pt idx="2">
                  <c:v>0</c:v>
                </c:pt>
                <c:pt idx="3">
                  <c:v>0</c:v>
                </c:pt>
                <c:pt idx="4">
                  <c:v>0</c:v>
                </c:pt>
                <c:pt idx="5">
                  <c:v>0</c:v>
                </c:pt>
                <c:pt idx="6">
                  <c:v>0</c:v>
                </c:pt>
                <c:pt idx="7">
                  <c:v>0</c:v>
                </c:pt>
                <c:pt idx="8">
                  <c:v>0</c:v>
                </c:pt>
              </c:numCache>
            </c:numRef>
          </c:val>
          <c:smooth val="0"/>
        </c:ser>
        <c:ser>
          <c:idx val="1"/>
          <c:order val="1"/>
          <c:tx>
            <c:strRef>
              <c:f>'Fig 7.1-7.2'!$A$61</c:f>
              <c:strCache>
                <c:ptCount val="1"/>
                <c:pt idx="0">
                  <c:v>Passenger Receipts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'Fig 7.1-7.2'!$D$58:$L$58</c:f>
              <c:strCache/>
            </c:strRef>
          </c:cat>
          <c:val>
            <c:numRef>
              <c:f>'Fig 7.1-7.2'!$D$61:$L$61</c:f>
              <c:numCache>
                <c:ptCount val="9"/>
                <c:pt idx="0">
                  <c:v>0</c:v>
                </c:pt>
                <c:pt idx="1">
                  <c:v>0</c:v>
                </c:pt>
                <c:pt idx="2">
                  <c:v>0</c:v>
                </c:pt>
                <c:pt idx="3">
                  <c:v>0</c:v>
                </c:pt>
                <c:pt idx="4">
                  <c:v>0</c:v>
                </c:pt>
                <c:pt idx="5">
                  <c:v>0</c:v>
                </c:pt>
                <c:pt idx="6">
                  <c:v>0</c:v>
                </c:pt>
                <c:pt idx="7">
                  <c:v>0</c:v>
                </c:pt>
                <c:pt idx="8">
                  <c:v>0</c:v>
                </c:pt>
              </c:numCache>
            </c:numRef>
          </c:val>
          <c:smooth val="0"/>
        </c:ser>
        <c:ser>
          <c:idx val="2"/>
          <c:order val="2"/>
          <c:tx>
            <c:strRef>
              <c:f>'Fig 7.1-7.2'!$A$60</c:f>
              <c:strCache>
                <c:ptCount val="1"/>
                <c:pt idx="0">
                  <c:v>Scotrail pasengers</c:v>
                </c:pt>
              </c:strCache>
            </c:strRef>
          </c:tx>
          <c:spPr>
            <a:ln w="25400">
              <a:solidFill>
                <a:srgbClr val="424242"/>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7.1-7.2'!$D$58:$L$58</c:f>
              <c:strCache/>
            </c:strRef>
          </c:cat>
          <c:val>
            <c:numRef>
              <c:f>'Fig 7.1-7.2'!$D$60:$M$60</c:f>
              <c:numCache>
                <c:ptCount val="10"/>
                <c:pt idx="0">
                  <c:v>0</c:v>
                </c:pt>
                <c:pt idx="1">
                  <c:v>0</c:v>
                </c:pt>
                <c:pt idx="2">
                  <c:v>0</c:v>
                </c:pt>
                <c:pt idx="3">
                  <c:v>0</c:v>
                </c:pt>
                <c:pt idx="4">
                  <c:v>0</c:v>
                </c:pt>
                <c:pt idx="5">
                  <c:v>0</c:v>
                </c:pt>
                <c:pt idx="6">
                  <c:v>0</c:v>
                </c:pt>
                <c:pt idx="7">
                  <c:v>0</c:v>
                </c:pt>
                <c:pt idx="8">
                  <c:v>0</c:v>
                </c:pt>
                <c:pt idx="9">
                  <c:v>0</c:v>
                </c:pt>
              </c:numCache>
            </c:numRef>
          </c:val>
          <c:smooth val="0"/>
        </c:ser>
        <c:axId val="33853065"/>
        <c:axId val="36242130"/>
      </c:lineChart>
      <c:catAx>
        <c:axId val="33853065"/>
        <c:scaling>
          <c:orientation val="minMax"/>
        </c:scaling>
        <c:axPos val="b"/>
        <c:majorGridlines>
          <c:spPr>
            <a:ln w="3175">
              <a:solidFill>
                <a:srgbClr val="808080"/>
              </a:solidFill>
              <a:prstDash val="sysDot"/>
            </a:ln>
          </c:spPr>
        </c:majorGridlines>
        <c:delete val="0"/>
        <c:numFmt formatCode="General" sourceLinked="0"/>
        <c:majorTickMark val="out"/>
        <c:minorTickMark val="none"/>
        <c:tickLblPos val="nextTo"/>
        <c:spPr>
          <a:ln w="3175">
            <a:solidFill/>
          </a:ln>
        </c:spPr>
        <c:crossAx val="36242130"/>
        <c:crosses val="autoZero"/>
        <c:auto val="0"/>
        <c:lblOffset val="100"/>
        <c:noMultiLvlLbl val="0"/>
      </c:catAx>
      <c:valAx>
        <c:axId val="36242130"/>
        <c:scaling>
          <c:orientation val="minMax"/>
          <c:max val="380"/>
          <c:min val="0"/>
        </c:scaling>
        <c:axPos val="l"/>
        <c:title>
          <c:tx>
            <c:rich>
              <a:bodyPr vert="horz" rot="-5400000" anchor="ctr"/>
              <a:lstStyle/>
              <a:p>
                <a:pPr algn="ctr">
                  <a:defRPr/>
                </a:pPr>
                <a:r>
                  <a:rPr lang="en-US"/>
                  <a:t>Million</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33853065"/>
        <c:crossesAt val="1"/>
        <c:crossBetween val="midCat"/>
        <c:dispUnits/>
        <c:majorUnit val="20"/>
      </c:valAx>
      <c:spPr>
        <a:noFill/>
        <a:ln w="3175">
          <a:solidFill>
            <a:srgbClr val="C0C0C0"/>
          </a:solidFill>
        </a:ln>
      </c:spPr>
    </c:plotArea>
    <c:legend>
      <c:legendPos val="b"/>
      <c:layout>
        <c:manualLayout>
          <c:xMode val="edge"/>
          <c:yMode val="edge"/>
          <c:x val="0.096"/>
          <c:y val="0.94025"/>
        </c:manualLayout>
      </c:layout>
      <c:overlay val="0"/>
      <c:spPr>
        <a:ln w="3175">
          <a:solidFill>
            <a:srgbClr val="C0C0C0"/>
          </a:solidFill>
        </a:ln>
      </c:spPr>
    </c:legend>
    <c:plotVisOnly val="1"/>
    <c:dispBlanksAs val="gap"/>
    <c:showDLblsOverMax val="0"/>
  </c:chart>
  <c:spPr>
    <a:ln w="3175">
      <a:noFill/>
    </a:ln>
  </c:spPr>
  <c:txPr>
    <a:bodyPr vert="horz" rot="0"/>
    <a:lstStyle/>
    <a:p>
      <a:pPr>
        <a:defRPr lang="en-US" cap="none" sz="12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785"/>
          <c:w val="0.95475"/>
          <c:h val="0.90775"/>
        </c:manualLayout>
      </c:layout>
      <c:lineChart>
        <c:grouping val="standard"/>
        <c:varyColors val="0"/>
        <c:ser>
          <c:idx val="0"/>
          <c:order val="0"/>
          <c:tx>
            <c:strRef>
              <c:f>'Fig 7.1-7.2'!$A$67</c:f>
              <c:strCache>
                <c:ptCount val="1"/>
                <c:pt idx="0">
                  <c:v>Freight Lifted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7.1-7.2'!$C$66:$M$66</c:f>
              <c:strCache/>
            </c:strRef>
          </c:cat>
          <c:val>
            <c:numRef>
              <c:f>'Fig 7.1-7.2'!$C$67:$M$67</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7743715"/>
        <c:axId val="49931388"/>
      </c:lineChart>
      <c:catAx>
        <c:axId val="57743715"/>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ln>
        </c:spPr>
        <c:crossAx val="49931388"/>
        <c:crosses val="autoZero"/>
        <c:auto val="1"/>
        <c:lblOffset val="100"/>
        <c:noMultiLvlLbl val="0"/>
      </c:catAx>
      <c:valAx>
        <c:axId val="49931388"/>
        <c:scaling>
          <c:orientation val="minMax"/>
        </c:scaling>
        <c:axPos val="l"/>
        <c:title>
          <c:tx>
            <c:rich>
              <a:bodyPr vert="horz" rot="-5400000" anchor="ctr"/>
              <a:lstStyle/>
              <a:p>
                <a:pPr algn="ctr">
                  <a:defRPr/>
                </a:pPr>
                <a:r>
                  <a:rPr lang="en-US"/>
                  <a:t>Million tonnes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57743715"/>
        <c:crossesAt val="1"/>
        <c:crossBetween val="midCat"/>
        <c:dispUnits/>
      </c:valAx>
      <c:spPr>
        <a:solidFill>
          <a:srgbClr val="FFFFFF"/>
        </a:solidFill>
        <a:ln w="3175">
          <a:solidFill>
            <a:srgbClr val="C0C0C0"/>
          </a:solidFill>
        </a:ln>
      </c:spPr>
    </c:plotArea>
    <c:plotVisOnly val="1"/>
    <c:dispBlanksAs val="gap"/>
    <c:showDLblsOverMax val="0"/>
  </c:chart>
  <c:spPr>
    <a:ln w="3175">
      <a:solidFill>
        <a:srgbClr val="FFFFFF"/>
      </a:solidFill>
    </a:ln>
  </c:spPr>
  <c:txPr>
    <a:bodyPr vert="horz" rot="0"/>
    <a:lstStyle/>
    <a:p>
      <a:pPr>
        <a:defRPr lang="en-US" cap="none" sz="12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'compare with ScotRail'!$B$3</c:f>
              <c:strCache>
                <c:ptCount val="1"/>
                <c:pt idx="0">
                  <c:v>Internal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'compare with ScotRail'!$C$2:$L$2</c:f>
              <c:strCache/>
            </c:strRef>
          </c:cat>
          <c:val>
            <c:numRef>
              <c:f>'compare with ScotRail'!$C$3:$L$3</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'compare with ScotRail'!$B$4</c:f>
              <c:strCache>
                <c:ptCount val="1"/>
                <c:pt idx="0">
                  <c:v>ScotRail</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'compare with ScotRail'!$C$2:$L$2</c:f>
              <c:strCache/>
            </c:strRef>
          </c:cat>
          <c:val>
            <c:numRef>
              <c:f>'compare with ScotRail'!$C$4:$L$4</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'compare with ScotRail'!$B$5</c:f>
              <c:strCache>
                <c:ptCount val="1"/>
                <c:pt idx="0">
                  <c:v>diff</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800000"/>
                </a:solidFill>
              </a:ln>
            </c:spPr>
          </c:marker>
          <c:cat>
            <c:strRef>
              <c:f>'compare with ScotRail'!$C$2:$L$2</c:f>
              <c:strCache/>
            </c:strRef>
          </c:cat>
          <c:val>
            <c:numRef>
              <c:f>'compare with ScotRail'!$C$5:$L$5</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6729309"/>
        <c:axId val="17910598"/>
      </c:lineChart>
      <c:catAx>
        <c:axId val="46729309"/>
        <c:scaling>
          <c:orientation val="minMax"/>
        </c:scaling>
        <c:axPos val="b"/>
        <c:delete val="0"/>
        <c:numFmt formatCode="General" sourceLinked="1"/>
        <c:majorTickMark val="out"/>
        <c:minorTickMark val="none"/>
        <c:tickLblPos val="nextTo"/>
        <c:crossAx val="17910598"/>
        <c:crosses val="autoZero"/>
        <c:auto val="1"/>
        <c:lblOffset val="100"/>
        <c:noMultiLvlLbl val="0"/>
      </c:catAx>
      <c:valAx>
        <c:axId val="1791059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crossAx val="46729309"/>
        <c:crossesAt val="1"/>
        <c:crossBetween val="between"/>
        <c:dispUnits/>
      </c:valAx>
      <c:spPr>
        <a:noFill/>
        <a:ln w="12700">
          <a:solidFill>
            <a:srgbClr val="C0C0C0"/>
          </a:solidFill>
        </a:ln>
      </c:spPr>
    </c:plotArea>
    <c:legend>
      <c:legendPos val="r"/>
      <c:layout/>
      <c:overlay val="0"/>
      <c:spPr>
        <a:ln w="3175">
          <a:solidFill>
            <a:srgbClr val="C0C0C0"/>
          </a:solidFill>
        </a:ln>
      </c:spPr>
    </c:legend>
    <c:plotVisOnly val="1"/>
    <c:dispBlanksAs val="gap"/>
    <c:showDLblsOverMax val="0"/>
  </c:chart>
  <c:spPr>
    <a:ln w="3175">
      <a:solidFill>
        <a:srgbClr val="FFFFFF"/>
      </a:solidFill>
    </a:ln>
  </c:spPr>
  <c:txPr>
    <a:bodyPr vert="horz" rot="0"/>
    <a:lstStyle/>
    <a:p>
      <a:pPr>
        <a:defRPr lang="en-US" cap="none" sz="15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2009-10</c:v>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'T7.6'!#REF!</c:f>
              <c:strCache>
                <c:ptCount val="1"/>
                <c:pt idx="0">
                  <c:v>1</c:v>
                </c:pt>
              </c:strCache>
            </c:strRef>
          </c:cat>
          <c:val>
            <c:numRef>
              <c:f>'T7.6'!#REF!</c:f>
              <c:numCache>
                <c:ptCount val="1"/>
                <c:pt idx="0">
                  <c:v>1</c:v>
                </c:pt>
              </c:numCache>
            </c:numRef>
          </c:val>
        </c:ser>
        <c:ser>
          <c:idx val="1"/>
          <c:order val="1"/>
          <c:tx>
            <c:v>2010-11</c:v>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'T7.6'!#REF!</c:f>
              <c:strCache>
                <c:ptCount val="1"/>
                <c:pt idx="0">
                  <c:v>1</c:v>
                </c:pt>
              </c:strCache>
            </c:strRef>
          </c:cat>
          <c:val>
            <c:numRef>
              <c:f>'T7.6'!#REF!</c:f>
              <c:numCache>
                <c:ptCount val="1"/>
                <c:pt idx="0">
                  <c:v>1</c:v>
                </c:pt>
              </c:numCache>
            </c:numRef>
          </c:val>
        </c:ser>
        <c:gapWidth val="30"/>
        <c:axId val="26977655"/>
        <c:axId val="41472304"/>
      </c:barChart>
      <c:catAx>
        <c:axId val="26977655"/>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41472304"/>
        <c:crosses val="autoZero"/>
        <c:auto val="1"/>
        <c:lblOffset val="100"/>
        <c:tickLblSkip val="1"/>
        <c:noMultiLvlLbl val="0"/>
      </c:catAx>
      <c:valAx>
        <c:axId val="41472304"/>
        <c:scaling>
          <c:orientation val="minMax"/>
        </c:scaling>
        <c:axPos val="t"/>
        <c:delete val="1"/>
        <c:majorTickMark val="out"/>
        <c:minorTickMark val="none"/>
        <c:tickLblPos val="nextTo"/>
        <c:crossAx val="26977655"/>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'T7.6'!$Q$40</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'T7.6'!$B$41:$B$54</c:f>
              <c:strCache/>
            </c:strRef>
          </c:cat>
          <c:val>
            <c:numRef>
              <c:f>'T7.6'!$Q$41:$Q$54</c:f>
              <c:numCache/>
            </c:numRef>
          </c:val>
        </c:ser>
        <c:ser>
          <c:idx val="1"/>
          <c:order val="1"/>
          <c:tx>
            <c:strRef>
              <c:f>'T7.6'!$R$40</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'T7.6'!$B$41:$B$54</c:f>
              <c:strCache/>
            </c:strRef>
          </c:cat>
          <c:val>
            <c:numRef>
              <c:f>'T7.6'!$R$41:$R$54</c:f>
              <c:numCache/>
            </c:numRef>
          </c:val>
        </c:ser>
        <c:gapWidth val="20"/>
        <c:axId val="37706417"/>
        <c:axId val="3813434"/>
      </c:barChart>
      <c:catAx>
        <c:axId val="37706417"/>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75" b="0" i="0" u="none" baseline="0">
                <a:solidFill>
                  <a:srgbClr val="000000"/>
                </a:solidFill>
              </a:defRPr>
            </a:pPr>
          </a:p>
        </c:txPr>
        <c:crossAx val="3813434"/>
        <c:crosses val="autoZero"/>
        <c:auto val="1"/>
        <c:lblOffset val="100"/>
        <c:tickLblSkip val="1"/>
        <c:noMultiLvlLbl val="0"/>
      </c:catAx>
      <c:valAx>
        <c:axId val="3813434"/>
        <c:scaling>
          <c:orientation val="minMax"/>
          <c:max val="75000"/>
        </c:scaling>
        <c:axPos val="t"/>
        <c:delete val="1"/>
        <c:majorTickMark val="out"/>
        <c:minorTickMark val="none"/>
        <c:tickLblPos val="nextTo"/>
        <c:crossAx val="37706417"/>
        <c:crossesAt val="1"/>
        <c:crossBetween val="between"/>
        <c:dispUnits/>
        <c:majorUnit val="10000"/>
        <c:minorUnit val="1000"/>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'T7.6'!$Q$4</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'T7.6'!$B$5:$B$18</c:f>
              <c:strCache/>
            </c:strRef>
          </c:cat>
          <c:val>
            <c:numRef>
              <c:f>'T7.6'!$Q$5:$Q$18</c:f>
              <c:numCache/>
            </c:numRef>
          </c:val>
        </c:ser>
        <c:ser>
          <c:idx val="1"/>
          <c:order val="1"/>
          <c:tx>
            <c:strRef>
              <c:f>'T7.6'!$R$4</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'T7.6'!$B$5:$B$18</c:f>
              <c:strCache/>
            </c:strRef>
          </c:cat>
          <c:val>
            <c:numRef>
              <c:f>'T7.6'!$R$5:$R$18</c:f>
              <c:numCache/>
            </c:numRef>
          </c:val>
        </c:ser>
        <c:gapWidth val="30"/>
        <c:axId val="34320907"/>
        <c:axId val="40452708"/>
      </c:barChart>
      <c:catAx>
        <c:axId val="34320907"/>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40452708"/>
        <c:crosses val="autoZero"/>
        <c:auto val="1"/>
        <c:lblOffset val="100"/>
        <c:tickLblSkip val="1"/>
        <c:noMultiLvlLbl val="0"/>
      </c:catAx>
      <c:valAx>
        <c:axId val="40452708"/>
        <c:scaling>
          <c:orientation val="minMax"/>
          <c:max val="4000"/>
          <c:min val="0"/>
        </c:scaling>
        <c:axPos val="t"/>
        <c:majorGridlines>
          <c:spPr>
            <a:ln w="3175">
              <a:solidFill>
                <a:srgbClr val="FFFFFF"/>
              </a:solidFill>
            </a:ln>
          </c:spPr>
        </c:majorGridlines>
        <c:delete val="1"/>
        <c:majorTickMark val="out"/>
        <c:minorTickMark val="none"/>
        <c:tickLblPos val="nextTo"/>
        <c:crossAx val="34320907"/>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'T7.6'!$B$33</c:f>
              <c:strCache>
                <c:ptCount val="1"/>
                <c:pt idx="0">
                  <c:v>Scotland Total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dLbl>
              <c:idx val="15"/>
              <c:layout>
                <c:manualLayout>
                  <c:x val="0"/>
                  <c:y val="0"/>
                </c:manualLayout>
              </c:layout>
              <c:tx>
                <c:rich>
                  <a:bodyPr vert="horz" rot="0" anchor="ctr"/>
                  <a:lstStyle/>
                  <a:p>
                    <a:pPr algn="ctr">
                      <a:defRPr/>
                    </a:pPr>
                    <a:r>
                      <a:rPr lang="en-US" cap="none" sz="1000" b="0" i="0" u="none" baseline="0">
                        <a:solidFill>
                          <a:srgbClr val="000000"/>
                        </a:solidFill>
                      </a:rPr>
                      <a:t>85,881</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'T7.6'!$C$4:$S$4</c:f>
              <c:strCache/>
            </c:strRef>
          </c:cat>
          <c:val>
            <c:numRef>
              <c:f>'T7.6'!#REF!</c:f>
              <c:numCache>
                <c:ptCount val="1"/>
                <c:pt idx="0">
                  <c:v>1</c:v>
                </c:pt>
              </c:numCache>
            </c:numRef>
          </c:val>
          <c:smooth val="0"/>
        </c:ser>
        <c:marker val="1"/>
        <c:axId val="28530053"/>
        <c:axId val="55443886"/>
      </c:lineChart>
      <c:catAx>
        <c:axId val="28530053"/>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5443886"/>
        <c:crosses val="autoZero"/>
        <c:auto val="1"/>
        <c:lblOffset val="100"/>
        <c:tickLblSkip val="2"/>
        <c:noMultiLvlLbl val="0"/>
      </c:catAx>
      <c:valAx>
        <c:axId val="55443886"/>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853005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'T7.6'!$Q$4</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'T7.6'!$B$19:$B$31</c:f>
              <c:strCache/>
            </c:strRef>
          </c:cat>
          <c:val>
            <c:numRef>
              <c:f>'T7.6'!$Q$19:$Q$31</c:f>
              <c:numCache/>
            </c:numRef>
          </c:val>
        </c:ser>
        <c:ser>
          <c:idx val="1"/>
          <c:order val="1"/>
          <c:tx>
            <c:strRef>
              <c:f>'T7.6'!$R$4</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'T7.6'!$B$19:$B$31</c:f>
              <c:strCache/>
            </c:strRef>
          </c:cat>
          <c:val>
            <c:numRef>
              <c:f>'T7.6'!$R$19:$R$31</c:f>
              <c:numCache/>
            </c:numRef>
          </c:val>
        </c:ser>
        <c:gapWidth val="30"/>
        <c:axId val="29232927"/>
        <c:axId val="61769752"/>
      </c:barChart>
      <c:catAx>
        <c:axId val="29232927"/>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61769752"/>
        <c:crosses val="autoZero"/>
        <c:auto val="1"/>
        <c:lblOffset val="100"/>
        <c:tickLblSkip val="1"/>
        <c:noMultiLvlLbl val="0"/>
      </c:catAx>
      <c:valAx>
        <c:axId val="61769752"/>
        <c:scaling>
          <c:orientation val="minMax"/>
          <c:max val="4000"/>
          <c:min val="0"/>
        </c:scaling>
        <c:axPos val="t"/>
        <c:majorGridlines>
          <c:spPr>
            <a:ln w="3175">
              <a:solidFill>
                <a:srgbClr val="FFFFFF"/>
              </a:solidFill>
            </a:ln>
          </c:spPr>
        </c:majorGridlines>
        <c:delete val="1"/>
        <c:majorTickMark val="out"/>
        <c:minorTickMark val="none"/>
        <c:tickLblPos val="nextTo"/>
        <c:crossAx val="2923292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'T7.6'!$Q$40</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'T7.6'!$B$55:$B$67</c:f>
              <c:strCache/>
            </c:strRef>
          </c:cat>
          <c:val>
            <c:numRef>
              <c:f>'T7.6'!$Q$55:$Q$67</c:f>
              <c:numCache/>
            </c:numRef>
          </c:val>
        </c:ser>
        <c:ser>
          <c:idx val="1"/>
          <c:order val="1"/>
          <c:tx>
            <c:strRef>
              <c:f>'T7.6'!$R$40</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'T7.6'!$B$55:$B$67</c:f>
              <c:strCache/>
            </c:strRef>
          </c:cat>
          <c:val>
            <c:numRef>
              <c:f>'T7.6'!$R$55:$R$67</c:f>
              <c:numCache/>
            </c:numRef>
          </c:val>
        </c:ser>
        <c:gapWidth val="20"/>
        <c:axId val="19056857"/>
        <c:axId val="37293986"/>
      </c:barChart>
      <c:catAx>
        <c:axId val="19056857"/>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37293986"/>
        <c:crosses val="autoZero"/>
        <c:auto val="1"/>
        <c:lblOffset val="100"/>
        <c:tickLblSkip val="1"/>
        <c:noMultiLvlLbl val="0"/>
      </c:catAx>
      <c:valAx>
        <c:axId val="37293986"/>
        <c:scaling>
          <c:orientation val="minMax"/>
          <c:max val="75000"/>
        </c:scaling>
        <c:axPos val="t"/>
        <c:delete val="1"/>
        <c:majorTickMark val="out"/>
        <c:minorTickMark val="none"/>
        <c:tickLblPos val="nextTo"/>
        <c:crossAx val="19056857"/>
        <c:crossesAt val="1"/>
        <c:crossBetween val="between"/>
        <c:dispUnits/>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76200</xdr:rowOff>
    </xdr:from>
    <xdr:to>
      <xdr:col>12</xdr:col>
      <xdr:colOff>142875</xdr:colOff>
      <xdr:row>30</xdr:row>
      <xdr:rowOff>123825</xdr:rowOff>
    </xdr:to>
    <xdr:graphicFrame>
      <xdr:nvGraphicFramePr>
        <xdr:cNvPr id="1" name="Chart 1"/>
        <xdr:cNvGraphicFramePr/>
      </xdr:nvGraphicFramePr>
      <xdr:xfrm>
        <a:off x="38100" y="723900"/>
        <a:ext cx="7277100" cy="51911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35</xdr:row>
      <xdr:rowOff>57150</xdr:rowOff>
    </xdr:from>
    <xdr:to>
      <xdr:col>12</xdr:col>
      <xdr:colOff>152400</xdr:colOff>
      <xdr:row>55</xdr:row>
      <xdr:rowOff>152400</xdr:rowOff>
    </xdr:to>
    <xdr:graphicFrame>
      <xdr:nvGraphicFramePr>
        <xdr:cNvPr id="2" name="Chart 2"/>
        <xdr:cNvGraphicFramePr/>
      </xdr:nvGraphicFramePr>
      <xdr:xfrm>
        <a:off x="47625" y="6810375"/>
        <a:ext cx="7277100" cy="3790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7</xdr:row>
      <xdr:rowOff>123825</xdr:rowOff>
    </xdr:from>
    <xdr:to>
      <xdr:col>12</xdr:col>
      <xdr:colOff>714375</xdr:colOff>
      <xdr:row>74</xdr:row>
      <xdr:rowOff>0</xdr:rowOff>
    </xdr:to>
    <xdr:graphicFrame>
      <xdr:nvGraphicFramePr>
        <xdr:cNvPr id="1" name="Chart 1"/>
        <xdr:cNvGraphicFramePr/>
      </xdr:nvGraphicFramePr>
      <xdr:xfrm>
        <a:off x="228600" y="1457325"/>
        <a:ext cx="9629775" cy="12639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561975</xdr:colOff>
      <xdr:row>0</xdr:row>
      <xdr:rowOff>0</xdr:rowOff>
    </xdr:from>
    <xdr:to>
      <xdr:col>17</xdr:col>
      <xdr:colOff>819150</xdr:colOff>
      <xdr:row>0</xdr:row>
      <xdr:rowOff>0</xdr:rowOff>
    </xdr:to>
    <xdr:graphicFrame>
      <xdr:nvGraphicFramePr>
        <xdr:cNvPr id="1" name="Chart 2"/>
        <xdr:cNvGraphicFramePr/>
      </xdr:nvGraphicFramePr>
      <xdr:xfrm>
        <a:off x="3228975" y="0"/>
        <a:ext cx="9944100"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75</xdr:row>
      <xdr:rowOff>0</xdr:rowOff>
    </xdr:from>
    <xdr:to>
      <xdr:col>8</xdr:col>
      <xdr:colOff>542925</xdr:colOff>
      <xdr:row>75</xdr:row>
      <xdr:rowOff>0</xdr:rowOff>
    </xdr:to>
    <xdr:graphicFrame>
      <xdr:nvGraphicFramePr>
        <xdr:cNvPr id="2" name="Chart 3"/>
        <xdr:cNvGraphicFramePr/>
      </xdr:nvGraphicFramePr>
      <xdr:xfrm>
        <a:off x="352425" y="18878550"/>
        <a:ext cx="285750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36</xdr:row>
      <xdr:rowOff>0</xdr:rowOff>
    </xdr:from>
    <xdr:to>
      <xdr:col>9</xdr:col>
      <xdr:colOff>9525</xdr:colOff>
      <xdr:row>36</xdr:row>
      <xdr:rowOff>0</xdr:rowOff>
    </xdr:to>
    <xdr:graphicFrame>
      <xdr:nvGraphicFramePr>
        <xdr:cNvPr id="3" name="Chart 4"/>
        <xdr:cNvGraphicFramePr/>
      </xdr:nvGraphicFramePr>
      <xdr:xfrm>
        <a:off x="323850" y="9201150"/>
        <a:ext cx="3429000" cy="0"/>
      </xdr:xfrm>
      <a:graphic>
        <a:graphicData uri="http://schemas.openxmlformats.org/drawingml/2006/chart">
          <c:chart xmlns:c="http://schemas.openxmlformats.org/drawingml/2006/chart" r:id="rId3"/>
        </a:graphicData>
      </a:graphic>
    </xdr:graphicFrame>
    <xdr:clientData/>
  </xdr:twoCellAnchor>
  <xdr:twoCellAnchor>
    <xdr:from>
      <xdr:col>1</xdr:col>
      <xdr:colOff>57150</xdr:colOff>
      <xdr:row>0</xdr:row>
      <xdr:rowOff>0</xdr:rowOff>
    </xdr:from>
    <xdr:to>
      <xdr:col>8</xdr:col>
      <xdr:colOff>466725</xdr:colOff>
      <xdr:row>0</xdr:row>
      <xdr:rowOff>0</xdr:rowOff>
    </xdr:to>
    <xdr:graphicFrame>
      <xdr:nvGraphicFramePr>
        <xdr:cNvPr id="4" name="Chart 5"/>
        <xdr:cNvGraphicFramePr/>
      </xdr:nvGraphicFramePr>
      <xdr:xfrm>
        <a:off x="371475" y="0"/>
        <a:ext cx="2762250" cy="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36</xdr:row>
      <xdr:rowOff>0</xdr:rowOff>
    </xdr:from>
    <xdr:to>
      <xdr:col>17</xdr:col>
      <xdr:colOff>790575</xdr:colOff>
      <xdr:row>36</xdr:row>
      <xdr:rowOff>0</xdr:rowOff>
    </xdr:to>
    <xdr:graphicFrame>
      <xdr:nvGraphicFramePr>
        <xdr:cNvPr id="5" name="Chart 6"/>
        <xdr:cNvGraphicFramePr/>
      </xdr:nvGraphicFramePr>
      <xdr:xfrm>
        <a:off x="3752850" y="9201150"/>
        <a:ext cx="9391650" cy="0"/>
      </xdr:xfrm>
      <a:graphic>
        <a:graphicData uri="http://schemas.openxmlformats.org/drawingml/2006/chart">
          <c:chart xmlns:c="http://schemas.openxmlformats.org/drawingml/2006/chart" r:id="rId5"/>
        </a:graphicData>
      </a:graphic>
    </xdr:graphicFrame>
    <xdr:clientData/>
  </xdr:twoCellAnchor>
  <xdr:twoCellAnchor>
    <xdr:from>
      <xdr:col>8</xdr:col>
      <xdr:colOff>485775</xdr:colOff>
      <xdr:row>75</xdr:row>
      <xdr:rowOff>0</xdr:rowOff>
    </xdr:from>
    <xdr:to>
      <xdr:col>16</xdr:col>
      <xdr:colOff>628650</xdr:colOff>
      <xdr:row>75</xdr:row>
      <xdr:rowOff>0</xdr:rowOff>
    </xdr:to>
    <xdr:graphicFrame>
      <xdr:nvGraphicFramePr>
        <xdr:cNvPr id="6" name="Chart 7"/>
        <xdr:cNvGraphicFramePr/>
      </xdr:nvGraphicFramePr>
      <xdr:xfrm>
        <a:off x="3152775" y="18878550"/>
        <a:ext cx="8753475"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il-reg.gov.uk/National%20Rail%20Trends/2.2%20Complaints/200809%20Q4/2.2%20Complaints%202008-09%20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pmoran\My%20Documents\New%20PP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ORR\GM5\I&amp;I%20Team\Statistical%20Report%202008\RSSR%202008%20Production%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2007-08%20Q4%20yearbook\1%20Rail%20usage%20tables_0708Q4-FIN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1.2%20Passenger%20Journey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sheetName val="Periods"/>
      <sheetName val="TOCS"/>
      <sheetName val="TOC by Period"/>
      <sheetName val="TOC by Sub Period"/>
      <sheetName val="TOC by Sub Period continued"/>
      <sheetName val="TOC by Q"/>
      <sheetName val="TOC by Q continued"/>
      <sheetName val="Sector by Q"/>
      <sheetName val="Periodic Complaint category"/>
      <sheetName val="sub period - Complaint Category"/>
      <sheetName val="Quarterly - Complaint Category"/>
      <sheetName val="Annual - Complaint Category"/>
      <sheetName val="On Track TOC Pages"/>
      <sheetName val="TOC by Year"/>
      <sheetName val="Table 2.2a"/>
      <sheetName val="Chart 2.2a"/>
      <sheetName val="Table 2.2b"/>
      <sheetName val="Table 2.2c"/>
      <sheetName val="Table 2.2d"/>
      <sheetName val="Passenger Journeys"/>
      <sheetName val="Q4 journys"/>
    </sheetNames>
    <sheetDataSet>
      <sheetData sheetId="2">
        <row r="4">
          <cell r="E4" t="str">
            <v>0913</v>
          </cell>
        </row>
        <row r="6">
          <cell r="D6" t="str">
            <v>0701</v>
          </cell>
          <cell r="F6">
            <v>7</v>
          </cell>
          <cell r="H6">
            <v>1</v>
          </cell>
          <cell r="N6">
            <v>25</v>
          </cell>
        </row>
        <row r="9">
          <cell r="B9">
            <v>1</v>
          </cell>
          <cell r="C9" t="str">
            <v>GNER</v>
          </cell>
          <cell r="D9" t="str">
            <v>0201</v>
          </cell>
          <cell r="E9" t="str">
            <v>0913</v>
          </cell>
          <cell r="F9">
            <v>104</v>
          </cell>
          <cell r="G9" t="str">
            <v>0701</v>
          </cell>
          <cell r="H9" t="str">
            <v>C</v>
          </cell>
          <cell r="I9" t="str">
            <v>D</v>
          </cell>
          <cell r="J9" t="str">
            <v>E</v>
          </cell>
          <cell r="K9" t="str">
            <v>G</v>
          </cell>
          <cell r="L9" t="str">
            <v>H</v>
          </cell>
          <cell r="M9" t="str">
            <v>Long Distance</v>
          </cell>
          <cell r="N9" t="str">
            <v>GNER</v>
          </cell>
          <cell r="S9">
            <v>1</v>
          </cell>
          <cell r="T9" t="str">
            <v>C</v>
          </cell>
        </row>
        <row r="10">
          <cell r="B10">
            <v>2</v>
          </cell>
          <cell r="C10" t="str">
            <v>VIRGIN WEST COAST</v>
          </cell>
          <cell r="D10" t="str">
            <v>0201</v>
          </cell>
          <cell r="E10" t="str">
            <v>0913</v>
          </cell>
          <cell r="F10">
            <v>104</v>
          </cell>
          <cell r="G10" t="str">
            <v>0701</v>
          </cell>
          <cell r="H10" t="str">
            <v>K</v>
          </cell>
          <cell r="I10" t="str">
            <v>L</v>
          </cell>
          <cell r="J10" t="str">
            <v>M</v>
          </cell>
          <cell r="K10" t="str">
            <v>O</v>
          </cell>
          <cell r="L10" t="str">
            <v>P</v>
          </cell>
          <cell r="M10" t="str">
            <v>Long Distance</v>
          </cell>
          <cell r="N10" t="str">
            <v>VIRGIN WC</v>
          </cell>
          <cell r="S10">
            <v>2</v>
          </cell>
          <cell r="T10" t="str">
            <v>D</v>
          </cell>
        </row>
        <row r="11">
          <cell r="B11">
            <v>3</v>
          </cell>
          <cell r="C11" t="str">
            <v>VIRGIN CROSSCOUNTRY</v>
          </cell>
          <cell r="D11" t="str">
            <v>0201</v>
          </cell>
          <cell r="E11" t="str">
            <v>0913</v>
          </cell>
          <cell r="F11">
            <v>104</v>
          </cell>
          <cell r="G11" t="str">
            <v>0701</v>
          </cell>
          <cell r="H11" t="str">
            <v>S</v>
          </cell>
          <cell r="I11" t="str">
            <v>T</v>
          </cell>
          <cell r="J11" t="str">
            <v>U</v>
          </cell>
          <cell r="K11" t="str">
            <v>W</v>
          </cell>
          <cell r="L11" t="str">
            <v>X</v>
          </cell>
          <cell r="M11" t="str">
            <v>Long Distance</v>
          </cell>
          <cell r="N11" t="str">
            <v>VIRGIN CC</v>
          </cell>
          <cell r="S11">
            <v>3</v>
          </cell>
          <cell r="T11" t="str">
            <v>E</v>
          </cell>
        </row>
        <row r="12">
          <cell r="B12">
            <v>4</v>
          </cell>
          <cell r="C12" t="str">
            <v>MIDLAND MAINLINE</v>
          </cell>
          <cell r="D12" t="str">
            <v>0201</v>
          </cell>
          <cell r="E12" t="str">
            <v>0913</v>
          </cell>
          <cell r="F12">
            <v>104</v>
          </cell>
          <cell r="G12" t="str">
            <v>0701</v>
          </cell>
          <cell r="H12" t="str">
            <v>AA</v>
          </cell>
          <cell r="I12" t="str">
            <v>AB</v>
          </cell>
          <cell r="J12" t="str">
            <v>AC</v>
          </cell>
          <cell r="K12" t="str">
            <v>AE</v>
          </cell>
          <cell r="L12" t="str">
            <v>AF</v>
          </cell>
          <cell r="M12" t="str">
            <v>Long Distance</v>
          </cell>
          <cell r="N12" t="str">
            <v>MML</v>
          </cell>
          <cell r="S12">
            <v>4</v>
          </cell>
          <cell r="T12" t="str">
            <v>F</v>
          </cell>
        </row>
        <row r="13">
          <cell r="B13">
            <v>5</v>
          </cell>
          <cell r="C13" t="str">
            <v>FIRST GREAT WESTERN</v>
          </cell>
          <cell r="D13" t="str">
            <v>0201</v>
          </cell>
          <cell r="E13" t="str">
            <v>0913</v>
          </cell>
          <cell r="F13">
            <v>104</v>
          </cell>
          <cell r="G13" t="str">
            <v>0701</v>
          </cell>
          <cell r="H13" t="str">
            <v>AI</v>
          </cell>
          <cell r="I13" t="str">
            <v>AJ</v>
          </cell>
          <cell r="J13" t="str">
            <v>AK</v>
          </cell>
          <cell r="K13" t="str">
            <v>AM</v>
          </cell>
          <cell r="L13" t="str">
            <v>AN</v>
          </cell>
          <cell r="M13" t="str">
            <v>Long Distance</v>
          </cell>
          <cell r="N13" t="str">
            <v>FGW</v>
          </cell>
          <cell r="S13">
            <v>5</v>
          </cell>
          <cell r="T13" t="str">
            <v>G</v>
          </cell>
        </row>
        <row r="14">
          <cell r="B14">
            <v>7</v>
          </cell>
          <cell r="C14" t="str">
            <v>CHILTERN</v>
          </cell>
          <cell r="D14" t="str">
            <v>0201</v>
          </cell>
          <cell r="E14" t="str">
            <v>0913</v>
          </cell>
          <cell r="F14">
            <v>104</v>
          </cell>
          <cell r="G14" t="str">
            <v>0701</v>
          </cell>
          <cell r="H14" t="str">
            <v>AY</v>
          </cell>
          <cell r="I14" t="str">
            <v>AZ</v>
          </cell>
          <cell r="J14" t="str">
            <v>BA</v>
          </cell>
          <cell r="K14" t="str">
            <v>BC</v>
          </cell>
          <cell r="L14" t="str">
            <v>BD</v>
          </cell>
          <cell r="M14" t="str">
            <v>London &amp; SE</v>
          </cell>
          <cell r="N14" t="str">
            <v>CHILTERN</v>
          </cell>
          <cell r="S14">
            <v>6</v>
          </cell>
          <cell r="T14" t="str">
            <v>H</v>
          </cell>
        </row>
        <row r="15">
          <cell r="B15">
            <v>8</v>
          </cell>
          <cell r="C15" t="str">
            <v>SOUTHERN</v>
          </cell>
          <cell r="D15" t="str">
            <v>0201</v>
          </cell>
          <cell r="E15" t="str">
            <v>0913</v>
          </cell>
          <cell r="F15">
            <v>104</v>
          </cell>
          <cell r="G15" t="str">
            <v>0701</v>
          </cell>
          <cell r="H15" t="str">
            <v>BG</v>
          </cell>
          <cell r="I15" t="str">
            <v>BH</v>
          </cell>
          <cell r="J15" t="str">
            <v>BI</v>
          </cell>
          <cell r="K15" t="str">
            <v>BK</v>
          </cell>
          <cell r="L15" t="str">
            <v>BL</v>
          </cell>
          <cell r="M15" t="str">
            <v>London &amp; SE</v>
          </cell>
          <cell r="N15" t="str">
            <v>SOUTHERN</v>
          </cell>
          <cell r="S15">
            <v>7</v>
          </cell>
          <cell r="T15" t="str">
            <v>I</v>
          </cell>
        </row>
        <row r="16">
          <cell r="B16">
            <v>9</v>
          </cell>
          <cell r="C16" t="str">
            <v>SOUTH EASTERN</v>
          </cell>
          <cell r="D16" t="str">
            <v>0201</v>
          </cell>
          <cell r="E16" t="str">
            <v>0913</v>
          </cell>
          <cell r="F16">
            <v>104</v>
          </cell>
          <cell r="G16" t="str">
            <v>0701</v>
          </cell>
          <cell r="H16" t="str">
            <v>BO</v>
          </cell>
          <cell r="I16" t="str">
            <v>BP</v>
          </cell>
          <cell r="J16" t="str">
            <v>BQ</v>
          </cell>
          <cell r="K16" t="str">
            <v>BS</v>
          </cell>
          <cell r="L16" t="str">
            <v>BT</v>
          </cell>
          <cell r="M16" t="str">
            <v>London &amp; SE</v>
          </cell>
          <cell r="N16" t="str">
            <v>SOUTH EASTERN</v>
          </cell>
          <cell r="S16">
            <v>8</v>
          </cell>
          <cell r="T16" t="str">
            <v>J</v>
          </cell>
        </row>
        <row r="17">
          <cell r="B17">
            <v>10</v>
          </cell>
          <cell r="C17" t="str">
            <v>ONE</v>
          </cell>
          <cell r="D17" t="str">
            <v>0201</v>
          </cell>
          <cell r="E17" t="str">
            <v>0913</v>
          </cell>
          <cell r="F17">
            <v>104</v>
          </cell>
          <cell r="G17" t="str">
            <v>0701</v>
          </cell>
          <cell r="H17" t="str">
            <v>BW</v>
          </cell>
          <cell r="I17" t="str">
            <v>BX</v>
          </cell>
          <cell r="J17" t="str">
            <v>BY</v>
          </cell>
          <cell r="K17" t="str">
            <v>CA</v>
          </cell>
          <cell r="L17" t="str">
            <v>CB</v>
          </cell>
          <cell r="M17" t="str">
            <v>London &amp; SE</v>
          </cell>
          <cell r="N17" t="str">
            <v>ONERAILWAY</v>
          </cell>
          <cell r="S17">
            <v>9</v>
          </cell>
          <cell r="T17" t="str">
            <v>K</v>
          </cell>
        </row>
        <row r="18">
          <cell r="B18">
            <v>11</v>
          </cell>
          <cell r="C18" t="str">
            <v>c2c</v>
          </cell>
          <cell r="D18" t="str">
            <v>0201</v>
          </cell>
          <cell r="E18" t="str">
            <v>0913</v>
          </cell>
          <cell r="F18">
            <v>104</v>
          </cell>
          <cell r="G18" t="str">
            <v>0701</v>
          </cell>
          <cell r="H18" t="str">
            <v>CE</v>
          </cell>
          <cell r="I18" t="str">
            <v>CF</v>
          </cell>
          <cell r="J18" t="str">
            <v>CG</v>
          </cell>
          <cell r="K18" t="str">
            <v>CI</v>
          </cell>
          <cell r="L18" t="str">
            <v>CJ</v>
          </cell>
          <cell r="M18" t="str">
            <v>London &amp; SE</v>
          </cell>
          <cell r="N18" t="str">
            <v>C2C</v>
          </cell>
          <cell r="S18">
            <v>10</v>
          </cell>
          <cell r="T18" t="str">
            <v>L</v>
          </cell>
        </row>
        <row r="19">
          <cell r="B19">
            <v>12</v>
          </cell>
          <cell r="C19" t="str">
            <v>SILVERLINK</v>
          </cell>
          <cell r="D19" t="str">
            <v>0201</v>
          </cell>
          <cell r="E19" t="str">
            <v>0913</v>
          </cell>
          <cell r="F19">
            <v>104</v>
          </cell>
          <cell r="G19" t="str">
            <v>0701</v>
          </cell>
          <cell r="H19" t="str">
            <v>CM</v>
          </cell>
          <cell r="I19" t="str">
            <v>CN</v>
          </cell>
          <cell r="J19" t="str">
            <v>CO</v>
          </cell>
          <cell r="K19" t="str">
            <v>CQ</v>
          </cell>
          <cell r="L19" t="str">
            <v>CR</v>
          </cell>
          <cell r="M19" t="str">
            <v>London &amp; SE</v>
          </cell>
          <cell r="N19" t="str">
            <v>SILVERLINK</v>
          </cell>
          <cell r="S19">
            <v>11</v>
          </cell>
          <cell r="T19" t="str">
            <v>M</v>
          </cell>
        </row>
        <row r="20">
          <cell r="B20">
            <v>13</v>
          </cell>
          <cell r="C20" t="str">
            <v>SOUTH WEST TRAINS</v>
          </cell>
          <cell r="D20" t="str">
            <v>0201</v>
          </cell>
          <cell r="E20" t="str">
            <v>0913</v>
          </cell>
          <cell r="F20">
            <v>104</v>
          </cell>
          <cell r="G20" t="str">
            <v>0701</v>
          </cell>
          <cell r="H20" t="str">
            <v>CU</v>
          </cell>
          <cell r="I20" t="str">
            <v>CV</v>
          </cell>
          <cell r="J20" t="str">
            <v>CW</v>
          </cell>
          <cell r="K20" t="str">
            <v>CY</v>
          </cell>
          <cell r="L20" t="str">
            <v>CZ</v>
          </cell>
          <cell r="M20" t="str">
            <v>London &amp; SE</v>
          </cell>
          <cell r="N20" t="str">
            <v>SWT</v>
          </cell>
          <cell r="S20">
            <v>12</v>
          </cell>
          <cell r="T20" t="str">
            <v>N</v>
          </cell>
        </row>
        <row r="21">
          <cell r="B21">
            <v>14</v>
          </cell>
          <cell r="C21" t="str">
            <v>FIRST CAPITAL CONNECT</v>
          </cell>
          <cell r="D21" t="str">
            <v>0201</v>
          </cell>
          <cell r="E21" t="str">
            <v>0913</v>
          </cell>
          <cell r="F21">
            <v>104</v>
          </cell>
          <cell r="G21" t="str">
            <v>0701</v>
          </cell>
          <cell r="H21" t="str">
            <v>DC</v>
          </cell>
          <cell r="I21" t="str">
            <v>DD</v>
          </cell>
          <cell r="J21" t="str">
            <v>DE</v>
          </cell>
          <cell r="K21" t="str">
            <v>DG</v>
          </cell>
          <cell r="L21" t="str">
            <v>DH</v>
          </cell>
          <cell r="M21" t="str">
            <v>London &amp; SE</v>
          </cell>
          <cell r="N21" t="str">
            <v>FIRST CAPITAL CONNECT</v>
          </cell>
          <cell r="S21">
            <v>13</v>
          </cell>
          <cell r="T21" t="str">
            <v>O</v>
          </cell>
        </row>
        <row r="22">
          <cell r="B22">
            <v>19</v>
          </cell>
          <cell r="C22" t="str">
            <v>CENTRAL</v>
          </cell>
          <cell r="D22" t="str">
            <v>0201</v>
          </cell>
          <cell r="E22" t="str">
            <v>0913</v>
          </cell>
          <cell r="F22">
            <v>104</v>
          </cell>
          <cell r="G22" t="str">
            <v>0701</v>
          </cell>
          <cell r="H22" t="str">
            <v>EM</v>
          </cell>
          <cell r="I22" t="str">
            <v>EN</v>
          </cell>
          <cell r="J22" t="str">
            <v>EO</v>
          </cell>
          <cell r="K22" t="str">
            <v>EQ</v>
          </cell>
          <cell r="L22" t="str">
            <v>ER</v>
          </cell>
          <cell r="M22" t="str">
            <v>Regional</v>
          </cell>
          <cell r="N22" t="str">
            <v>CENTRAL</v>
          </cell>
          <cell r="S22">
            <v>14</v>
          </cell>
          <cell r="T22" t="str">
            <v>P</v>
          </cell>
        </row>
        <row r="23">
          <cell r="B23">
            <v>20</v>
          </cell>
          <cell r="C23" t="str">
            <v>GATWICK EXPRESS</v>
          </cell>
          <cell r="D23" t="str">
            <v>0201</v>
          </cell>
          <cell r="E23" t="str">
            <v>0913</v>
          </cell>
          <cell r="F23">
            <v>104</v>
          </cell>
          <cell r="G23" t="str">
            <v>0701</v>
          </cell>
          <cell r="H23" t="str">
            <v>EU</v>
          </cell>
          <cell r="I23" t="str">
            <v>EV</v>
          </cell>
          <cell r="J23" t="str">
            <v>EW</v>
          </cell>
          <cell r="K23" t="str">
            <v>EY</v>
          </cell>
          <cell r="L23" t="str">
            <v>EZ</v>
          </cell>
          <cell r="M23" t="str">
            <v>Regional</v>
          </cell>
          <cell r="N23" t="str">
            <v>GATWICK</v>
          </cell>
        </row>
        <row r="24">
          <cell r="B24">
            <v>21</v>
          </cell>
          <cell r="C24" t="str">
            <v>ISLAND LINE</v>
          </cell>
          <cell r="D24" t="str">
            <v>0201</v>
          </cell>
          <cell r="E24" t="str">
            <v>0913</v>
          </cell>
          <cell r="F24">
            <v>104</v>
          </cell>
          <cell r="G24" t="str">
            <v>0701</v>
          </cell>
          <cell r="H24" t="str">
            <v>FC</v>
          </cell>
          <cell r="I24" t="str">
            <v>FD</v>
          </cell>
          <cell r="J24" t="str">
            <v>FE</v>
          </cell>
          <cell r="K24" t="str">
            <v>FG</v>
          </cell>
          <cell r="L24" t="str">
            <v>FH</v>
          </cell>
          <cell r="M24" t="str">
            <v>Regional</v>
          </cell>
          <cell r="N24" t="str">
            <v>ISLAND</v>
          </cell>
        </row>
        <row r="25">
          <cell r="B25">
            <v>22</v>
          </cell>
          <cell r="C25" t="str">
            <v>MERSEYRAIL</v>
          </cell>
          <cell r="D25" t="str">
            <v>0201</v>
          </cell>
          <cell r="E25" t="str">
            <v>0913</v>
          </cell>
          <cell r="F25">
            <v>104</v>
          </cell>
          <cell r="G25" t="str">
            <v>0701</v>
          </cell>
          <cell r="H25" t="str">
            <v>FK</v>
          </cell>
          <cell r="I25" t="str">
            <v>FL</v>
          </cell>
          <cell r="J25" t="str">
            <v>FM</v>
          </cell>
          <cell r="K25" t="str">
            <v>FO</v>
          </cell>
          <cell r="L25" t="str">
            <v>FP</v>
          </cell>
          <cell r="M25" t="str">
            <v>Regional</v>
          </cell>
          <cell r="N25" t="str">
            <v>MERSEYRAIL</v>
          </cell>
        </row>
        <row r="26">
          <cell r="B26">
            <v>25</v>
          </cell>
          <cell r="C26" t="str">
            <v>FIRST SCOTRAIL</v>
          </cell>
          <cell r="D26" t="str">
            <v>0201</v>
          </cell>
          <cell r="E26" t="str">
            <v>0913</v>
          </cell>
          <cell r="F26">
            <v>104</v>
          </cell>
          <cell r="G26" t="str">
            <v>0701</v>
          </cell>
          <cell r="H26" t="str">
            <v>GI</v>
          </cell>
          <cell r="I26" t="str">
            <v>GJ</v>
          </cell>
          <cell r="J26" t="str">
            <v>GK</v>
          </cell>
          <cell r="K26" t="str">
            <v>GM</v>
          </cell>
          <cell r="L26" t="str">
            <v>GN</v>
          </cell>
          <cell r="M26" t="str">
            <v>Regional</v>
          </cell>
          <cell r="N26" t="str">
            <v>SCOTRAIL</v>
          </cell>
        </row>
        <row r="27">
          <cell r="B27">
            <v>28</v>
          </cell>
          <cell r="C27" t="str">
            <v>ARRIVA TRAINS WALES</v>
          </cell>
          <cell r="D27" t="str">
            <v>0208</v>
          </cell>
          <cell r="E27" t="str">
            <v>0913</v>
          </cell>
          <cell r="F27">
            <v>97</v>
          </cell>
          <cell r="G27" t="str">
            <v>0701</v>
          </cell>
          <cell r="H27" t="str">
            <v>HC</v>
          </cell>
          <cell r="I27" t="str">
            <v>HD</v>
          </cell>
          <cell r="J27" t="str">
            <v>HE</v>
          </cell>
          <cell r="K27" t="str">
            <v>HG</v>
          </cell>
          <cell r="L27" t="str">
            <v>HH</v>
          </cell>
          <cell r="M27" t="str">
            <v>Regional</v>
          </cell>
          <cell r="N27" t="str">
            <v>ARRIVA TRAINS WALES</v>
          </cell>
        </row>
        <row r="28">
          <cell r="B28">
            <v>29</v>
          </cell>
          <cell r="C28" t="str">
            <v>TRANSPENNINE EXPRESS</v>
          </cell>
          <cell r="D28" t="str">
            <v>0412</v>
          </cell>
          <cell r="E28" t="str">
            <v>0913</v>
          </cell>
          <cell r="F28">
            <v>67</v>
          </cell>
          <cell r="G28" t="str">
            <v>0701</v>
          </cell>
          <cell r="H28" t="str">
            <v>HK</v>
          </cell>
          <cell r="I28" t="str">
            <v>HL</v>
          </cell>
          <cell r="J28" t="str">
            <v>HM</v>
          </cell>
          <cell r="K28" t="str">
            <v>HO</v>
          </cell>
          <cell r="L28" t="str">
            <v>HP</v>
          </cell>
          <cell r="M28" t="str">
            <v>Regional</v>
          </cell>
          <cell r="N28" t="str">
            <v>TRANSPENNINE</v>
          </cell>
        </row>
        <row r="29">
          <cell r="B29">
            <v>30</v>
          </cell>
          <cell r="C29" t="str">
            <v>NORTHERN</v>
          </cell>
          <cell r="D29" t="str">
            <v>0510</v>
          </cell>
          <cell r="E29" t="str">
            <v>0913</v>
          </cell>
          <cell r="F29">
            <v>56</v>
          </cell>
          <cell r="G29" t="str">
            <v>0701</v>
          </cell>
          <cell r="H29" t="str">
            <v>HS</v>
          </cell>
          <cell r="I29" t="str">
            <v>HT</v>
          </cell>
          <cell r="J29" t="str">
            <v>HU</v>
          </cell>
          <cell r="K29" t="str">
            <v>HW</v>
          </cell>
          <cell r="L29" t="str">
            <v>HX</v>
          </cell>
          <cell r="M29" t="str">
            <v>Regional</v>
          </cell>
          <cell r="N29" t="str">
            <v>NORTHERN</v>
          </cell>
        </row>
        <row r="30">
          <cell r="B30">
            <v>31</v>
          </cell>
          <cell r="C30" t="str">
            <v>ARRIVA CROSS COUNTRY</v>
          </cell>
          <cell r="D30" t="str">
            <v>0809</v>
          </cell>
          <cell r="E30" t="str">
            <v>0913</v>
          </cell>
          <cell r="F30">
            <v>18</v>
          </cell>
          <cell r="G30" t="str">
            <v>0809</v>
          </cell>
          <cell r="H30" t="str">
            <v>AQ</v>
          </cell>
          <cell r="I30" t="str">
            <v>AR</v>
          </cell>
          <cell r="J30" t="str">
            <v>AS</v>
          </cell>
          <cell r="K30" t="str">
            <v>AU</v>
          </cell>
          <cell r="L30" t="str">
            <v>AV</v>
          </cell>
          <cell r="M30" t="str">
            <v>Long Distance</v>
          </cell>
          <cell r="N30" t="str">
            <v>ARRIVA CROSS COUNTRY</v>
          </cell>
        </row>
        <row r="31">
          <cell r="B31">
            <v>32</v>
          </cell>
          <cell r="C31" t="str">
            <v>EAST MIDLANDS TRAINS</v>
          </cell>
          <cell r="D31" t="str">
            <v>0809</v>
          </cell>
          <cell r="E31" t="str">
            <v>0913</v>
          </cell>
          <cell r="F31">
            <v>18</v>
          </cell>
          <cell r="G31" t="str">
            <v>0809</v>
          </cell>
          <cell r="H31" t="str">
            <v>IA</v>
          </cell>
          <cell r="I31" t="str">
            <v>IB</v>
          </cell>
          <cell r="J31" t="str">
            <v>IC</v>
          </cell>
          <cell r="K31" t="str">
            <v>IE</v>
          </cell>
          <cell r="L31" t="str">
            <v>IF</v>
          </cell>
          <cell r="M31" t="str">
            <v>Regional</v>
          </cell>
          <cell r="N31" t="str">
            <v>EAST MIDLANDS</v>
          </cell>
        </row>
        <row r="32">
          <cell r="B32">
            <v>33</v>
          </cell>
          <cell r="C32" t="str">
            <v>LONDON MIDLAND</v>
          </cell>
          <cell r="D32" t="str">
            <v>0809</v>
          </cell>
          <cell r="E32" t="str">
            <v>0913</v>
          </cell>
          <cell r="F32">
            <v>18</v>
          </cell>
          <cell r="G32" t="str">
            <v>0809</v>
          </cell>
          <cell r="H32" t="str">
            <v>II</v>
          </cell>
          <cell r="I32" t="str">
            <v>IJ</v>
          </cell>
          <cell r="J32" t="str">
            <v>IK</v>
          </cell>
          <cell r="K32" t="str">
            <v>IM</v>
          </cell>
          <cell r="L32" t="str">
            <v>IN</v>
          </cell>
          <cell r="M32" t="str">
            <v>Regional</v>
          </cell>
          <cell r="N32" t="str">
            <v>LONDON MIDLAND</v>
          </cell>
        </row>
        <row r="33">
          <cell r="B33">
            <v>34</v>
          </cell>
          <cell r="C33" t="str">
            <v>LONDON OVERGROUND</v>
          </cell>
          <cell r="D33" t="str">
            <v>0809</v>
          </cell>
          <cell r="E33" t="str">
            <v>0913</v>
          </cell>
          <cell r="F33">
            <v>18</v>
          </cell>
          <cell r="G33" t="str">
            <v>0809</v>
          </cell>
          <cell r="H33" t="str">
            <v>EA</v>
          </cell>
          <cell r="I33" t="str">
            <v>EB</v>
          </cell>
          <cell r="J33" t="str">
            <v>EC</v>
          </cell>
          <cell r="K33" t="str">
            <v>EE</v>
          </cell>
          <cell r="L33" t="str">
            <v>EF</v>
          </cell>
          <cell r="M33" t="str">
            <v>London &amp; SE</v>
          </cell>
          <cell r="N33" t="str">
            <v>LONDON OVERGROUND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s all day"/>
      <sheetName val="Inputs all day continued"/>
      <sheetName val="Inputs all day Qtly"/>
      <sheetName val="Inputs all day Qtly continued"/>
      <sheetName val="quarters all day"/>
      <sheetName val="quarters all day continued"/>
      <sheetName val="Inputs peak"/>
      <sheetName val="Inputs peak Qtly"/>
      <sheetName val="quarters peak"/>
      <sheetName val="TOC by Q"/>
      <sheetName val="TOC by Q continued"/>
      <sheetName val="Sector by Q"/>
      <sheetName val="Table 2.1a final"/>
      <sheetName val="chart 2.1 final"/>
      <sheetName val="Table 2.1b final"/>
      <sheetName val="chart  2.1b final "/>
      <sheetName val=" 2.1b  by TOCS  Workings"/>
      <sheetName val="checking"/>
      <sheetName val="period summary"/>
      <sheetName val="period summary new TOCs"/>
      <sheetName val="Chapter 8 Workings"/>
    </sheetNames>
    <sheetDataSet>
      <sheetData sheetId="9">
        <row r="48">
          <cell r="CV48">
            <v>0.8719403936326803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 - 10.1b"/>
      <sheetName val="A2 - 10.1b"/>
      <sheetName val="A3 - 10.1c"/>
      <sheetName val="A4 - 10.1d"/>
      <sheetName val="New - 10.2"/>
      <sheetName val="A5 - 10.3a and 10.3b"/>
      <sheetName val="A6 - 10.4"/>
      <sheetName val="A10 - 10.5a"/>
      <sheetName val="A7 - 10.5b"/>
      <sheetName val="A8 - 10.5c"/>
      <sheetName val="A9 - 10.5d"/>
      <sheetName val="A11"/>
      <sheetName val="A12"/>
      <sheetName val="B1 - 10.6a"/>
      <sheetName val="B2 - 10.6b"/>
      <sheetName val="B3 - 10.6c"/>
      <sheetName val="B4 - 10.6d"/>
      <sheetName val="B5 - 10.6e"/>
      <sheetName val="B6 - 10.6f"/>
      <sheetName val="B7 - 10.6g"/>
      <sheetName val="B8 - 10.6h"/>
      <sheetName val="New 10.7a"/>
      <sheetName val="New 10.7b"/>
      <sheetName val="C1 - 10.7c"/>
      <sheetName val="C2 - 10.7d"/>
      <sheetName val="C3 - 10.7d"/>
      <sheetName val="C4 - 10.11e"/>
      <sheetName val="New 10.11a-d"/>
      <sheetName val="C5 - 10.11f"/>
      <sheetName val="D1 - 10.8a"/>
      <sheetName val="D2 - 10.8b"/>
      <sheetName val="D3 - 10.9a"/>
      <sheetName val="D4 - Chart 10.9a"/>
      <sheetName val="D5 - 10.9b"/>
      <sheetName val="D6 - 10.10a"/>
      <sheetName val="D7 - 10.10b"/>
      <sheetName val="D8 - 10.11g"/>
      <sheetName val="D9 - 10.11h"/>
      <sheetName val="D10 - 10.11i"/>
      <sheetName val="D11 - 10.12"/>
      <sheetName val="D12 - 10.13"/>
      <sheetName val="Data C2"/>
      <sheetName val="Regions and Groups"/>
    </sheetNames>
    <sheetDataSet>
      <sheetData sheetId="5">
        <row r="4">
          <cell r="R4" t="str">
            <v>Other MOP</v>
          </cell>
        </row>
        <row r="5">
          <cell r="R5" t="str">
            <v>Count of INCCODE</v>
          </cell>
        </row>
        <row r="6">
          <cell r="R6" t="str">
            <v>Description2</v>
          </cell>
        </row>
        <row r="7">
          <cell r="R7" t="str">
            <v>Buckinghamshire</v>
          </cell>
        </row>
        <row r="8">
          <cell r="R8" t="str">
            <v>Cambridgeshire</v>
          </cell>
        </row>
        <row r="9">
          <cell r="R9" t="str">
            <v>Cheshire</v>
          </cell>
        </row>
        <row r="10">
          <cell r="R10" t="str">
            <v>Cumbria</v>
          </cell>
        </row>
        <row r="11">
          <cell r="R11" t="str">
            <v>Derbyshire</v>
          </cell>
        </row>
        <row r="12">
          <cell r="R12" t="str">
            <v>Devon</v>
          </cell>
        </row>
        <row r="13">
          <cell r="R13" t="str">
            <v>Greater London</v>
          </cell>
        </row>
        <row r="14">
          <cell r="R14" t="str">
            <v>Hampshire</v>
          </cell>
        </row>
        <row r="15">
          <cell r="R15" t="str">
            <v>Humberside</v>
          </cell>
        </row>
        <row r="16">
          <cell r="R16" t="str">
            <v>Kent</v>
          </cell>
        </row>
        <row r="17">
          <cell r="R17" t="str">
            <v>Merseyside</v>
          </cell>
        </row>
        <row r="18">
          <cell r="R18" t="str">
            <v>Norfolk</v>
          </cell>
        </row>
        <row r="19">
          <cell r="R19" t="str">
            <v>Northumberland</v>
          </cell>
        </row>
        <row r="20">
          <cell r="R20" t="str">
            <v>Nottinghamshire</v>
          </cell>
        </row>
        <row r="21">
          <cell r="R21" t="str">
            <v>Oxfordshire</v>
          </cell>
        </row>
        <row r="22">
          <cell r="R22" t="str">
            <v>Stirling</v>
          </cell>
        </row>
        <row r="23">
          <cell r="R23" t="str">
            <v>Surrey</v>
          </cell>
        </row>
        <row r="24">
          <cell r="R24" t="str">
            <v>Tyne &amp; Wear</v>
          </cell>
        </row>
        <row r="25">
          <cell r="R25" t="str">
            <v>West Sussex</v>
          </cell>
        </row>
        <row r="26">
          <cell r="R26" t="str">
            <v>Grand Total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awdataticktype_2008P10-P13"/>
      <sheetName val="tickettypetabulations"/>
      <sheetName val="Sheet1"/>
      <sheetName val="rawdatasector_2008P10-P13"/>
      <sheetName val="sectorcodes"/>
      <sheetName val="JEMCON Changes"/>
      <sheetName val="rawdatasector_2008P10-P13_FGW"/>
      <sheetName val="sectortabulations_revenue"/>
      <sheetName val="sectortabulations_journeys"/>
      <sheetName val="pivot table_miles"/>
      <sheetName val="sectortabulations_kms"/>
      <sheetName val="Table 1.1a"/>
      <sheetName val="Table 1.1b"/>
      <sheetName val="Chart 1.1a"/>
      <sheetName val="Chart 1.1b"/>
      <sheetName val="Table 1.2a"/>
      <sheetName val="Table 1.2b"/>
      <sheetName val="Chart 1.2a"/>
      <sheetName val="Chart 1.2b"/>
      <sheetName val="Table 1.3a"/>
      <sheetName val="Table 1.3b"/>
      <sheetName val="Table 1.3c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TOCS"/>
      <sheetName val="TOC by period"/>
      <sheetName val="TOC by period by 100"/>
      <sheetName val="Sector by Period"/>
      <sheetName val="TOC by sub period"/>
      <sheetName val="TOC by Q"/>
      <sheetName val="sector by Q_MAA"/>
      <sheetName val="SA Ordinary"/>
      <sheetName val="SA Seasons"/>
      <sheetName val="SA Seasons Break"/>
      <sheetName val="SA sub period Break"/>
      <sheetName val="SA sub period"/>
      <sheetName val="SA by Q Break"/>
      <sheetName val="SA by Q"/>
      <sheetName val="sector by Q"/>
      <sheetName val="Table 1.2a"/>
      <sheetName val="Table 1.2b"/>
      <sheetName val="Chart 1.2a"/>
      <sheetName val="Chart 1.2b"/>
      <sheetName val="0607 Q1"/>
      <sheetName val="0607 Q2 Journeys"/>
      <sheetName val="0607 Q3 Journeys"/>
      <sheetName val="0607 Q4 Journeys"/>
      <sheetName val="0607 Total Journey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7"/>
  <sheetViews>
    <sheetView workbookViewId="0" topLeftCell="A1">
      <selection activeCell="D16" sqref="D16"/>
    </sheetView>
  </sheetViews>
  <sheetFormatPr defaultColWidth="8.88671875" defaultRowHeight="15"/>
  <sheetData>
    <row r="1" spans="1:2" ht="15">
      <c r="A1" s="21">
        <v>999</v>
      </c>
      <c r="B1" t="s">
        <v>182</v>
      </c>
    </row>
    <row r="5" ht="15.75">
      <c r="B5" s="122" t="s">
        <v>454</v>
      </c>
    </row>
    <row r="6" ht="15.75">
      <c r="B6" s="122" t="s">
        <v>302</v>
      </c>
    </row>
    <row r="7" ht="15.75">
      <c r="B7" s="122" t="s">
        <v>303</v>
      </c>
    </row>
  </sheetData>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R48"/>
  <sheetViews>
    <sheetView zoomScale="75" zoomScaleNormal="75" workbookViewId="0" topLeftCell="A1">
      <selection activeCell="S31" sqref="S31"/>
    </sheetView>
  </sheetViews>
  <sheetFormatPr defaultColWidth="8.88671875" defaultRowHeight="15"/>
  <cols>
    <col min="1" max="1" width="2.10546875" style="58" customWidth="1"/>
    <col min="2" max="2" width="1.4375" style="0" customWidth="1"/>
    <col min="4" max="4" width="15.77734375" style="0" customWidth="1"/>
    <col min="5" max="6" width="9.4453125" style="0" hidden="1" customWidth="1"/>
    <col min="7" max="7" width="8.3359375" style="0" hidden="1" customWidth="1"/>
    <col min="8" max="17" width="8.3359375" style="0" customWidth="1"/>
  </cols>
  <sheetData>
    <row r="1" spans="1:6" s="160" customFormat="1" ht="15.75">
      <c r="A1" s="271" t="s">
        <v>461</v>
      </c>
      <c r="B1" s="87"/>
      <c r="C1" s="87"/>
      <c r="D1" s="87" t="s">
        <v>292</v>
      </c>
      <c r="E1" s="87"/>
      <c r="F1" s="87"/>
    </row>
    <row r="2" spans="1:17" ht="9" customHeight="1">
      <c r="A2" s="132"/>
      <c r="B2" s="29"/>
      <c r="C2" s="29"/>
      <c r="D2" s="29"/>
      <c r="E2" s="29"/>
      <c r="F2" s="29"/>
      <c r="G2" s="29"/>
      <c r="H2" s="29"/>
      <c r="I2" s="29"/>
      <c r="J2" s="29"/>
      <c r="K2" s="29"/>
      <c r="L2" s="29"/>
      <c r="M2" s="29"/>
      <c r="N2" s="29"/>
      <c r="O2" s="29"/>
      <c r="P2" s="29"/>
      <c r="Q2" s="29"/>
    </row>
    <row r="3" spans="1:18" s="30" customFormat="1" ht="15.75">
      <c r="A3" s="279"/>
      <c r="B3" s="200"/>
      <c r="C3" s="200"/>
      <c r="D3" s="200"/>
      <c r="E3" s="200"/>
      <c r="F3" s="200"/>
      <c r="G3" s="187" t="s">
        <v>87</v>
      </c>
      <c r="H3" s="187" t="s">
        <v>114</v>
      </c>
      <c r="I3" s="187" t="s">
        <v>121</v>
      </c>
      <c r="J3" s="201" t="s">
        <v>123</v>
      </c>
      <c r="K3" s="201" t="s">
        <v>186</v>
      </c>
      <c r="L3" s="201" t="s">
        <v>284</v>
      </c>
      <c r="M3" s="201" t="s">
        <v>397</v>
      </c>
      <c r="N3" s="201" t="s">
        <v>400</v>
      </c>
      <c r="O3" s="201" t="s">
        <v>439</v>
      </c>
      <c r="P3" s="201" t="s">
        <v>464</v>
      </c>
      <c r="Q3" s="201" t="s">
        <v>525</v>
      </c>
      <c r="R3" s="201" t="s">
        <v>546</v>
      </c>
    </row>
    <row r="4" spans="1:12" ht="9" customHeight="1">
      <c r="A4" s="132"/>
      <c r="B4" s="29"/>
      <c r="C4" s="29"/>
      <c r="D4" s="29"/>
      <c r="E4" s="29"/>
      <c r="F4" s="29"/>
      <c r="G4" s="12"/>
      <c r="H4" s="12"/>
      <c r="I4" s="12"/>
      <c r="J4" s="12"/>
      <c r="K4" s="92"/>
      <c r="L4" s="92"/>
    </row>
    <row r="5" spans="1:18" ht="15">
      <c r="A5" s="94"/>
      <c r="B5" s="87"/>
      <c r="C5" s="87"/>
      <c r="D5" s="87"/>
      <c r="E5" s="87"/>
      <c r="F5" s="87"/>
      <c r="G5" s="87"/>
      <c r="H5" s="87"/>
      <c r="I5" s="87"/>
      <c r="J5" s="87"/>
      <c r="K5" s="93"/>
      <c r="M5" s="93"/>
      <c r="N5" s="93"/>
      <c r="O5" s="93"/>
      <c r="P5" s="93"/>
      <c r="Q5" s="93"/>
      <c r="R5" s="93" t="s">
        <v>419</v>
      </c>
    </row>
    <row r="6" spans="1:12" ht="9" customHeight="1">
      <c r="A6" s="94"/>
      <c r="B6" s="87"/>
      <c r="C6" s="87"/>
      <c r="D6" s="87"/>
      <c r="E6" s="87"/>
      <c r="F6" s="87"/>
      <c r="G6" s="87"/>
      <c r="H6" s="87"/>
      <c r="I6" s="87"/>
      <c r="J6" s="87"/>
      <c r="K6" s="93"/>
      <c r="L6" s="93"/>
    </row>
    <row r="7" spans="1:18" ht="18">
      <c r="A7" s="94" t="s">
        <v>135</v>
      </c>
      <c r="B7" s="87"/>
      <c r="C7" s="87"/>
      <c r="D7" s="87"/>
      <c r="E7" s="87"/>
      <c r="F7" s="87"/>
      <c r="G7" s="100">
        <v>71.0976664624624</v>
      </c>
      <c r="H7" s="100">
        <v>69.993864042856</v>
      </c>
      <c r="I7" s="100">
        <v>70.8194163502718</v>
      </c>
      <c r="J7" s="101">
        <v>74.0891682215457</v>
      </c>
      <c r="K7" s="101">
        <v>77.48203748055603</v>
      </c>
      <c r="L7" s="101">
        <v>83.5</v>
      </c>
      <c r="M7" s="101">
        <v>82.7</v>
      </c>
      <c r="N7" s="140" t="s">
        <v>5</v>
      </c>
      <c r="O7" s="140" t="s">
        <v>5</v>
      </c>
      <c r="P7" s="140" t="s">
        <v>5</v>
      </c>
      <c r="Q7" s="140" t="s">
        <v>5</v>
      </c>
      <c r="R7" s="140" t="s">
        <v>5</v>
      </c>
    </row>
    <row r="8" spans="1:18" ht="18">
      <c r="A8" s="94" t="s">
        <v>538</v>
      </c>
      <c r="B8" s="87"/>
      <c r="C8" s="87"/>
      <c r="D8" s="87"/>
      <c r="E8" s="87"/>
      <c r="F8" s="87"/>
      <c r="G8" s="140" t="s">
        <v>5</v>
      </c>
      <c r="H8" s="140" t="s">
        <v>5</v>
      </c>
      <c r="I8" s="140" t="s">
        <v>5</v>
      </c>
      <c r="J8" s="140" t="s">
        <v>5</v>
      </c>
      <c r="K8" s="140" t="s">
        <v>5</v>
      </c>
      <c r="L8" s="140" t="s">
        <v>5</v>
      </c>
      <c r="M8" s="140" t="s">
        <v>5</v>
      </c>
      <c r="N8" s="140">
        <v>83.6</v>
      </c>
      <c r="O8" s="140">
        <v>86.9</v>
      </c>
      <c r="P8" s="140">
        <v>87.4</v>
      </c>
      <c r="Q8" s="140">
        <v>83.3</v>
      </c>
      <c r="R8" s="140">
        <v>86.6</v>
      </c>
    </row>
    <row r="9" spans="1:18" ht="18">
      <c r="A9" s="94" t="s">
        <v>134</v>
      </c>
      <c r="B9" s="87"/>
      <c r="C9" s="87"/>
      <c r="D9" s="87"/>
      <c r="E9" s="87"/>
      <c r="F9" s="87"/>
      <c r="G9" s="100">
        <v>86.8249140131612</v>
      </c>
      <c r="H9" s="100">
        <v>82.1594996329232</v>
      </c>
      <c r="I9" s="100">
        <v>82.1196128017672</v>
      </c>
      <c r="J9" s="101">
        <v>85.5224126441072</v>
      </c>
      <c r="K9" s="101">
        <v>83.08356186360754</v>
      </c>
      <c r="L9" s="101">
        <v>85.8</v>
      </c>
      <c r="M9" s="101">
        <v>88.8</v>
      </c>
      <c r="N9" s="101">
        <v>90.6</v>
      </c>
      <c r="O9" s="101">
        <v>90.6</v>
      </c>
      <c r="P9" s="101">
        <v>90.7</v>
      </c>
      <c r="Q9" s="101">
        <v>90.1</v>
      </c>
      <c r="R9" s="140">
        <v>90.7</v>
      </c>
    </row>
    <row r="10" spans="1:18" ht="18">
      <c r="A10" s="94" t="s">
        <v>133</v>
      </c>
      <c r="B10" s="87"/>
      <c r="C10" s="87"/>
      <c r="D10" s="87"/>
      <c r="E10" s="87"/>
      <c r="F10" s="87"/>
      <c r="G10" s="100">
        <v>54.6267348019041</v>
      </c>
      <c r="H10" s="100">
        <v>62.4870451729817</v>
      </c>
      <c r="I10" s="100">
        <v>61.7043739489729</v>
      </c>
      <c r="J10" s="101">
        <v>72.1657287655906</v>
      </c>
      <c r="K10" s="101">
        <v>77.768883951908</v>
      </c>
      <c r="L10" s="101">
        <v>80.9</v>
      </c>
      <c r="M10" s="101">
        <v>83.9</v>
      </c>
      <c r="N10" s="140" t="s">
        <v>5</v>
      </c>
      <c r="O10" s="140" t="s">
        <v>5</v>
      </c>
      <c r="P10" s="140" t="s">
        <v>5</v>
      </c>
      <c r="Q10" s="140" t="s">
        <v>5</v>
      </c>
      <c r="R10" s="140" t="s">
        <v>5</v>
      </c>
    </row>
    <row r="11" spans="1:18" ht="18">
      <c r="A11" s="94" t="s">
        <v>417</v>
      </c>
      <c r="B11" s="87"/>
      <c r="C11" s="87"/>
      <c r="D11" s="87"/>
      <c r="E11" s="87"/>
      <c r="F11" s="87"/>
      <c r="G11" s="140" t="s">
        <v>5</v>
      </c>
      <c r="H11" s="140" t="s">
        <v>5</v>
      </c>
      <c r="I11" s="140" t="s">
        <v>5</v>
      </c>
      <c r="J11" s="140" t="s">
        <v>5</v>
      </c>
      <c r="K11" s="140" t="s">
        <v>5</v>
      </c>
      <c r="L11" s="140" t="s">
        <v>5</v>
      </c>
      <c r="M11" s="140" t="s">
        <v>5</v>
      </c>
      <c r="N11" s="101">
        <v>88.2</v>
      </c>
      <c r="O11" s="101">
        <v>90.1</v>
      </c>
      <c r="P11" s="101">
        <v>90.1</v>
      </c>
      <c r="Q11" s="101">
        <v>88.2</v>
      </c>
      <c r="R11" s="140">
        <v>89.6</v>
      </c>
    </row>
    <row r="12" spans="1:18" ht="18">
      <c r="A12" s="94" t="s">
        <v>539</v>
      </c>
      <c r="B12" s="87"/>
      <c r="C12" s="87"/>
      <c r="D12" s="87"/>
      <c r="E12" s="87"/>
      <c r="F12" s="87"/>
      <c r="G12" s="100">
        <v>62.8102585785543</v>
      </c>
      <c r="H12" s="100">
        <v>68.6867014084079</v>
      </c>
      <c r="I12" s="100">
        <v>73.5002920218802</v>
      </c>
      <c r="J12" s="101">
        <v>74.7575351291115</v>
      </c>
      <c r="K12" s="101">
        <v>72.14025982347381</v>
      </c>
      <c r="L12" s="101">
        <v>83.5</v>
      </c>
      <c r="M12" s="101">
        <v>86</v>
      </c>
      <c r="N12" s="101">
        <v>86.2</v>
      </c>
      <c r="O12" s="101">
        <v>80</v>
      </c>
      <c r="P12" s="101">
        <v>84.6</v>
      </c>
      <c r="Q12" s="101">
        <v>86.6</v>
      </c>
      <c r="R12" s="140">
        <v>85.9</v>
      </c>
    </row>
    <row r="13" spans="1:18" ht="9" customHeight="1">
      <c r="A13" s="94"/>
      <c r="B13" s="87"/>
      <c r="C13" s="87"/>
      <c r="D13" s="87"/>
      <c r="E13" s="87"/>
      <c r="F13" s="87"/>
      <c r="G13" s="87"/>
      <c r="H13" s="87"/>
      <c r="I13" s="87"/>
      <c r="J13" s="94"/>
      <c r="K13" s="94"/>
      <c r="R13" s="140"/>
    </row>
    <row r="14" spans="1:18" ht="18">
      <c r="A14" s="94" t="s">
        <v>132</v>
      </c>
      <c r="B14" s="87"/>
      <c r="C14" s="87"/>
      <c r="D14" s="87"/>
      <c r="E14" s="87"/>
      <c r="F14" s="87"/>
      <c r="G14" s="101">
        <v>69.1435615685424</v>
      </c>
      <c r="H14" s="101">
        <v>70.1704292268485</v>
      </c>
      <c r="I14" s="101">
        <v>70.5934401876943</v>
      </c>
      <c r="J14" s="101">
        <v>73.4207900107393</v>
      </c>
      <c r="K14" s="101">
        <v>79.13148615970712</v>
      </c>
      <c r="L14" s="139">
        <v>82.2</v>
      </c>
      <c r="M14" s="101">
        <v>84.9</v>
      </c>
      <c r="N14" s="101">
        <v>86.2</v>
      </c>
      <c r="O14" s="101">
        <v>87.3</v>
      </c>
      <c r="P14" s="101">
        <v>88.9</v>
      </c>
      <c r="Q14" s="101">
        <v>87.9</v>
      </c>
      <c r="R14" s="140">
        <v>89.2</v>
      </c>
    </row>
    <row r="15" spans="1:18" ht="18">
      <c r="A15" s="94" t="s">
        <v>131</v>
      </c>
      <c r="B15" s="87"/>
      <c r="C15" s="87"/>
      <c r="D15" s="87"/>
      <c r="E15" s="87"/>
      <c r="F15" s="87"/>
      <c r="G15" s="101">
        <v>81.7049456075311</v>
      </c>
      <c r="H15" s="101">
        <v>79.1154439105701</v>
      </c>
      <c r="I15" s="101">
        <v>80.4750777770628</v>
      </c>
      <c r="J15" s="101">
        <v>82.8</v>
      </c>
      <c r="K15" s="101">
        <v>82.6</v>
      </c>
      <c r="L15" s="139">
        <v>85</v>
      </c>
      <c r="M15" s="101">
        <v>87.6</v>
      </c>
      <c r="N15" s="101">
        <v>89.6</v>
      </c>
      <c r="O15" s="101">
        <v>90.6</v>
      </c>
      <c r="P15" s="101">
        <v>92</v>
      </c>
      <c r="Q15" s="101">
        <v>91.1</v>
      </c>
      <c r="R15" s="140">
        <v>92</v>
      </c>
    </row>
    <row r="16" spans="1:18" ht="9" customHeight="1">
      <c r="A16" s="204"/>
      <c r="B16" s="182"/>
      <c r="C16" s="182"/>
      <c r="D16" s="182"/>
      <c r="E16" s="182"/>
      <c r="F16" s="182"/>
      <c r="G16" s="203"/>
      <c r="H16" s="203"/>
      <c r="I16" s="182"/>
      <c r="J16" s="182"/>
      <c r="K16" s="182"/>
      <c r="L16" s="182"/>
      <c r="M16" s="182"/>
      <c r="N16" s="182"/>
      <c r="O16" s="204"/>
      <c r="P16" s="204"/>
      <c r="Q16" s="204"/>
      <c r="R16" s="204"/>
    </row>
    <row r="17" spans="1:17" s="1" customFormat="1" ht="15.75" customHeight="1">
      <c r="A17" s="60" t="s">
        <v>401</v>
      </c>
      <c r="P17" s="59"/>
      <c r="Q17" s="59"/>
    </row>
    <row r="18" spans="1:17" s="1" customFormat="1" ht="12.75">
      <c r="A18" s="90">
        <v>1</v>
      </c>
      <c r="C18" s="3" t="s">
        <v>293</v>
      </c>
      <c r="P18" s="59"/>
      <c r="Q18" s="59"/>
    </row>
    <row r="19" spans="1:17" s="1" customFormat="1" ht="12.75">
      <c r="A19" s="90"/>
      <c r="C19" s="89" t="s">
        <v>294</v>
      </c>
      <c r="D19" s="59"/>
      <c r="E19" s="59"/>
      <c r="F19" s="59"/>
      <c r="G19" s="59"/>
      <c r="H19" s="59"/>
      <c r="P19" s="59"/>
      <c r="Q19" s="59"/>
    </row>
    <row r="20" spans="1:17" s="1" customFormat="1" ht="12.75">
      <c r="A20" s="90">
        <v>2</v>
      </c>
      <c r="C20" s="3" t="s">
        <v>179</v>
      </c>
      <c r="P20" s="59"/>
      <c r="Q20" s="59"/>
    </row>
    <row r="21" spans="1:17" s="1" customFormat="1" ht="12.75">
      <c r="A21" s="90"/>
      <c r="C21" s="89" t="s">
        <v>130</v>
      </c>
      <c r="D21" s="59"/>
      <c r="E21" s="59"/>
      <c r="F21" s="59"/>
      <c r="G21" s="59"/>
      <c r="H21" s="59"/>
      <c r="P21" s="59"/>
      <c r="Q21" s="59"/>
    </row>
    <row r="22" spans="1:17" s="1" customFormat="1" ht="12.75">
      <c r="A22" s="90">
        <v>3</v>
      </c>
      <c r="C22" s="89" t="s">
        <v>416</v>
      </c>
      <c r="D22" s="59"/>
      <c r="E22" s="59"/>
      <c r="F22" s="59"/>
      <c r="G22" s="59"/>
      <c r="H22" s="59"/>
      <c r="P22" s="59"/>
      <c r="Q22" s="59"/>
    </row>
    <row r="23" spans="1:17" s="1" customFormat="1" ht="12.75">
      <c r="A23" s="90">
        <v>4</v>
      </c>
      <c r="C23" s="89" t="s">
        <v>415</v>
      </c>
      <c r="D23" s="59"/>
      <c r="E23" s="59"/>
      <c r="F23" s="59"/>
      <c r="G23" s="59"/>
      <c r="H23" s="59"/>
      <c r="P23" s="59"/>
      <c r="Q23" s="59"/>
    </row>
    <row r="24" spans="1:17" s="1" customFormat="1" ht="12.75">
      <c r="A24" s="90">
        <v>5</v>
      </c>
      <c r="C24" s="89" t="s">
        <v>537</v>
      </c>
      <c r="D24" s="59"/>
      <c r="E24" s="59"/>
      <c r="F24" s="59"/>
      <c r="G24" s="59"/>
      <c r="H24" s="59"/>
      <c r="P24" s="59"/>
      <c r="Q24" s="59"/>
    </row>
    <row r="25" spans="16:17" ht="15">
      <c r="P25" s="58"/>
      <c r="Q25" s="58"/>
    </row>
    <row r="26" spans="16:17" ht="15">
      <c r="P26" s="58"/>
      <c r="Q26" s="58"/>
    </row>
    <row r="27" spans="1:17" s="160" customFormat="1" ht="18.75">
      <c r="A27" s="271" t="s">
        <v>462</v>
      </c>
      <c r="B27" s="87"/>
      <c r="C27" s="87"/>
      <c r="D27" s="87" t="s">
        <v>443</v>
      </c>
      <c r="E27" s="87"/>
      <c r="F27" s="87"/>
      <c r="P27" s="202"/>
      <c r="Q27" s="202"/>
    </row>
    <row r="28" spans="1:17" ht="9" customHeight="1">
      <c r="A28" s="132"/>
      <c r="B28" s="29"/>
      <c r="C28" s="29"/>
      <c r="D28" s="29"/>
      <c r="E28" s="29"/>
      <c r="F28" s="29"/>
      <c r="G28" s="29"/>
      <c r="H28" s="29"/>
      <c r="I28" s="29"/>
      <c r="J28" s="29"/>
      <c r="K28" s="29"/>
      <c r="L28" s="29"/>
      <c r="M28" s="29"/>
      <c r="N28" s="29"/>
      <c r="O28" s="29"/>
      <c r="P28" s="132"/>
      <c r="Q28" s="132"/>
    </row>
    <row r="29" spans="1:18" ht="15.75">
      <c r="A29" s="280"/>
      <c r="B29" s="199"/>
      <c r="C29" s="199"/>
      <c r="D29" s="199"/>
      <c r="E29" s="187" t="s">
        <v>544</v>
      </c>
      <c r="F29" s="187" t="s">
        <v>53</v>
      </c>
      <c r="G29" s="187" t="s">
        <v>87</v>
      </c>
      <c r="H29" s="187" t="s">
        <v>114</v>
      </c>
      <c r="I29" s="187" t="s">
        <v>121</v>
      </c>
      <c r="J29" s="201" t="s">
        <v>123</v>
      </c>
      <c r="K29" s="201" t="s">
        <v>186</v>
      </c>
      <c r="L29" s="201" t="s">
        <v>284</v>
      </c>
      <c r="M29" s="201" t="s">
        <v>397</v>
      </c>
      <c r="N29" s="201" t="s">
        <v>400</v>
      </c>
      <c r="O29" s="201" t="s">
        <v>439</v>
      </c>
      <c r="P29" s="201" t="s">
        <v>464</v>
      </c>
      <c r="Q29" s="201" t="s">
        <v>525</v>
      </c>
      <c r="R29" s="201" t="s">
        <v>546</v>
      </c>
    </row>
    <row r="30" spans="1:12" ht="9" customHeight="1">
      <c r="A30" s="94"/>
      <c r="B30" s="87"/>
      <c r="C30" s="87"/>
      <c r="D30" s="87"/>
      <c r="E30" s="87"/>
      <c r="F30" s="87"/>
      <c r="G30" s="87"/>
      <c r="H30" s="87"/>
      <c r="I30" s="87"/>
      <c r="J30" s="87"/>
      <c r="K30" s="58"/>
      <c r="L30" s="58"/>
    </row>
    <row r="31" spans="1:18" ht="15">
      <c r="A31" s="94"/>
      <c r="B31" s="87"/>
      <c r="C31" s="87"/>
      <c r="D31" s="87"/>
      <c r="E31" s="87"/>
      <c r="F31" s="87"/>
      <c r="G31" s="87"/>
      <c r="H31" s="87"/>
      <c r="I31" s="87"/>
      <c r="J31" s="87"/>
      <c r="K31" s="93"/>
      <c r="M31" s="93"/>
      <c r="N31" s="93"/>
      <c r="O31" s="93"/>
      <c r="P31" s="93"/>
      <c r="Q31" s="93"/>
      <c r="R31" s="93" t="s">
        <v>129</v>
      </c>
    </row>
    <row r="32" spans="1:12" ht="9" customHeight="1">
      <c r="A32" s="94"/>
      <c r="B32" s="87"/>
      <c r="C32" s="87"/>
      <c r="D32" s="87"/>
      <c r="E32" s="87"/>
      <c r="F32" s="87"/>
      <c r="G32" s="87"/>
      <c r="H32" s="87"/>
      <c r="I32" s="87"/>
      <c r="J32" s="87"/>
      <c r="K32" s="94"/>
      <c r="L32" s="94"/>
    </row>
    <row r="33" spans="1:18" ht="15">
      <c r="A33" s="94" t="s">
        <v>128</v>
      </c>
      <c r="B33" s="87"/>
      <c r="C33" s="87"/>
      <c r="D33" s="87"/>
      <c r="E33" s="100">
        <v>93.0412724749127</v>
      </c>
      <c r="F33" s="100">
        <v>92.0554323999653</v>
      </c>
      <c r="G33" s="100">
        <v>86.8249145402784</v>
      </c>
      <c r="H33" s="100">
        <v>82.1594996329232</v>
      </c>
      <c r="I33" s="100">
        <v>82.119609642172</v>
      </c>
      <c r="J33" s="101">
        <v>85.5224126441072</v>
      </c>
      <c r="K33" s="101">
        <v>83.1</v>
      </c>
      <c r="L33" s="101">
        <v>85.8</v>
      </c>
      <c r="M33" s="101">
        <v>88.8</v>
      </c>
      <c r="N33" s="101">
        <v>90.6</v>
      </c>
      <c r="O33" s="101">
        <v>90.6</v>
      </c>
      <c r="P33" s="101">
        <v>90.7</v>
      </c>
      <c r="Q33" s="101">
        <v>90.1</v>
      </c>
      <c r="R33" s="140">
        <v>90.7</v>
      </c>
    </row>
    <row r="34" spans="1:18" ht="15">
      <c r="A34" s="94" t="s">
        <v>127</v>
      </c>
      <c r="B34" s="87"/>
      <c r="C34" s="87"/>
      <c r="D34" s="87"/>
      <c r="E34" s="100">
        <v>96.3556739681881</v>
      </c>
      <c r="F34" s="100">
        <v>95.9402516502161</v>
      </c>
      <c r="G34" s="100">
        <v>93.2094083700325</v>
      </c>
      <c r="H34" s="100">
        <v>91.6085331775732</v>
      </c>
      <c r="I34" s="100">
        <v>91.7684544165485</v>
      </c>
      <c r="J34" s="101">
        <v>94.3077943685427</v>
      </c>
      <c r="K34" s="101">
        <v>93</v>
      </c>
      <c r="L34" s="101">
        <v>94.4</v>
      </c>
      <c r="M34" s="101">
        <v>95.2</v>
      </c>
      <c r="N34" s="101">
        <v>95.9</v>
      </c>
      <c r="O34" s="101">
        <v>96.1</v>
      </c>
      <c r="P34" s="101">
        <v>95.8</v>
      </c>
      <c r="Q34" s="101">
        <v>95.3</v>
      </c>
      <c r="R34" s="140">
        <v>95.7</v>
      </c>
    </row>
    <row r="35" spans="1:18" ht="15">
      <c r="A35" s="94" t="s">
        <v>126</v>
      </c>
      <c r="B35" s="87"/>
      <c r="C35" s="87"/>
      <c r="D35" s="87"/>
      <c r="E35" s="100">
        <v>97.7039294203985</v>
      </c>
      <c r="F35" s="100">
        <v>97.6167845245025</v>
      </c>
      <c r="G35" s="100">
        <v>96.205171297891</v>
      </c>
      <c r="H35" s="100">
        <v>95.7707471840381</v>
      </c>
      <c r="I35" s="100">
        <v>95.6523479856535</v>
      </c>
      <c r="J35" s="101">
        <v>97.5206536637114</v>
      </c>
      <c r="K35" s="101">
        <v>96.8</v>
      </c>
      <c r="L35" s="101">
        <v>97.4</v>
      </c>
      <c r="M35" s="101">
        <v>97.3</v>
      </c>
      <c r="N35" s="101">
        <v>97.5</v>
      </c>
      <c r="O35" s="101">
        <v>97.7</v>
      </c>
      <c r="P35" s="101">
        <v>97.3</v>
      </c>
      <c r="Q35" s="101">
        <v>97</v>
      </c>
      <c r="R35" s="140">
        <v>97.1</v>
      </c>
    </row>
    <row r="36" spans="1:18" ht="18">
      <c r="A36" s="94" t="s">
        <v>440</v>
      </c>
      <c r="B36" s="94"/>
      <c r="C36" s="94"/>
      <c r="D36" s="94"/>
      <c r="E36" s="101">
        <f aca="true" t="shared" si="0" ref="E36:J36">(100-E35-E38)</f>
        <v>1.3782485920773748</v>
      </c>
      <c r="F36" s="101">
        <f t="shared" si="0"/>
        <v>1.2638240429984537</v>
      </c>
      <c r="G36" s="101">
        <f t="shared" si="0"/>
        <v>2.0230745109912514</v>
      </c>
      <c r="H36" s="101">
        <f t="shared" si="0"/>
        <v>2.3239567500116394</v>
      </c>
      <c r="I36" s="101">
        <f t="shared" si="0"/>
        <v>2.695804487446834</v>
      </c>
      <c r="J36" s="101">
        <f t="shared" si="0"/>
        <v>1.6998943705071161</v>
      </c>
      <c r="K36" s="101">
        <v>2.1</v>
      </c>
      <c r="L36" s="101">
        <v>1.5</v>
      </c>
      <c r="M36" s="101">
        <v>1.5</v>
      </c>
      <c r="N36" s="101">
        <v>1.4</v>
      </c>
      <c r="O36" s="101">
        <v>1.4</v>
      </c>
      <c r="P36" s="101">
        <v>1.7</v>
      </c>
      <c r="Q36" s="101">
        <v>1.6</v>
      </c>
      <c r="R36" s="140">
        <v>1.4</v>
      </c>
    </row>
    <row r="37" spans="1:18" ht="9" customHeight="1">
      <c r="A37" s="94"/>
      <c r="B37" s="87"/>
      <c r="C37" s="87"/>
      <c r="D37" s="87"/>
      <c r="E37" s="87"/>
      <c r="F37" s="87"/>
      <c r="G37" s="87"/>
      <c r="H37" s="87"/>
      <c r="I37" s="87"/>
      <c r="J37" s="94"/>
      <c r="K37" s="94"/>
      <c r="O37" s="58"/>
      <c r="P37" s="58"/>
      <c r="Q37" s="58"/>
      <c r="R37" s="58"/>
    </row>
    <row r="38" spans="1:18" ht="18">
      <c r="A38" s="94" t="s">
        <v>441</v>
      </c>
      <c r="B38" s="87"/>
      <c r="C38" s="87"/>
      <c r="D38" s="87"/>
      <c r="E38" s="100">
        <v>0.91782198752413</v>
      </c>
      <c r="F38" s="100">
        <v>1.11939143249904</v>
      </c>
      <c r="G38" s="100">
        <v>1.77175419111775</v>
      </c>
      <c r="H38" s="100">
        <v>1.90529606595026</v>
      </c>
      <c r="I38" s="100">
        <v>1.65184752689966</v>
      </c>
      <c r="J38" s="101">
        <v>0.779451965781484</v>
      </c>
      <c r="K38" s="101">
        <v>1.1</v>
      </c>
      <c r="L38" s="101">
        <v>1.1</v>
      </c>
      <c r="M38" s="101">
        <v>1.2</v>
      </c>
      <c r="N38" s="101">
        <v>1.1</v>
      </c>
      <c r="O38" s="101">
        <v>0.9</v>
      </c>
      <c r="P38" s="101">
        <v>1</v>
      </c>
      <c r="Q38" s="101">
        <v>1.4</v>
      </c>
      <c r="R38" s="101">
        <v>1.5</v>
      </c>
    </row>
    <row r="39" spans="1:18" ht="9" customHeight="1">
      <c r="A39" s="94"/>
      <c r="B39" s="87"/>
      <c r="C39" s="87"/>
      <c r="D39" s="87"/>
      <c r="E39" s="87"/>
      <c r="F39" s="87"/>
      <c r="G39" s="87"/>
      <c r="H39" s="87"/>
      <c r="I39" s="87"/>
      <c r="J39" s="87"/>
      <c r="K39" s="94"/>
      <c r="L39" s="94"/>
      <c r="O39" s="58"/>
      <c r="P39" s="58"/>
      <c r="Q39" s="58"/>
      <c r="R39" s="58"/>
    </row>
    <row r="40" spans="1:18" ht="15">
      <c r="A40" s="94"/>
      <c r="B40" s="87"/>
      <c r="C40" s="87"/>
      <c r="D40" s="87"/>
      <c r="E40" s="87"/>
      <c r="F40" s="87"/>
      <c r="G40" s="87"/>
      <c r="H40" s="87"/>
      <c r="I40" s="87"/>
      <c r="J40" s="87"/>
      <c r="K40" s="93"/>
      <c r="M40" s="93"/>
      <c r="N40" s="93"/>
      <c r="O40" s="93"/>
      <c r="P40" s="93"/>
      <c r="Q40" s="93"/>
      <c r="R40" s="93" t="s">
        <v>13</v>
      </c>
    </row>
    <row r="41" spans="1:18" ht="9" customHeight="1">
      <c r="A41" s="94"/>
      <c r="B41" s="87"/>
      <c r="C41" s="87"/>
      <c r="D41" s="87"/>
      <c r="E41" s="87"/>
      <c r="F41" s="87"/>
      <c r="G41" s="87"/>
      <c r="H41" s="87"/>
      <c r="I41" s="87"/>
      <c r="J41" s="87"/>
      <c r="K41" s="94"/>
      <c r="L41" s="94"/>
      <c r="O41" s="58"/>
      <c r="P41" s="58"/>
      <c r="Q41" s="58"/>
      <c r="R41" s="58"/>
    </row>
    <row r="42" spans="1:18" ht="18">
      <c r="A42" s="94" t="s">
        <v>442</v>
      </c>
      <c r="B42" s="87"/>
      <c r="C42" s="87"/>
      <c r="D42" s="87"/>
      <c r="E42" s="91">
        <v>626.81</v>
      </c>
      <c r="F42" s="91">
        <v>645.976</v>
      </c>
      <c r="G42" s="91">
        <v>647.381</v>
      </c>
      <c r="H42" s="91">
        <v>602.636</v>
      </c>
      <c r="I42" s="91">
        <v>599.45</v>
      </c>
      <c r="J42" s="95">
        <v>661.747</v>
      </c>
      <c r="K42" s="95">
        <v>667</v>
      </c>
      <c r="L42" s="95">
        <v>691</v>
      </c>
      <c r="M42" s="95">
        <v>693</v>
      </c>
      <c r="N42" s="95">
        <v>706</v>
      </c>
      <c r="O42" s="95">
        <v>697</v>
      </c>
      <c r="P42" s="95">
        <v>715</v>
      </c>
      <c r="Q42" s="95">
        <v>715</v>
      </c>
      <c r="R42" s="311">
        <v>719</v>
      </c>
    </row>
    <row r="43" spans="1:18" ht="9" customHeight="1">
      <c r="A43" s="204"/>
      <c r="B43" s="182"/>
      <c r="C43" s="182"/>
      <c r="D43" s="182"/>
      <c r="E43" s="182"/>
      <c r="F43" s="182"/>
      <c r="G43" s="203"/>
      <c r="H43" s="203"/>
      <c r="I43" s="182"/>
      <c r="J43" s="182"/>
      <c r="K43" s="182"/>
      <c r="L43" s="182"/>
      <c r="M43" s="182"/>
      <c r="N43" s="182"/>
      <c r="O43" s="204"/>
      <c r="P43" s="204"/>
      <c r="Q43" s="204"/>
      <c r="R43" s="224"/>
    </row>
    <row r="44" spans="1:17" s="1" customFormat="1" ht="15.75" customHeight="1">
      <c r="A44" s="60" t="s">
        <v>401</v>
      </c>
      <c r="P44" s="59"/>
      <c r="Q44" s="59"/>
    </row>
    <row r="45" spans="1:17" s="1" customFormat="1" ht="12.75">
      <c r="A45" s="90">
        <v>1</v>
      </c>
      <c r="C45" s="60" t="s">
        <v>436</v>
      </c>
      <c r="D45" s="59"/>
      <c r="E45" s="59"/>
      <c r="F45" s="59"/>
      <c r="G45" s="59"/>
      <c r="H45" s="59"/>
      <c r="I45" s="59"/>
      <c r="J45" s="59"/>
      <c r="K45" s="59"/>
      <c r="L45" s="59"/>
      <c r="M45" s="59"/>
      <c r="N45" s="59"/>
      <c r="P45" s="59"/>
      <c r="Q45" s="59"/>
    </row>
    <row r="46" spans="1:17" s="1" customFormat="1" ht="12.75">
      <c r="A46" s="90">
        <v>2</v>
      </c>
      <c r="C46" s="89" t="s">
        <v>437</v>
      </c>
      <c r="D46" s="59"/>
      <c r="E46" s="59"/>
      <c r="F46" s="59"/>
      <c r="G46" s="59"/>
      <c r="H46" s="59"/>
      <c r="I46" s="59"/>
      <c r="J46" s="59"/>
      <c r="K46" s="59"/>
      <c r="L46" s="59"/>
      <c r="M46" s="59"/>
      <c r="N46" s="59"/>
      <c r="P46" s="59"/>
      <c r="Q46" s="59"/>
    </row>
    <row r="47" spans="1:17" s="1" customFormat="1" ht="12.75">
      <c r="A47" s="90">
        <v>3</v>
      </c>
      <c r="C47" s="88" t="s">
        <v>125</v>
      </c>
      <c r="P47" s="59"/>
      <c r="Q47" s="59"/>
    </row>
    <row r="48" spans="1:17" s="1" customFormat="1" ht="12.75">
      <c r="A48" s="90">
        <v>4</v>
      </c>
      <c r="C48" s="88" t="s">
        <v>124</v>
      </c>
      <c r="P48" s="59"/>
      <c r="Q48" s="59"/>
    </row>
    <row r="49" ht="132" customHeight="1"/>
  </sheetData>
  <printOptions/>
  <pageMargins left="0.75" right="0.75" top="1" bottom="1" header="0.5" footer="0.5"/>
  <pageSetup fitToHeight="1" fitToWidth="1" horizontalDpi="300" verticalDpi="300" orientation="portrait" paperSize="9" scale="58" r:id="rId1"/>
  <headerFooter alignWithMargins="0">
    <oddHeader>&amp;R&amp;"Arial MT,Bold"&amp;16RAIL SERVICES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P60"/>
  <sheetViews>
    <sheetView zoomScale="75" zoomScaleNormal="75" workbookViewId="0" topLeftCell="A1">
      <selection activeCell="O45" sqref="O45"/>
    </sheetView>
  </sheetViews>
  <sheetFormatPr defaultColWidth="8.88671875" defaultRowHeight="15"/>
  <cols>
    <col min="1" max="1" width="2.4453125" style="7" customWidth="1"/>
    <col min="2" max="2" width="0.88671875" style="7" customWidth="1"/>
    <col min="3" max="3" width="8.88671875" style="7" customWidth="1"/>
    <col min="4" max="4" width="16.3359375" style="7" customWidth="1"/>
    <col min="5" max="5" width="6.4453125" style="7" hidden="1" customWidth="1"/>
    <col min="6" max="9" width="6.4453125" style="7" customWidth="1"/>
    <col min="10" max="10" width="6.4453125" style="44" customWidth="1"/>
    <col min="11" max="11" width="6.99609375" style="44" customWidth="1"/>
    <col min="12" max="13" width="7.21484375" style="44" customWidth="1"/>
    <col min="14" max="14" width="6.88671875" style="44" customWidth="1"/>
    <col min="15" max="15" width="7.21484375" style="44" customWidth="1"/>
    <col min="16" max="16" width="7.21484375" style="7" customWidth="1"/>
    <col min="17" max="16384" width="8.88671875" style="7" customWidth="1"/>
  </cols>
  <sheetData>
    <row r="1" spans="1:4" ht="15.75">
      <c r="A1" s="41" t="s">
        <v>463</v>
      </c>
      <c r="D1" s="7" t="s">
        <v>154</v>
      </c>
    </row>
    <row r="2" spans="1:15" ht="3.75" customHeight="1">
      <c r="A2" s="14"/>
      <c r="B2" s="14"/>
      <c r="C2" s="14"/>
      <c r="D2" s="14"/>
      <c r="E2" s="14"/>
      <c r="F2" s="14"/>
      <c r="G2" s="14"/>
      <c r="H2" s="14"/>
      <c r="I2" s="14"/>
      <c r="J2" s="46"/>
      <c r="K2" s="46"/>
      <c r="L2" s="46"/>
      <c r="M2" s="46"/>
      <c r="N2" s="46"/>
      <c r="O2" s="46"/>
    </row>
    <row r="3" spans="1:16" ht="15.75">
      <c r="A3" s="185"/>
      <c r="B3" s="185"/>
      <c r="C3" s="185"/>
      <c r="D3" s="185"/>
      <c r="E3" s="150">
        <v>2000</v>
      </c>
      <c r="F3" s="150">
        <v>2001</v>
      </c>
      <c r="G3" s="150">
        <v>2002</v>
      </c>
      <c r="H3" s="150">
        <v>2003</v>
      </c>
      <c r="I3" s="150">
        <v>2004</v>
      </c>
      <c r="J3" s="150">
        <v>2005</v>
      </c>
      <c r="K3" s="150">
        <v>2006</v>
      </c>
      <c r="L3" s="150">
        <v>2007</v>
      </c>
      <c r="M3" s="150">
        <v>2008</v>
      </c>
      <c r="N3" s="150">
        <v>2009</v>
      </c>
      <c r="O3" s="150">
        <v>2010</v>
      </c>
      <c r="P3" s="150">
        <v>2011</v>
      </c>
    </row>
    <row r="4" spans="1:15" ht="9" customHeight="1">
      <c r="A4" s="14"/>
      <c r="B4" s="14"/>
      <c r="C4" s="14"/>
      <c r="D4" s="14"/>
      <c r="E4" s="97"/>
      <c r="F4" s="97"/>
      <c r="G4" s="97"/>
      <c r="H4" s="97"/>
      <c r="I4" s="97"/>
      <c r="J4" s="97"/>
      <c r="K4" s="7"/>
      <c r="L4" s="7"/>
      <c r="M4" s="7"/>
      <c r="N4" s="7"/>
      <c r="O4" s="7"/>
    </row>
    <row r="5" spans="1:16" ht="17.25">
      <c r="A5" s="143" t="s">
        <v>153</v>
      </c>
      <c r="B5" s="98"/>
      <c r="C5" s="98"/>
      <c r="D5" s="98"/>
      <c r="E5" s="44"/>
      <c r="F5" s="44"/>
      <c r="G5" s="44"/>
      <c r="H5" s="42"/>
      <c r="I5" s="44"/>
      <c r="J5" s="42"/>
      <c r="K5" s="42"/>
      <c r="L5" s="42"/>
      <c r="M5" s="42"/>
      <c r="N5" s="42"/>
      <c r="O5" s="42"/>
      <c r="P5" s="42" t="s">
        <v>550</v>
      </c>
    </row>
    <row r="6" spans="1:15" ht="9" customHeight="1">
      <c r="A6" s="142"/>
      <c r="E6" s="44"/>
      <c r="F6" s="44"/>
      <c r="G6" s="44"/>
      <c r="H6" s="96"/>
      <c r="I6" s="96"/>
      <c r="J6" s="7"/>
      <c r="K6" s="7"/>
      <c r="L6" s="7"/>
      <c r="M6" s="7"/>
      <c r="N6" s="7"/>
      <c r="O6" s="7"/>
    </row>
    <row r="7" spans="1:16" ht="15">
      <c r="A7" s="7" t="s">
        <v>138</v>
      </c>
      <c r="E7" s="44">
        <v>86</v>
      </c>
      <c r="F7" s="44">
        <v>84</v>
      </c>
      <c r="G7" s="44">
        <v>80</v>
      </c>
      <c r="H7" s="44">
        <v>82</v>
      </c>
      <c r="I7" s="45">
        <v>84.97099505025686</v>
      </c>
      <c r="J7" s="44">
        <v>85</v>
      </c>
      <c r="K7" s="45">
        <v>86.927</v>
      </c>
      <c r="L7" s="205">
        <v>83.579</v>
      </c>
      <c r="M7" s="205">
        <v>89.086</v>
      </c>
      <c r="N7" s="205">
        <v>89.301</v>
      </c>
      <c r="O7" s="205">
        <v>88.396</v>
      </c>
      <c r="P7" s="205">
        <v>87.55</v>
      </c>
    </row>
    <row r="8" spans="1:16" ht="15">
      <c r="A8" s="7" t="s">
        <v>152</v>
      </c>
      <c r="E8" s="44">
        <v>32</v>
      </c>
      <c r="F8" s="44">
        <v>35</v>
      </c>
      <c r="G8" s="44">
        <v>23</v>
      </c>
      <c r="H8" s="44">
        <v>32</v>
      </c>
      <c r="I8" s="45">
        <v>34.63364159035068</v>
      </c>
      <c r="J8" s="44">
        <v>40</v>
      </c>
      <c r="K8" s="45">
        <v>45.613</v>
      </c>
      <c r="L8" s="205">
        <v>33.21</v>
      </c>
      <c r="M8" s="205">
        <v>40.335</v>
      </c>
      <c r="N8" s="205">
        <v>40.696</v>
      </c>
      <c r="O8" s="205">
        <v>42.405</v>
      </c>
      <c r="P8" s="205">
        <v>33.57</v>
      </c>
    </row>
    <row r="9" spans="1:16" ht="15">
      <c r="A9" s="7" t="s">
        <v>151</v>
      </c>
      <c r="E9" s="44">
        <v>57</v>
      </c>
      <c r="F9" s="44">
        <v>59</v>
      </c>
      <c r="G9" s="44">
        <v>56</v>
      </c>
      <c r="H9" s="44">
        <v>55</v>
      </c>
      <c r="I9" s="45">
        <v>58.28304615590797</v>
      </c>
      <c r="J9" s="44">
        <v>57</v>
      </c>
      <c r="K9" s="45">
        <v>55.542</v>
      </c>
      <c r="L9" s="205">
        <v>57.054</v>
      </c>
      <c r="M9" s="205">
        <v>59.243</v>
      </c>
      <c r="N9" s="205">
        <v>56.752</v>
      </c>
      <c r="O9" s="205">
        <v>59.199</v>
      </c>
      <c r="P9" s="205">
        <v>57.26</v>
      </c>
    </row>
    <row r="10" spans="5:16" ht="9" customHeight="1">
      <c r="E10" s="44"/>
      <c r="F10" s="44"/>
      <c r="G10" s="44"/>
      <c r="H10" s="44"/>
      <c r="I10" s="45"/>
      <c r="J10" s="7"/>
      <c r="K10" s="206"/>
      <c r="L10" s="207"/>
      <c r="M10" s="207"/>
      <c r="N10" s="207"/>
      <c r="O10" s="207"/>
      <c r="P10" s="207"/>
    </row>
    <row r="11" spans="1:16" ht="15">
      <c r="A11" s="7" t="s">
        <v>150</v>
      </c>
      <c r="E11" s="44">
        <v>84</v>
      </c>
      <c r="F11" s="44">
        <v>84</v>
      </c>
      <c r="G11" s="44">
        <v>79</v>
      </c>
      <c r="H11" s="44">
        <v>84</v>
      </c>
      <c r="I11" s="45">
        <v>86.83479855260218</v>
      </c>
      <c r="J11" s="44">
        <v>83</v>
      </c>
      <c r="K11" s="45">
        <v>83.086</v>
      </c>
      <c r="L11" s="205">
        <v>82.192</v>
      </c>
      <c r="M11" s="205">
        <v>88.487</v>
      </c>
      <c r="N11" s="205">
        <v>85.64</v>
      </c>
      <c r="O11" s="205">
        <v>80.729</v>
      </c>
      <c r="P11" s="205">
        <v>89.04</v>
      </c>
    </row>
    <row r="12" spans="1:16" ht="15">
      <c r="A12" s="7" t="s">
        <v>149</v>
      </c>
      <c r="E12" s="44">
        <v>66</v>
      </c>
      <c r="F12" s="44">
        <v>68</v>
      </c>
      <c r="G12" s="44">
        <v>59</v>
      </c>
      <c r="H12" s="44">
        <v>63</v>
      </c>
      <c r="I12" s="45">
        <v>65.34878235425508</v>
      </c>
      <c r="J12" s="44">
        <v>64</v>
      </c>
      <c r="K12" s="45">
        <v>67.287</v>
      </c>
      <c r="L12" s="205">
        <v>71.061</v>
      </c>
      <c r="M12" s="205">
        <v>74.395</v>
      </c>
      <c r="N12" s="205">
        <v>77.945</v>
      </c>
      <c r="O12" s="205">
        <v>76.659</v>
      </c>
      <c r="P12" s="205">
        <v>76.27</v>
      </c>
    </row>
    <row r="13" spans="1:16" ht="15">
      <c r="A13" s="7" t="s">
        <v>148</v>
      </c>
      <c r="E13" s="44">
        <v>78</v>
      </c>
      <c r="F13" s="44">
        <v>80</v>
      </c>
      <c r="G13" s="44">
        <v>77</v>
      </c>
      <c r="H13" s="44">
        <v>74</v>
      </c>
      <c r="I13" s="45">
        <v>71.69041900379719</v>
      </c>
      <c r="J13" s="44">
        <v>71</v>
      </c>
      <c r="K13" s="45">
        <v>74.044</v>
      </c>
      <c r="L13" s="205">
        <v>77.654</v>
      </c>
      <c r="M13" s="205">
        <v>84.576</v>
      </c>
      <c r="N13" s="205">
        <v>82.972</v>
      </c>
      <c r="O13" s="205">
        <v>81.344</v>
      </c>
      <c r="P13" s="205">
        <v>79.54</v>
      </c>
    </row>
    <row r="14" spans="1:16" ht="15">
      <c r="A14" s="7" t="s">
        <v>147</v>
      </c>
      <c r="E14" s="44">
        <v>73</v>
      </c>
      <c r="F14" s="44">
        <v>75</v>
      </c>
      <c r="G14" s="44">
        <v>70</v>
      </c>
      <c r="H14" s="44">
        <v>72</v>
      </c>
      <c r="I14" s="45">
        <v>76.1307823095823</v>
      </c>
      <c r="J14" s="44">
        <v>78</v>
      </c>
      <c r="K14" s="45">
        <v>79.053</v>
      </c>
      <c r="L14" s="205">
        <v>77.945</v>
      </c>
      <c r="M14" s="205">
        <v>82.934</v>
      </c>
      <c r="N14" s="205">
        <v>85.178</v>
      </c>
      <c r="O14" s="205">
        <v>85.241</v>
      </c>
      <c r="P14" s="205">
        <v>85.36</v>
      </c>
    </row>
    <row r="15" spans="5:16" ht="9" customHeight="1">
      <c r="E15" s="44"/>
      <c r="F15" s="44"/>
      <c r="G15" s="44"/>
      <c r="H15" s="44"/>
      <c r="I15" s="45"/>
      <c r="J15" s="7"/>
      <c r="K15" s="206"/>
      <c r="L15" s="207"/>
      <c r="M15" s="207"/>
      <c r="N15" s="207"/>
      <c r="O15" s="207"/>
      <c r="P15" s="207"/>
    </row>
    <row r="16" spans="1:16" ht="15">
      <c r="A16" s="7" t="s">
        <v>137</v>
      </c>
      <c r="E16" s="44">
        <v>82</v>
      </c>
      <c r="F16" s="44">
        <v>76</v>
      </c>
      <c r="G16" s="44">
        <v>73</v>
      </c>
      <c r="H16" s="44">
        <v>75</v>
      </c>
      <c r="I16" s="45">
        <v>80.42565248157247</v>
      </c>
      <c r="J16" s="44">
        <v>79</v>
      </c>
      <c r="K16" s="45">
        <v>86.322</v>
      </c>
      <c r="L16" s="205">
        <v>83.337</v>
      </c>
      <c r="M16" s="205">
        <v>88.774</v>
      </c>
      <c r="N16" s="205">
        <v>88.043</v>
      </c>
      <c r="O16" s="205">
        <v>87.16</v>
      </c>
      <c r="P16" s="205">
        <v>83.57</v>
      </c>
    </row>
    <row r="17" spans="1:16" ht="15">
      <c r="A17" s="7" t="s">
        <v>146</v>
      </c>
      <c r="E17" s="44">
        <v>88</v>
      </c>
      <c r="F17" s="44">
        <v>86</v>
      </c>
      <c r="G17" s="44">
        <v>83</v>
      </c>
      <c r="H17" s="44">
        <v>85</v>
      </c>
      <c r="I17" s="45">
        <v>87.13482824212643</v>
      </c>
      <c r="J17" s="44">
        <v>87</v>
      </c>
      <c r="K17" s="45">
        <v>88.962</v>
      </c>
      <c r="L17" s="205">
        <v>87.93</v>
      </c>
      <c r="M17" s="205">
        <v>89.263</v>
      </c>
      <c r="N17" s="205">
        <v>89.613</v>
      </c>
      <c r="O17" s="205">
        <v>88.428</v>
      </c>
      <c r="P17" s="205">
        <v>90.03</v>
      </c>
    </row>
    <row r="18" spans="1:16" ht="15">
      <c r="A18" s="7" t="s">
        <v>145</v>
      </c>
      <c r="E18" s="44">
        <v>81</v>
      </c>
      <c r="F18" s="44">
        <v>83</v>
      </c>
      <c r="G18" s="44">
        <v>83</v>
      </c>
      <c r="H18" s="44">
        <v>82</v>
      </c>
      <c r="I18" s="45">
        <v>83.84198196113469</v>
      </c>
      <c r="J18" s="44">
        <v>84</v>
      </c>
      <c r="K18" s="45">
        <v>84.262</v>
      </c>
      <c r="L18" s="205">
        <v>83.104</v>
      </c>
      <c r="M18" s="205">
        <v>84.815</v>
      </c>
      <c r="N18" s="205">
        <v>88.137</v>
      </c>
      <c r="O18" s="205">
        <v>86.028</v>
      </c>
      <c r="P18" s="205">
        <v>87.46</v>
      </c>
    </row>
    <row r="19" spans="1:16" ht="15">
      <c r="A19" s="7" t="s">
        <v>144</v>
      </c>
      <c r="E19" s="44">
        <v>70</v>
      </c>
      <c r="F19" s="44">
        <v>75</v>
      </c>
      <c r="G19" s="44">
        <v>70</v>
      </c>
      <c r="H19" s="44">
        <v>70</v>
      </c>
      <c r="I19" s="45">
        <v>71.79437815501453</v>
      </c>
      <c r="J19" s="44">
        <v>72</v>
      </c>
      <c r="K19" s="45">
        <v>70.667</v>
      </c>
      <c r="L19" s="205">
        <v>71.024</v>
      </c>
      <c r="M19" s="205">
        <v>72.44</v>
      </c>
      <c r="N19" s="205">
        <v>76.843</v>
      </c>
      <c r="O19" s="205">
        <v>75.101</v>
      </c>
      <c r="P19" s="205">
        <v>73.26</v>
      </c>
    </row>
    <row r="20" spans="1:16" ht="15">
      <c r="A20" s="7" t="s">
        <v>143</v>
      </c>
      <c r="E20" s="44">
        <v>82</v>
      </c>
      <c r="F20" s="44">
        <v>82</v>
      </c>
      <c r="G20" s="44">
        <v>70</v>
      </c>
      <c r="H20" s="44">
        <v>78</v>
      </c>
      <c r="I20" s="45">
        <v>80.96935768595043</v>
      </c>
      <c r="J20" s="44">
        <v>83</v>
      </c>
      <c r="K20" s="45">
        <v>82.075</v>
      </c>
      <c r="L20" s="205">
        <v>80.228</v>
      </c>
      <c r="M20" s="205">
        <v>82.177</v>
      </c>
      <c r="N20" s="205">
        <v>83.612</v>
      </c>
      <c r="O20" s="205">
        <v>82.011</v>
      </c>
      <c r="P20" s="205">
        <v>83.07</v>
      </c>
    </row>
    <row r="21" spans="1:16" ht="15">
      <c r="A21" s="7" t="s">
        <v>551</v>
      </c>
      <c r="E21" s="44">
        <v>75</v>
      </c>
      <c r="F21" s="44">
        <v>71</v>
      </c>
      <c r="G21" s="44">
        <v>71</v>
      </c>
      <c r="H21" s="44">
        <v>75</v>
      </c>
      <c r="I21" s="45">
        <v>73.66274888541433</v>
      </c>
      <c r="J21" s="44">
        <v>77</v>
      </c>
      <c r="K21" s="45">
        <v>78.912</v>
      </c>
      <c r="L21" s="205">
        <v>78.552</v>
      </c>
      <c r="M21" s="205">
        <v>78.548</v>
      </c>
      <c r="N21" s="205">
        <v>81.28</v>
      </c>
      <c r="O21" s="205">
        <v>76.894</v>
      </c>
      <c r="P21" s="205">
        <v>80.47</v>
      </c>
    </row>
    <row r="22" spans="1:16" ht="15">
      <c r="A22" s="7" t="s">
        <v>142</v>
      </c>
      <c r="E22" s="44">
        <v>72</v>
      </c>
      <c r="F22" s="44">
        <v>75</v>
      </c>
      <c r="G22" s="44">
        <v>74</v>
      </c>
      <c r="H22" s="44">
        <v>76</v>
      </c>
      <c r="I22" s="45">
        <v>75.92019231628323</v>
      </c>
      <c r="J22" s="44">
        <v>80</v>
      </c>
      <c r="K22" s="45">
        <v>80.128</v>
      </c>
      <c r="L22" s="205">
        <v>77.938</v>
      </c>
      <c r="M22" s="205">
        <v>76.435</v>
      </c>
      <c r="N22" s="205">
        <v>79.336</v>
      </c>
      <c r="O22" s="205">
        <v>76.397</v>
      </c>
      <c r="P22" s="205">
        <v>79.5</v>
      </c>
    </row>
    <row r="23" spans="5:16" ht="9" customHeight="1">
      <c r="E23" s="44"/>
      <c r="F23" s="44"/>
      <c r="G23" s="44"/>
      <c r="H23" s="44"/>
      <c r="I23" s="44"/>
      <c r="J23" s="7"/>
      <c r="K23" s="206"/>
      <c r="L23" s="207"/>
      <c r="M23" s="207"/>
      <c r="N23" s="207"/>
      <c r="O23" s="207"/>
      <c r="P23" s="56"/>
    </row>
    <row r="24" spans="1:16" ht="15">
      <c r="A24" s="143" t="s">
        <v>141</v>
      </c>
      <c r="B24" s="38"/>
      <c r="C24" s="98"/>
      <c r="D24" s="98"/>
      <c r="E24" s="99">
        <v>2060</v>
      </c>
      <c r="F24" s="99">
        <v>2077</v>
      </c>
      <c r="G24" s="99">
        <v>2024</v>
      </c>
      <c r="H24" s="99">
        <v>2416</v>
      </c>
      <c r="I24" s="99">
        <v>2042</v>
      </c>
      <c r="J24" s="99">
        <v>2114</v>
      </c>
      <c r="K24" s="137">
        <v>2015</v>
      </c>
      <c r="L24" s="138">
        <v>2029</v>
      </c>
      <c r="M24" s="138">
        <v>2091</v>
      </c>
      <c r="N24" s="138">
        <v>2067</v>
      </c>
      <c r="O24" s="138">
        <v>2113</v>
      </c>
      <c r="P24" s="307">
        <v>2568</v>
      </c>
    </row>
    <row r="25" spans="5:16" ht="15" customHeight="1">
      <c r="E25" s="44"/>
      <c r="F25" s="44"/>
      <c r="G25" s="44"/>
      <c r="H25" s="44"/>
      <c r="I25" s="44"/>
      <c r="J25" s="7"/>
      <c r="K25" s="206"/>
      <c r="L25" s="207"/>
      <c r="M25" s="207"/>
      <c r="N25" s="207"/>
      <c r="O25" s="207"/>
      <c r="P25" s="56"/>
    </row>
    <row r="26" spans="1:16" ht="18">
      <c r="A26" s="143" t="s">
        <v>420</v>
      </c>
      <c r="B26" s="98"/>
      <c r="C26" s="98"/>
      <c r="D26" s="98"/>
      <c r="E26" s="44"/>
      <c r="F26" s="44"/>
      <c r="G26" s="44"/>
      <c r="H26" s="42"/>
      <c r="I26" s="44"/>
      <c r="J26" s="42"/>
      <c r="K26" s="128"/>
      <c r="L26" s="136"/>
      <c r="M26" s="136"/>
      <c r="N26" s="136"/>
      <c r="O26" s="136"/>
      <c r="P26" s="136" t="s">
        <v>550</v>
      </c>
    </row>
    <row r="27" spans="1:16" ht="9" customHeight="1">
      <c r="A27" s="142"/>
      <c r="E27" s="44"/>
      <c r="F27" s="44"/>
      <c r="G27" s="44"/>
      <c r="H27" s="96"/>
      <c r="I27" s="96"/>
      <c r="J27" s="7"/>
      <c r="K27" s="206"/>
      <c r="L27" s="207"/>
      <c r="M27" s="207"/>
      <c r="N27" s="207"/>
      <c r="O27" s="207"/>
      <c r="P27" s="56"/>
    </row>
    <row r="28" spans="1:16" ht="15">
      <c r="A28" s="7" t="s">
        <v>138</v>
      </c>
      <c r="E28" s="44">
        <v>86</v>
      </c>
      <c r="F28" s="44">
        <v>85</v>
      </c>
      <c r="G28" s="44">
        <v>87</v>
      </c>
      <c r="H28" s="44">
        <v>87</v>
      </c>
      <c r="I28" s="45">
        <v>83.6555887114909</v>
      </c>
      <c r="J28" s="44">
        <v>80</v>
      </c>
      <c r="K28" s="45">
        <v>88.695</v>
      </c>
      <c r="L28" s="205">
        <v>87.29</v>
      </c>
      <c r="M28" s="205">
        <v>85.144</v>
      </c>
      <c r="N28" s="205">
        <v>90.298</v>
      </c>
      <c r="O28" s="205">
        <v>92.124</v>
      </c>
      <c r="P28" s="205">
        <v>91</v>
      </c>
    </row>
    <row r="29" spans="1:16" ht="15">
      <c r="A29" s="7" t="s">
        <v>152</v>
      </c>
      <c r="E29" s="44">
        <v>53</v>
      </c>
      <c r="F29" s="44">
        <v>55</v>
      </c>
      <c r="G29" s="44">
        <v>52</v>
      </c>
      <c r="H29" s="44">
        <v>68</v>
      </c>
      <c r="I29" s="45">
        <v>55.82014346750618</v>
      </c>
      <c r="J29" s="44">
        <v>52</v>
      </c>
      <c r="K29" s="45">
        <v>68.756</v>
      </c>
      <c r="L29" s="205">
        <v>57.938</v>
      </c>
      <c r="M29" s="205">
        <v>54.292</v>
      </c>
      <c r="N29" s="205">
        <v>55.817</v>
      </c>
      <c r="O29" s="205">
        <v>61.604</v>
      </c>
      <c r="P29" s="205">
        <v>54</v>
      </c>
    </row>
    <row r="30" spans="1:16" ht="15">
      <c r="A30" s="7" t="s">
        <v>151</v>
      </c>
      <c r="E30" s="44">
        <v>64</v>
      </c>
      <c r="F30" s="44">
        <v>60</v>
      </c>
      <c r="G30" s="44">
        <v>64</v>
      </c>
      <c r="H30" s="44">
        <v>66</v>
      </c>
      <c r="I30" s="45">
        <v>68.35691567348775</v>
      </c>
      <c r="J30" s="44">
        <v>64</v>
      </c>
      <c r="K30" s="45">
        <v>69.79</v>
      </c>
      <c r="L30" s="205">
        <v>69.825</v>
      </c>
      <c r="M30" s="205">
        <v>65.068</v>
      </c>
      <c r="N30" s="205">
        <v>65.07</v>
      </c>
      <c r="O30" s="205">
        <v>69.081</v>
      </c>
      <c r="P30" s="205">
        <v>62</v>
      </c>
    </row>
    <row r="31" spans="5:16" ht="9" customHeight="1">
      <c r="E31" s="44"/>
      <c r="F31" s="44"/>
      <c r="G31" s="44"/>
      <c r="H31" s="44"/>
      <c r="I31" s="44"/>
      <c r="J31" s="44" t="s">
        <v>277</v>
      </c>
      <c r="K31" s="45"/>
      <c r="L31" s="207"/>
      <c r="M31" s="207"/>
      <c r="N31" s="207"/>
      <c r="O31" s="207"/>
      <c r="P31" s="207"/>
    </row>
    <row r="32" spans="1:16" ht="15">
      <c r="A32" s="7" t="s">
        <v>150</v>
      </c>
      <c r="E32" s="44">
        <v>91</v>
      </c>
      <c r="F32" s="44">
        <v>87</v>
      </c>
      <c r="G32" s="44">
        <v>81</v>
      </c>
      <c r="H32" s="44">
        <v>91</v>
      </c>
      <c r="I32" s="45">
        <v>87.96712750168653</v>
      </c>
      <c r="J32" s="44">
        <v>94</v>
      </c>
      <c r="K32" s="45">
        <v>86.92</v>
      </c>
      <c r="L32" s="205">
        <v>81.96</v>
      </c>
      <c r="M32" s="205">
        <v>90.016</v>
      </c>
      <c r="N32" s="205">
        <v>87.301</v>
      </c>
      <c r="O32" s="205">
        <v>89.742</v>
      </c>
      <c r="P32" s="205">
        <v>86</v>
      </c>
    </row>
    <row r="33" spans="1:16" ht="15">
      <c r="A33" s="7" t="s">
        <v>149</v>
      </c>
      <c r="E33" s="44">
        <v>73</v>
      </c>
      <c r="F33" s="44">
        <v>74</v>
      </c>
      <c r="G33" s="44">
        <v>72</v>
      </c>
      <c r="H33" s="44">
        <v>75</v>
      </c>
      <c r="I33" s="45">
        <v>80.82405239487295</v>
      </c>
      <c r="J33" s="44">
        <v>78</v>
      </c>
      <c r="K33" s="45">
        <v>78.898</v>
      </c>
      <c r="L33" s="205">
        <v>78.668</v>
      </c>
      <c r="M33" s="205">
        <v>79.666</v>
      </c>
      <c r="N33" s="205">
        <v>82.835</v>
      </c>
      <c r="O33" s="205">
        <v>81.661</v>
      </c>
      <c r="P33" s="205">
        <v>78</v>
      </c>
    </row>
    <row r="34" spans="1:16" ht="15">
      <c r="A34" s="7" t="s">
        <v>148</v>
      </c>
      <c r="E34" s="44">
        <v>78</v>
      </c>
      <c r="F34" s="44">
        <v>78</v>
      </c>
      <c r="G34" s="44">
        <v>83</v>
      </c>
      <c r="H34" s="44">
        <v>87</v>
      </c>
      <c r="I34" s="45">
        <v>89.56582392624242</v>
      </c>
      <c r="J34" s="44">
        <v>85</v>
      </c>
      <c r="K34" s="45">
        <v>78.323</v>
      </c>
      <c r="L34" s="205">
        <v>82.129</v>
      </c>
      <c r="M34" s="205">
        <v>77.569</v>
      </c>
      <c r="N34" s="205">
        <v>90.118</v>
      </c>
      <c r="O34" s="205">
        <v>86.278</v>
      </c>
      <c r="P34" s="205">
        <v>89</v>
      </c>
    </row>
    <row r="35" spans="1:16" ht="15">
      <c r="A35" s="7" t="s">
        <v>147</v>
      </c>
      <c r="E35" s="44">
        <v>76</v>
      </c>
      <c r="F35" s="44">
        <v>83</v>
      </c>
      <c r="G35" s="44">
        <v>77</v>
      </c>
      <c r="H35" s="44">
        <v>85</v>
      </c>
      <c r="I35" s="45">
        <v>79.72690667865977</v>
      </c>
      <c r="J35" s="44">
        <v>89</v>
      </c>
      <c r="K35" s="45">
        <v>86.184</v>
      </c>
      <c r="L35" s="205">
        <v>86.66</v>
      </c>
      <c r="M35" s="205">
        <v>85.723</v>
      </c>
      <c r="N35" s="205">
        <v>91.333</v>
      </c>
      <c r="O35" s="205">
        <v>91.293</v>
      </c>
      <c r="P35" s="205">
        <v>87</v>
      </c>
    </row>
    <row r="36" spans="5:16" ht="9" customHeight="1">
      <c r="E36" s="44"/>
      <c r="F36" s="44"/>
      <c r="G36" s="44"/>
      <c r="H36" s="44"/>
      <c r="I36" s="44"/>
      <c r="J36" s="7"/>
      <c r="K36" s="206"/>
      <c r="L36" s="207"/>
      <c r="M36" s="207"/>
      <c r="N36" s="207"/>
      <c r="O36" s="207"/>
      <c r="P36" s="207"/>
    </row>
    <row r="37" spans="1:16" ht="15">
      <c r="A37" s="7" t="s">
        <v>137</v>
      </c>
      <c r="E37" s="44">
        <v>76</v>
      </c>
      <c r="F37" s="44">
        <v>73</v>
      </c>
      <c r="G37" s="44">
        <v>76</v>
      </c>
      <c r="H37" s="44">
        <v>78</v>
      </c>
      <c r="I37" s="45">
        <v>81.83023116707894</v>
      </c>
      <c r="J37" s="44">
        <v>73</v>
      </c>
      <c r="K37" s="45">
        <v>86.581</v>
      </c>
      <c r="L37" s="205">
        <v>86.069</v>
      </c>
      <c r="M37" s="205">
        <v>86.652</v>
      </c>
      <c r="N37" s="205">
        <v>90.233</v>
      </c>
      <c r="O37" s="205">
        <v>88.126</v>
      </c>
      <c r="P37" s="205">
        <v>87</v>
      </c>
    </row>
    <row r="38" spans="1:16" ht="15">
      <c r="A38" s="7" t="s">
        <v>146</v>
      </c>
      <c r="E38" s="44">
        <v>79</v>
      </c>
      <c r="F38" s="44">
        <v>76</v>
      </c>
      <c r="G38" s="44">
        <v>82</v>
      </c>
      <c r="H38" s="44">
        <v>79</v>
      </c>
      <c r="I38" s="45">
        <v>81.36937351023161</v>
      </c>
      <c r="J38" s="44">
        <v>78</v>
      </c>
      <c r="K38" s="45">
        <v>86.187</v>
      </c>
      <c r="L38" s="205">
        <v>83.79</v>
      </c>
      <c r="M38" s="205">
        <v>81.877</v>
      </c>
      <c r="N38" s="205">
        <v>87.491</v>
      </c>
      <c r="O38" s="205">
        <v>87.604</v>
      </c>
      <c r="P38" s="205">
        <v>88</v>
      </c>
    </row>
    <row r="39" spans="1:16" ht="15">
      <c r="A39" s="7" t="s">
        <v>145</v>
      </c>
      <c r="E39" s="44">
        <v>78</v>
      </c>
      <c r="F39" s="44">
        <v>78</v>
      </c>
      <c r="G39" s="44">
        <v>78</v>
      </c>
      <c r="H39" s="44">
        <v>82</v>
      </c>
      <c r="I39" s="45">
        <v>75.93990735327188</v>
      </c>
      <c r="J39" s="44">
        <v>77</v>
      </c>
      <c r="K39" s="45">
        <v>78.493</v>
      </c>
      <c r="L39" s="205">
        <v>82.906</v>
      </c>
      <c r="M39" s="205">
        <v>80.545</v>
      </c>
      <c r="N39" s="205">
        <v>83.386</v>
      </c>
      <c r="O39" s="205">
        <v>84.64</v>
      </c>
      <c r="P39" s="205">
        <v>85</v>
      </c>
    </row>
    <row r="40" spans="1:16" ht="15">
      <c r="A40" s="7" t="s">
        <v>144</v>
      </c>
      <c r="E40" s="44">
        <v>78</v>
      </c>
      <c r="F40" s="44">
        <v>78</v>
      </c>
      <c r="G40" s="44">
        <v>80</v>
      </c>
      <c r="H40" s="44">
        <v>80</v>
      </c>
      <c r="I40" s="45">
        <v>69.79715403642906</v>
      </c>
      <c r="J40" s="44">
        <v>73</v>
      </c>
      <c r="K40" s="45">
        <v>71.012</v>
      </c>
      <c r="L40" s="205">
        <v>76.994</v>
      </c>
      <c r="M40" s="205">
        <v>72.124</v>
      </c>
      <c r="N40" s="205">
        <v>79.517</v>
      </c>
      <c r="O40" s="205">
        <v>79.076</v>
      </c>
      <c r="P40" s="205">
        <v>77</v>
      </c>
    </row>
    <row r="41" spans="1:16" ht="15">
      <c r="A41" s="7" t="s">
        <v>143</v>
      </c>
      <c r="E41" s="44">
        <v>81</v>
      </c>
      <c r="F41" s="44">
        <v>80</v>
      </c>
      <c r="G41" s="44">
        <v>81</v>
      </c>
      <c r="H41" s="44">
        <v>76</v>
      </c>
      <c r="I41" s="45">
        <v>71.58462761412189</v>
      </c>
      <c r="J41" s="44">
        <v>73</v>
      </c>
      <c r="K41" s="45">
        <v>83.409</v>
      </c>
      <c r="L41" s="205">
        <v>78.356</v>
      </c>
      <c r="M41" s="205">
        <v>71.999</v>
      </c>
      <c r="N41" s="205">
        <v>84.086</v>
      </c>
      <c r="O41" s="205">
        <v>81.811</v>
      </c>
      <c r="P41" s="205">
        <v>80</v>
      </c>
    </row>
    <row r="42" spans="1:16" ht="15">
      <c r="A42" s="7" t="s">
        <v>551</v>
      </c>
      <c r="E42" s="44">
        <v>80</v>
      </c>
      <c r="F42" s="44">
        <v>81</v>
      </c>
      <c r="G42" s="44">
        <v>79</v>
      </c>
      <c r="H42" s="44">
        <v>77</v>
      </c>
      <c r="I42" s="45">
        <v>81.3457209354621</v>
      </c>
      <c r="J42" s="44">
        <v>83</v>
      </c>
      <c r="K42" s="45">
        <v>84.269</v>
      </c>
      <c r="L42" s="205">
        <v>88.966</v>
      </c>
      <c r="M42" s="205">
        <v>83.621</v>
      </c>
      <c r="N42" s="205">
        <v>85.868</v>
      </c>
      <c r="O42" s="205">
        <v>85.539</v>
      </c>
      <c r="P42" s="205">
        <v>81</v>
      </c>
    </row>
    <row r="43" spans="1:16" ht="15">
      <c r="A43" s="7" t="s">
        <v>142</v>
      </c>
      <c r="E43" s="44">
        <v>68</v>
      </c>
      <c r="F43" s="44">
        <v>71</v>
      </c>
      <c r="G43" s="44">
        <v>70</v>
      </c>
      <c r="H43" s="44">
        <v>72</v>
      </c>
      <c r="I43" s="45">
        <v>71.19616123229144</v>
      </c>
      <c r="J43" s="44">
        <v>80</v>
      </c>
      <c r="K43" s="45">
        <v>78.011</v>
      </c>
      <c r="L43" s="205">
        <v>77.019</v>
      </c>
      <c r="M43" s="205">
        <v>73.963</v>
      </c>
      <c r="N43" s="205">
        <v>78.055</v>
      </c>
      <c r="O43" s="205">
        <v>80.15</v>
      </c>
      <c r="P43" s="205">
        <v>77</v>
      </c>
    </row>
    <row r="44" spans="5:16" ht="9" customHeight="1">
      <c r="E44" s="44"/>
      <c r="F44" s="44"/>
      <c r="G44" s="44"/>
      <c r="H44" s="44"/>
      <c r="I44" s="44"/>
      <c r="J44" s="7"/>
      <c r="K44" s="206"/>
      <c r="L44" s="207"/>
      <c r="M44" s="207"/>
      <c r="N44" s="207"/>
      <c r="O44" s="207"/>
      <c r="P44" s="56"/>
    </row>
    <row r="45" spans="1:16" ht="15">
      <c r="A45" s="143" t="s">
        <v>141</v>
      </c>
      <c r="B45" s="38"/>
      <c r="C45" s="98"/>
      <c r="D45" s="98"/>
      <c r="E45" s="96">
        <v>465</v>
      </c>
      <c r="F45" s="96">
        <v>535</v>
      </c>
      <c r="G45" s="96">
        <v>464</v>
      </c>
      <c r="H45" s="96">
        <v>457</v>
      </c>
      <c r="I45" s="208">
        <v>382</v>
      </c>
      <c r="J45" s="208">
        <v>420</v>
      </c>
      <c r="K45" s="208">
        <v>480</v>
      </c>
      <c r="L45" s="135">
        <v>323</v>
      </c>
      <c r="M45" s="135">
        <v>391</v>
      </c>
      <c r="N45" s="135">
        <v>481</v>
      </c>
      <c r="O45" s="135">
        <v>562</v>
      </c>
      <c r="P45" s="135">
        <v>672</v>
      </c>
    </row>
    <row r="46" spans="5:16" ht="15" customHeight="1">
      <c r="E46" s="44"/>
      <c r="F46" s="44"/>
      <c r="G46" s="44"/>
      <c r="H46" s="44"/>
      <c r="I46" s="44"/>
      <c r="J46" s="7"/>
      <c r="K46" s="206"/>
      <c r="L46" s="207"/>
      <c r="M46" s="207"/>
      <c r="N46" s="207"/>
      <c r="O46" s="207"/>
      <c r="P46" s="56"/>
    </row>
    <row r="47" spans="1:16" ht="17.25">
      <c r="A47" s="143" t="s">
        <v>140</v>
      </c>
      <c r="B47" s="98"/>
      <c r="C47" s="98"/>
      <c r="D47" s="98"/>
      <c r="E47" s="44"/>
      <c r="F47" s="44"/>
      <c r="G47" s="44"/>
      <c r="H47" s="42"/>
      <c r="I47" s="44"/>
      <c r="J47" s="42"/>
      <c r="K47" s="128"/>
      <c r="L47" s="136"/>
      <c r="M47" s="136"/>
      <c r="N47" s="136"/>
      <c r="O47" s="136"/>
      <c r="P47" s="136" t="s">
        <v>550</v>
      </c>
    </row>
    <row r="48" spans="1:16" ht="9" customHeight="1">
      <c r="A48" s="142"/>
      <c r="E48" s="44"/>
      <c r="F48" s="44"/>
      <c r="G48" s="44"/>
      <c r="H48" s="44"/>
      <c r="I48" s="44"/>
      <c r="J48" s="7"/>
      <c r="K48" s="206"/>
      <c r="L48" s="207"/>
      <c r="M48" s="207"/>
      <c r="N48" s="207"/>
      <c r="O48" s="207"/>
      <c r="P48" s="56"/>
    </row>
    <row r="49" spans="1:16" ht="15">
      <c r="A49" s="7" t="s">
        <v>138</v>
      </c>
      <c r="E49" s="44">
        <v>80</v>
      </c>
      <c r="F49" s="44">
        <v>78</v>
      </c>
      <c r="G49" s="44">
        <v>78</v>
      </c>
      <c r="H49" s="44">
        <v>80</v>
      </c>
      <c r="I49" s="209">
        <v>81.56878656009474</v>
      </c>
      <c r="J49" s="44">
        <v>83</v>
      </c>
      <c r="K49" s="45">
        <v>84.99</v>
      </c>
      <c r="L49" s="205">
        <v>82.306</v>
      </c>
      <c r="M49" s="205">
        <v>85.567</v>
      </c>
      <c r="N49" s="205">
        <v>86.289</v>
      </c>
      <c r="O49" s="205">
        <v>86.624</v>
      </c>
      <c r="P49" s="205">
        <v>86</v>
      </c>
    </row>
    <row r="50" spans="1:16" ht="15">
      <c r="A50" s="7" t="s">
        <v>137</v>
      </c>
      <c r="E50" s="44">
        <v>76</v>
      </c>
      <c r="F50" s="44">
        <v>67</v>
      </c>
      <c r="G50" s="44">
        <v>72</v>
      </c>
      <c r="H50" s="44">
        <v>73</v>
      </c>
      <c r="I50" s="209">
        <v>76.40595145056247</v>
      </c>
      <c r="J50" s="44">
        <v>79</v>
      </c>
      <c r="K50" s="45">
        <v>81.615</v>
      </c>
      <c r="L50" s="205">
        <v>81.511</v>
      </c>
      <c r="M50" s="205">
        <v>84.052</v>
      </c>
      <c r="N50" s="205">
        <v>85.546</v>
      </c>
      <c r="O50" s="205">
        <v>85.664</v>
      </c>
      <c r="P50" s="205">
        <v>84</v>
      </c>
    </row>
    <row r="51" spans="5:16" ht="9" customHeight="1">
      <c r="E51" s="44"/>
      <c r="F51" s="44"/>
      <c r="G51" s="44"/>
      <c r="H51" s="44"/>
      <c r="I51" s="210"/>
      <c r="J51" s="7"/>
      <c r="K51" s="206"/>
      <c r="L51" s="207"/>
      <c r="M51" s="207"/>
      <c r="N51" s="207"/>
      <c r="O51" s="207"/>
      <c r="P51" s="205"/>
    </row>
    <row r="52" spans="1:16" ht="15">
      <c r="A52" s="143" t="s">
        <v>139</v>
      </c>
      <c r="B52" s="143"/>
      <c r="C52" s="143"/>
      <c r="D52" s="143"/>
      <c r="E52" s="44"/>
      <c r="F52" s="44"/>
      <c r="G52" s="44"/>
      <c r="H52" s="44"/>
      <c r="I52" s="210"/>
      <c r="J52" s="7"/>
      <c r="K52" s="206"/>
      <c r="L52" s="207"/>
      <c r="M52" s="207"/>
      <c r="N52" s="207"/>
      <c r="O52" s="207"/>
      <c r="P52" s="205"/>
    </row>
    <row r="53" spans="1:16" ht="9" customHeight="1">
      <c r="A53" s="142"/>
      <c r="E53" s="44"/>
      <c r="F53" s="44"/>
      <c r="G53" s="44"/>
      <c r="H53" s="44"/>
      <c r="I53" s="210"/>
      <c r="J53" s="7"/>
      <c r="K53" s="206"/>
      <c r="L53" s="207"/>
      <c r="M53" s="207"/>
      <c r="N53" s="207"/>
      <c r="O53" s="207"/>
      <c r="P53" s="205"/>
    </row>
    <row r="54" spans="1:16" ht="15">
      <c r="A54" s="7" t="s">
        <v>138</v>
      </c>
      <c r="E54" s="44">
        <v>81</v>
      </c>
      <c r="F54" s="44">
        <v>75</v>
      </c>
      <c r="G54" s="44">
        <v>80</v>
      </c>
      <c r="H54" s="44">
        <v>80</v>
      </c>
      <c r="I54" s="209">
        <v>81.3365</v>
      </c>
      <c r="J54" s="44">
        <v>83</v>
      </c>
      <c r="K54" s="45">
        <v>87.507</v>
      </c>
      <c r="L54" s="205">
        <v>85.636</v>
      </c>
      <c r="M54" s="205">
        <v>83.572</v>
      </c>
      <c r="N54" s="205">
        <v>85.934</v>
      </c>
      <c r="O54" s="205">
        <v>87.17</v>
      </c>
      <c r="P54" s="205">
        <v>86</v>
      </c>
    </row>
    <row r="55" spans="1:16" ht="15">
      <c r="A55" s="7" t="s">
        <v>137</v>
      </c>
      <c r="E55" s="44">
        <v>75</v>
      </c>
      <c r="F55" s="44">
        <v>63</v>
      </c>
      <c r="G55" s="44">
        <v>71</v>
      </c>
      <c r="H55" s="44">
        <v>68</v>
      </c>
      <c r="I55" s="209">
        <v>75.25399999999999</v>
      </c>
      <c r="J55" s="44">
        <v>78</v>
      </c>
      <c r="K55" s="45">
        <v>85.7</v>
      </c>
      <c r="L55" s="205">
        <v>83.745</v>
      </c>
      <c r="M55" s="205">
        <v>80.957</v>
      </c>
      <c r="N55" s="205">
        <v>85.733</v>
      </c>
      <c r="O55" s="205">
        <v>86.104</v>
      </c>
      <c r="P55" s="205">
        <v>85</v>
      </c>
    </row>
    <row r="56" spans="1:16" ht="9" customHeight="1">
      <c r="A56" s="161"/>
      <c r="B56" s="161"/>
      <c r="C56" s="161"/>
      <c r="D56" s="161"/>
      <c r="E56" s="161"/>
      <c r="F56" s="211"/>
      <c r="G56" s="211"/>
      <c r="H56" s="211"/>
      <c r="I56" s="211"/>
      <c r="J56" s="211"/>
      <c r="K56" s="211"/>
      <c r="L56" s="211"/>
      <c r="M56" s="211"/>
      <c r="N56" s="211"/>
      <c r="O56" s="211"/>
      <c r="P56" s="211"/>
    </row>
    <row r="57" spans="1:15" s="3" customFormat="1" ht="14.25" customHeight="1">
      <c r="A57" s="3" t="s">
        <v>402</v>
      </c>
      <c r="J57" s="233"/>
      <c r="K57" s="233"/>
      <c r="L57" s="233"/>
      <c r="M57" s="233"/>
      <c r="N57" s="233"/>
      <c r="O57" s="233"/>
    </row>
    <row r="58" spans="1:15" s="3" customFormat="1" ht="12.75">
      <c r="A58" s="3">
        <v>1</v>
      </c>
      <c r="C58" s="3" t="s">
        <v>421</v>
      </c>
      <c r="J58" s="233"/>
      <c r="K58" s="233"/>
      <c r="L58" s="233"/>
      <c r="M58" s="233"/>
      <c r="N58" s="233"/>
      <c r="O58" s="233"/>
    </row>
    <row r="59" spans="1:15" s="3" customFormat="1" ht="12.75">
      <c r="A59" s="3">
        <v>2</v>
      </c>
      <c r="C59" s="3" t="s">
        <v>136</v>
      </c>
      <c r="J59" s="233"/>
      <c r="K59" s="233"/>
      <c r="L59" s="233"/>
      <c r="M59" s="233"/>
      <c r="N59" s="233"/>
      <c r="O59" s="233"/>
    </row>
    <row r="60" spans="10:15" s="3" customFormat="1" ht="12.75">
      <c r="J60" s="233"/>
      <c r="K60" s="233"/>
      <c r="L60" s="233"/>
      <c r="M60" s="233"/>
      <c r="N60" s="233"/>
      <c r="O60" s="233"/>
    </row>
    <row r="61" ht="105.75" customHeight="1"/>
  </sheetData>
  <printOptions/>
  <pageMargins left="0.75" right="0.75" top="1" bottom="1" header="0.5" footer="0.5"/>
  <pageSetup fitToHeight="1" fitToWidth="1" horizontalDpi="300" verticalDpi="300" orientation="portrait" paperSize="9" scale="70" r:id="rId1"/>
  <headerFooter alignWithMargins="0">
    <oddHeader>&amp;R&amp;"Arial MT,Bold"&amp;14RAIL SERVICES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R73"/>
  <sheetViews>
    <sheetView zoomScale="85" zoomScaleNormal="85" workbookViewId="0" topLeftCell="A1">
      <selection activeCell="R7" sqref="R7:S13"/>
    </sheetView>
  </sheetViews>
  <sheetFormatPr defaultColWidth="8.88671875" defaultRowHeight="15"/>
  <cols>
    <col min="1" max="1" width="2.77734375" style="1" customWidth="1"/>
    <col min="2" max="2" width="19.10546875" style="1" customWidth="1"/>
    <col min="3" max="5" width="7.5546875" style="1" hidden="1" customWidth="1"/>
    <col min="6" max="6" width="8.6640625" style="1" hidden="1" customWidth="1"/>
    <col min="7" max="13" width="8.6640625" style="1" customWidth="1"/>
    <col min="14" max="16" width="8.6640625" style="59" customWidth="1"/>
    <col min="17" max="16384" width="8.88671875" style="1" customWidth="1"/>
  </cols>
  <sheetData>
    <row r="1" spans="1:16" s="31" customFormat="1" ht="15.75">
      <c r="A1" s="191" t="s">
        <v>559</v>
      </c>
      <c r="B1" s="14"/>
      <c r="C1" s="14"/>
      <c r="D1" s="14"/>
      <c r="E1" s="14"/>
      <c r="F1" s="14"/>
      <c r="G1" s="14"/>
      <c r="H1" s="14"/>
      <c r="I1" s="14"/>
      <c r="J1" s="14"/>
      <c r="K1" s="7"/>
      <c r="L1" s="7"/>
      <c r="N1" s="71"/>
      <c r="O1" s="71"/>
      <c r="P1" s="71"/>
    </row>
    <row r="2" spans="1:17" s="2" customFormat="1" ht="21" customHeight="1">
      <c r="A2" s="155"/>
      <c r="B2" s="155"/>
      <c r="C2" s="155" t="s">
        <v>542</v>
      </c>
      <c r="D2" s="155" t="s">
        <v>543</v>
      </c>
      <c r="E2" s="155" t="s">
        <v>544</v>
      </c>
      <c r="F2" s="155" t="s">
        <v>53</v>
      </c>
      <c r="G2" s="155" t="s">
        <v>87</v>
      </c>
      <c r="H2" s="213" t="s">
        <v>114</v>
      </c>
      <c r="I2" s="213" t="s">
        <v>121</v>
      </c>
      <c r="J2" s="213" t="s">
        <v>123</v>
      </c>
      <c r="K2" s="213" t="s">
        <v>186</v>
      </c>
      <c r="L2" s="213" t="s">
        <v>284</v>
      </c>
      <c r="M2" s="213" t="s">
        <v>397</v>
      </c>
      <c r="N2" s="213" t="s">
        <v>400</v>
      </c>
      <c r="O2" s="213" t="s">
        <v>439</v>
      </c>
      <c r="P2" s="213" t="s">
        <v>464</v>
      </c>
      <c r="Q2" s="213" t="s">
        <v>525</v>
      </c>
    </row>
    <row r="3" spans="8:16" ht="12.75">
      <c r="H3" s="59"/>
      <c r="I3" s="59"/>
      <c r="J3" s="59"/>
      <c r="N3" s="1"/>
      <c r="O3" s="1"/>
      <c r="P3" s="1"/>
    </row>
    <row r="4" spans="1:16" ht="15.75">
      <c r="A4" s="41" t="s">
        <v>112</v>
      </c>
      <c r="B4" s="7"/>
      <c r="C4" s="7"/>
      <c r="D4" s="7"/>
      <c r="E4" s="7"/>
      <c r="F4" s="7"/>
      <c r="H4" s="59"/>
      <c r="I4" s="59"/>
      <c r="J4" s="59"/>
      <c r="N4" s="1"/>
      <c r="O4" s="1"/>
      <c r="P4" s="1"/>
    </row>
    <row r="5" spans="1:16" ht="6" customHeight="1">
      <c r="A5" s="7"/>
      <c r="B5" s="7"/>
      <c r="C5" s="7"/>
      <c r="D5" s="7"/>
      <c r="E5" s="7"/>
      <c r="F5" s="7"/>
      <c r="H5" s="59"/>
      <c r="I5" s="59"/>
      <c r="J5" s="59"/>
      <c r="N5" s="1"/>
      <c r="O5" s="1"/>
      <c r="P5" s="1"/>
    </row>
    <row r="6" spans="1:17" ht="15.75">
      <c r="A6" s="41" t="s">
        <v>36</v>
      </c>
      <c r="B6" s="7"/>
      <c r="C6" s="7"/>
      <c r="D6" s="7"/>
      <c r="E6" s="7"/>
      <c r="G6" s="42"/>
      <c r="H6" s="73"/>
      <c r="I6" s="73"/>
      <c r="J6" s="59"/>
      <c r="K6" s="73"/>
      <c r="L6" s="73"/>
      <c r="M6" s="73"/>
      <c r="N6" s="73"/>
      <c r="O6" s="73"/>
      <c r="P6" s="73"/>
      <c r="Q6" s="73" t="s">
        <v>30</v>
      </c>
    </row>
    <row r="7" spans="1:17" ht="15">
      <c r="A7" s="7"/>
      <c r="B7" s="7" t="s">
        <v>27</v>
      </c>
      <c r="C7" s="79">
        <v>3.270339</v>
      </c>
      <c r="D7" s="79">
        <v>3.183129</v>
      </c>
      <c r="E7" s="79">
        <v>2.647341</v>
      </c>
      <c r="F7" s="79">
        <v>2.867189</v>
      </c>
      <c r="G7" s="79">
        <v>4.275346</v>
      </c>
      <c r="H7" s="80">
        <v>4.026403</v>
      </c>
      <c r="I7" s="80">
        <v>4.27</v>
      </c>
      <c r="J7" s="80">
        <v>3.75</v>
      </c>
      <c r="K7" s="80">
        <v>4.36</v>
      </c>
      <c r="L7" s="80">
        <v>4.8</v>
      </c>
      <c r="M7" s="80">
        <v>5.3</v>
      </c>
      <c r="N7" s="80">
        <v>6.3</v>
      </c>
      <c r="O7" s="80">
        <v>6.13</v>
      </c>
      <c r="P7" s="80">
        <v>6.08</v>
      </c>
      <c r="Q7" s="80">
        <v>4.86</v>
      </c>
    </row>
    <row r="8" spans="1:17" ht="15">
      <c r="A8" s="7"/>
      <c r="B8" s="7" t="s">
        <v>28</v>
      </c>
      <c r="C8" s="79">
        <v>1.335956</v>
      </c>
      <c r="D8" s="79">
        <v>2.999005</v>
      </c>
      <c r="E8" s="79">
        <v>4.207503</v>
      </c>
      <c r="F8" s="79">
        <v>4.454843</v>
      </c>
      <c r="G8" s="79">
        <v>3.093361</v>
      </c>
      <c r="H8" s="80">
        <v>4.904879</v>
      </c>
      <c r="I8" s="80">
        <v>4.362222</v>
      </c>
      <c r="J8" s="80">
        <v>4.133661</v>
      </c>
      <c r="K8" s="80">
        <v>6.38</v>
      </c>
      <c r="L8" s="80">
        <v>8.97</v>
      </c>
      <c r="M8" s="80">
        <v>7.13</v>
      </c>
      <c r="N8" s="80">
        <v>4.55</v>
      </c>
      <c r="O8" s="80">
        <v>3.84</v>
      </c>
      <c r="P8" s="80">
        <v>3.25</v>
      </c>
      <c r="Q8" s="80">
        <v>2.26</v>
      </c>
    </row>
    <row r="9" spans="1:17" ht="18">
      <c r="A9" s="7"/>
      <c r="B9" s="7" t="s">
        <v>445</v>
      </c>
      <c r="C9" s="79">
        <v>0.828073</v>
      </c>
      <c r="D9" s="79">
        <v>0.853446</v>
      </c>
      <c r="E9" s="79">
        <v>0.837112</v>
      </c>
      <c r="F9" s="79">
        <v>0.913047</v>
      </c>
      <c r="G9" s="79">
        <v>0.878593</v>
      </c>
      <c r="H9" s="80">
        <v>0.638879</v>
      </c>
      <c r="I9" s="80">
        <v>0.487774</v>
      </c>
      <c r="J9" s="80">
        <v>0.434871</v>
      </c>
      <c r="K9" s="80">
        <v>0.51</v>
      </c>
      <c r="L9" s="80">
        <v>0.54</v>
      </c>
      <c r="M9" s="80">
        <v>0.53</v>
      </c>
      <c r="N9" s="80">
        <v>0.5</v>
      </c>
      <c r="O9" s="80">
        <v>0.39</v>
      </c>
      <c r="P9" s="80">
        <v>0.36</v>
      </c>
      <c r="Q9" s="80">
        <v>0.36</v>
      </c>
    </row>
    <row r="10" spans="1:17" ht="15">
      <c r="A10" s="7" t="s">
        <v>0</v>
      </c>
      <c r="B10" s="7"/>
      <c r="C10" s="79">
        <v>5.434368</v>
      </c>
      <c r="D10" s="79">
        <v>7.03558</v>
      </c>
      <c r="E10" s="109">
        <f>SUM(E7:E9)</f>
        <v>7.691956</v>
      </c>
      <c r="F10" s="109">
        <f aca="true" t="shared" si="0" ref="F10:Q10">SUM(F7:F9)</f>
        <v>8.235079</v>
      </c>
      <c r="G10" s="109">
        <f t="shared" si="0"/>
        <v>8.2473</v>
      </c>
      <c r="H10" s="109">
        <f t="shared" si="0"/>
        <v>9.570160999999999</v>
      </c>
      <c r="I10" s="109">
        <f t="shared" si="0"/>
        <v>9.119995999999999</v>
      </c>
      <c r="J10" s="109">
        <f t="shared" si="0"/>
        <v>8.318532</v>
      </c>
      <c r="K10" s="109">
        <f t="shared" si="0"/>
        <v>11.25</v>
      </c>
      <c r="L10" s="109">
        <f t="shared" si="0"/>
        <v>14.309999999999999</v>
      </c>
      <c r="M10" s="109">
        <f t="shared" si="0"/>
        <v>12.959999999999999</v>
      </c>
      <c r="N10" s="243">
        <f t="shared" si="0"/>
        <v>11.35</v>
      </c>
      <c r="O10" s="243">
        <f t="shared" si="0"/>
        <v>10.36</v>
      </c>
      <c r="P10" s="243">
        <f t="shared" si="0"/>
        <v>9.69</v>
      </c>
      <c r="Q10" s="243">
        <f t="shared" si="0"/>
        <v>7.48</v>
      </c>
    </row>
    <row r="11" spans="1:17" ht="15">
      <c r="A11" s="7"/>
      <c r="B11" s="7"/>
      <c r="C11" s="7"/>
      <c r="D11" s="7"/>
      <c r="E11" s="7"/>
      <c r="F11" s="7"/>
      <c r="H11" s="59"/>
      <c r="I11" s="59"/>
      <c r="J11" s="59"/>
      <c r="Q11" s="59"/>
    </row>
    <row r="12" spans="1:17" ht="15.75">
      <c r="A12" s="41" t="s">
        <v>37</v>
      </c>
      <c r="B12" s="7"/>
      <c r="C12" s="7"/>
      <c r="D12" s="7"/>
      <c r="E12" s="7"/>
      <c r="G12" s="42"/>
      <c r="H12" s="73"/>
      <c r="I12" s="73"/>
      <c r="J12" s="59"/>
      <c r="K12" s="73"/>
      <c r="L12" s="73"/>
      <c r="M12" s="73"/>
      <c r="N12" s="73"/>
      <c r="O12" s="73"/>
      <c r="P12" s="73"/>
      <c r="Q12" s="73" t="s">
        <v>30</v>
      </c>
    </row>
    <row r="13" spans="1:17" ht="15">
      <c r="A13" s="7"/>
      <c r="B13" s="7" t="s">
        <v>447</v>
      </c>
      <c r="C13" s="79">
        <v>3.332501</v>
      </c>
      <c r="D13" s="79">
        <v>4.767041</v>
      </c>
      <c r="E13" s="79">
        <v>5.72</v>
      </c>
      <c r="F13" s="79">
        <v>6.03</v>
      </c>
      <c r="G13" s="79">
        <v>6.29</v>
      </c>
      <c r="H13" s="80">
        <v>7.58</v>
      </c>
      <c r="I13" s="80">
        <v>7.18</v>
      </c>
      <c r="J13" s="80">
        <v>6.24</v>
      </c>
      <c r="K13" s="80">
        <v>8.73</v>
      </c>
      <c r="L13" s="80">
        <v>10.8</v>
      </c>
      <c r="M13" s="80">
        <v>9.87</v>
      </c>
      <c r="N13" s="80">
        <v>7.29</v>
      </c>
      <c r="O13" s="80">
        <v>6.09</v>
      </c>
      <c r="P13" s="80">
        <v>5.77</v>
      </c>
      <c r="Q13" s="80">
        <v>5.26</v>
      </c>
    </row>
    <row r="14" spans="1:17" ht="15">
      <c r="A14" s="7"/>
      <c r="B14" s="7" t="s">
        <v>29</v>
      </c>
      <c r="C14" s="79">
        <v>2.101867</v>
      </c>
      <c r="D14" s="79">
        <v>2.268539</v>
      </c>
      <c r="E14" s="79">
        <v>1.971956</v>
      </c>
      <c r="F14" s="79">
        <v>2.205079</v>
      </c>
      <c r="G14" s="79">
        <v>1.9573</v>
      </c>
      <c r="H14" s="80">
        <v>1.990161</v>
      </c>
      <c r="I14" s="80">
        <v>1.939996</v>
      </c>
      <c r="J14" s="80">
        <v>2.078532</v>
      </c>
      <c r="K14" s="80">
        <v>2.52</v>
      </c>
      <c r="L14" s="80">
        <v>3.52</v>
      </c>
      <c r="M14" s="80">
        <v>3.09</v>
      </c>
      <c r="N14" s="80">
        <v>4.06</v>
      </c>
      <c r="O14" s="80">
        <v>4.27</v>
      </c>
      <c r="P14" s="80">
        <v>3.91</v>
      </c>
      <c r="Q14" s="80">
        <v>2.23</v>
      </c>
    </row>
    <row r="15" spans="1:17" ht="15">
      <c r="A15" s="7" t="s">
        <v>0</v>
      </c>
      <c r="B15" s="7"/>
      <c r="C15" s="81">
        <f>SUM(C13:C14)</f>
        <v>5.434368</v>
      </c>
      <c r="D15" s="81">
        <f>SUM(D13:D14)</f>
        <v>7.0355799999999995</v>
      </c>
      <c r="E15" s="81">
        <f>SUM(E13:E14)</f>
        <v>7.691955999999999</v>
      </c>
      <c r="F15" s="81">
        <f aca="true" t="shared" si="1" ref="F15:Q15">SUM(F13:F14)</f>
        <v>8.235079</v>
      </c>
      <c r="G15" s="81">
        <f t="shared" si="1"/>
        <v>8.2473</v>
      </c>
      <c r="H15" s="82">
        <f t="shared" si="1"/>
        <v>9.570161</v>
      </c>
      <c r="I15" s="82">
        <f t="shared" si="1"/>
        <v>9.119996</v>
      </c>
      <c r="J15" s="82">
        <f t="shared" si="1"/>
        <v>8.318532000000001</v>
      </c>
      <c r="K15" s="82">
        <f t="shared" si="1"/>
        <v>11.25</v>
      </c>
      <c r="L15" s="82">
        <f t="shared" si="1"/>
        <v>14.32</v>
      </c>
      <c r="M15" s="82">
        <f t="shared" si="1"/>
        <v>12.959999999999999</v>
      </c>
      <c r="N15" s="82">
        <f t="shared" si="1"/>
        <v>11.35</v>
      </c>
      <c r="O15" s="82">
        <f t="shared" si="1"/>
        <v>10.36</v>
      </c>
      <c r="P15" s="82">
        <f t="shared" si="1"/>
        <v>9.68</v>
      </c>
      <c r="Q15" s="82">
        <f t="shared" si="1"/>
        <v>7.49</v>
      </c>
    </row>
    <row r="16" spans="1:17" ht="6" customHeight="1">
      <c r="A16" s="7"/>
      <c r="B16" s="7"/>
      <c r="C16" s="7"/>
      <c r="D16" s="7"/>
      <c r="E16" s="7"/>
      <c r="F16" s="7"/>
      <c r="H16" s="59"/>
      <c r="I16" s="59"/>
      <c r="J16" s="59"/>
      <c r="Q16" s="59"/>
    </row>
    <row r="17" spans="1:17" ht="15.75">
      <c r="A17" s="41" t="s">
        <v>113</v>
      </c>
      <c r="B17" s="7"/>
      <c r="C17" s="7"/>
      <c r="D17" s="42"/>
      <c r="E17" s="7"/>
      <c r="F17" s="7"/>
      <c r="H17" s="59"/>
      <c r="I17" s="59"/>
      <c r="J17" s="59"/>
      <c r="Q17" s="59"/>
    </row>
    <row r="18" spans="1:17" ht="6" customHeight="1">
      <c r="A18" s="7"/>
      <c r="B18" s="7"/>
      <c r="C18" s="7"/>
      <c r="D18" s="7"/>
      <c r="E18" s="7"/>
      <c r="F18" s="7"/>
      <c r="H18" s="59"/>
      <c r="I18" s="59"/>
      <c r="J18" s="59"/>
      <c r="Q18" s="59"/>
    </row>
    <row r="19" spans="1:17" ht="15.75">
      <c r="A19" s="41" t="s">
        <v>36</v>
      </c>
      <c r="B19" s="7"/>
      <c r="C19" s="7"/>
      <c r="D19" s="7"/>
      <c r="E19" s="7"/>
      <c r="G19" s="42"/>
      <c r="H19" s="73"/>
      <c r="I19" s="73"/>
      <c r="J19" s="59"/>
      <c r="K19" s="73"/>
      <c r="L19" s="73"/>
      <c r="M19" s="73"/>
      <c r="N19" s="73"/>
      <c r="O19" s="73"/>
      <c r="P19" s="73"/>
      <c r="Q19" s="73" t="s">
        <v>31</v>
      </c>
    </row>
    <row r="20" spans="1:17" ht="15">
      <c r="A20" s="7"/>
      <c r="B20" s="7" t="s">
        <v>27</v>
      </c>
      <c r="C20" s="285">
        <v>264.765565</v>
      </c>
      <c r="D20" s="285">
        <v>240.723859</v>
      </c>
      <c r="E20" s="19">
        <v>284.939982</v>
      </c>
      <c r="F20" s="19">
        <v>340.906959</v>
      </c>
      <c r="G20" s="19">
        <v>620.15569</v>
      </c>
      <c r="H20" s="69">
        <v>572.246612</v>
      </c>
      <c r="I20" s="69">
        <v>632</v>
      </c>
      <c r="J20" s="69">
        <v>576</v>
      </c>
      <c r="K20" s="69">
        <v>631.571566</v>
      </c>
      <c r="L20" s="69">
        <v>622.619956</v>
      </c>
      <c r="M20" s="69">
        <v>692</v>
      </c>
      <c r="N20" s="69">
        <v>1143</v>
      </c>
      <c r="O20" s="69">
        <v>1230</v>
      </c>
      <c r="P20" s="69">
        <v>1329</v>
      </c>
      <c r="Q20" s="69">
        <v>1380</v>
      </c>
    </row>
    <row r="21" spans="1:17" ht="15">
      <c r="A21" s="7"/>
      <c r="B21" s="7" t="s">
        <v>28</v>
      </c>
      <c r="C21" s="285">
        <v>562.197586</v>
      </c>
      <c r="D21" s="285">
        <v>1315.261848</v>
      </c>
      <c r="E21" s="19">
        <v>1895.659713</v>
      </c>
      <c r="F21" s="19">
        <v>1907.679689</v>
      </c>
      <c r="G21" s="19">
        <v>1245.551286</v>
      </c>
      <c r="H21" s="69">
        <v>2082.803044</v>
      </c>
      <c r="I21" s="69">
        <v>1751.5989</v>
      </c>
      <c r="J21" s="69">
        <v>1634.336104</v>
      </c>
      <c r="K21" s="69">
        <v>2734.270978</v>
      </c>
      <c r="L21" s="69">
        <v>3296.441233</v>
      </c>
      <c r="M21" s="69">
        <v>2530.279379</v>
      </c>
      <c r="N21" s="69">
        <v>1387.687381</v>
      </c>
      <c r="O21" s="69">
        <v>1047</v>
      </c>
      <c r="P21" s="69">
        <v>971</v>
      </c>
      <c r="Q21" s="69">
        <v>848</v>
      </c>
    </row>
    <row r="22" spans="1:17" ht="18">
      <c r="A22" s="7"/>
      <c r="B22" s="7" t="s">
        <v>445</v>
      </c>
      <c r="C22" s="285">
        <v>600.470426</v>
      </c>
      <c r="D22" s="285">
        <v>588.877444</v>
      </c>
      <c r="E22" s="19">
        <v>606.127847</v>
      </c>
      <c r="F22" s="19">
        <v>642.722883</v>
      </c>
      <c r="G22" s="19">
        <v>596.226715</v>
      </c>
      <c r="H22" s="69">
        <v>443.773436</v>
      </c>
      <c r="I22" s="69">
        <v>353.154328</v>
      </c>
      <c r="J22" s="69">
        <v>308.493067</v>
      </c>
      <c r="K22" s="69">
        <v>367.666903</v>
      </c>
      <c r="L22" s="69">
        <v>384.927073</v>
      </c>
      <c r="M22" s="69">
        <v>374.640824</v>
      </c>
      <c r="N22" s="69">
        <v>352.282879</v>
      </c>
      <c r="O22" s="69">
        <v>266</v>
      </c>
      <c r="P22" s="69">
        <v>249</v>
      </c>
      <c r="Q22" s="69">
        <v>258</v>
      </c>
    </row>
    <row r="23" spans="1:17" ht="15">
      <c r="A23" s="7" t="s">
        <v>0</v>
      </c>
      <c r="B23" s="7"/>
      <c r="C23" s="285">
        <v>1427.433577</v>
      </c>
      <c r="D23" s="285">
        <v>2144.863151</v>
      </c>
      <c r="E23" s="85">
        <f>SUM(E20:E22)</f>
        <v>2786.7275419999996</v>
      </c>
      <c r="F23" s="86">
        <f aca="true" t="shared" si="2" ref="F23:Q23">SUM(F20:F22)</f>
        <v>2891.309531</v>
      </c>
      <c r="G23" s="86">
        <f t="shared" si="2"/>
        <v>2461.933691</v>
      </c>
      <c r="H23" s="86">
        <f t="shared" si="2"/>
        <v>3098.823092</v>
      </c>
      <c r="I23" s="86">
        <f t="shared" si="2"/>
        <v>2736.753228</v>
      </c>
      <c r="J23" s="86">
        <f t="shared" si="2"/>
        <v>2518.829171</v>
      </c>
      <c r="K23" s="86">
        <f t="shared" si="2"/>
        <v>3733.509447</v>
      </c>
      <c r="L23" s="86">
        <f t="shared" si="2"/>
        <v>4303.988262</v>
      </c>
      <c r="M23" s="86">
        <f t="shared" si="2"/>
        <v>3596.920203</v>
      </c>
      <c r="N23" s="86">
        <f t="shared" si="2"/>
        <v>2882.9702599999996</v>
      </c>
      <c r="O23" s="86">
        <f t="shared" si="2"/>
        <v>2543</v>
      </c>
      <c r="P23" s="86">
        <f t="shared" si="2"/>
        <v>2549</v>
      </c>
      <c r="Q23" s="86">
        <f t="shared" si="2"/>
        <v>2486</v>
      </c>
    </row>
    <row r="24" spans="1:17" ht="15">
      <c r="A24" s="7"/>
      <c r="B24" s="7"/>
      <c r="C24" s="34"/>
      <c r="D24" s="34"/>
      <c r="E24" s="7"/>
      <c r="F24" s="7"/>
      <c r="H24" s="59"/>
      <c r="I24" s="59"/>
      <c r="J24" s="59"/>
      <c r="Q24" s="59"/>
    </row>
    <row r="25" spans="1:17" ht="15.75">
      <c r="A25" s="41" t="s">
        <v>37</v>
      </c>
      <c r="B25" s="41"/>
      <c r="C25" s="34"/>
      <c r="D25" s="7"/>
      <c r="E25" s="7"/>
      <c r="G25" s="43"/>
      <c r="H25" s="74"/>
      <c r="I25" s="74"/>
      <c r="J25" s="59"/>
      <c r="K25" s="74"/>
      <c r="L25" s="74"/>
      <c r="M25" s="74"/>
      <c r="N25" s="74"/>
      <c r="O25" s="74"/>
      <c r="P25" s="74"/>
      <c r="Q25" s="74" t="s">
        <v>31</v>
      </c>
    </row>
    <row r="26" spans="1:17" ht="15">
      <c r="A26" s="7"/>
      <c r="B26" s="7" t="s">
        <v>447</v>
      </c>
      <c r="C26" s="19">
        <v>409.346579</v>
      </c>
      <c r="D26" s="19">
        <v>1079.581549</v>
      </c>
      <c r="E26" s="19">
        <v>1802</v>
      </c>
      <c r="F26" s="19">
        <v>1871</v>
      </c>
      <c r="G26" s="19">
        <v>1603</v>
      </c>
      <c r="H26" s="69">
        <v>2293</v>
      </c>
      <c r="I26" s="69">
        <v>2017</v>
      </c>
      <c r="J26" s="69">
        <v>1734</v>
      </c>
      <c r="K26" s="69">
        <v>2797</v>
      </c>
      <c r="L26" s="69">
        <v>3479</v>
      </c>
      <c r="M26" s="69">
        <v>2846</v>
      </c>
      <c r="N26" s="69">
        <v>1749</v>
      </c>
      <c r="O26" s="69">
        <v>1443</v>
      </c>
      <c r="P26" s="69">
        <v>1324</v>
      </c>
      <c r="Q26" s="69">
        <v>1180</v>
      </c>
    </row>
    <row r="27" spans="1:18" ht="15">
      <c r="A27" s="7"/>
      <c r="B27" s="7" t="s">
        <v>29</v>
      </c>
      <c r="C27" s="19">
        <v>1018.086998</v>
      </c>
      <c r="D27" s="19">
        <v>1065.281602</v>
      </c>
      <c r="E27" s="19">
        <v>984.727542</v>
      </c>
      <c r="F27" s="19">
        <v>1020.309531</v>
      </c>
      <c r="G27" s="19">
        <v>858.934891</v>
      </c>
      <c r="H27" s="69">
        <v>805.823092</v>
      </c>
      <c r="I27" s="69">
        <v>719.753228</v>
      </c>
      <c r="J27" s="69">
        <v>782.829171</v>
      </c>
      <c r="K27" s="69">
        <v>938.509447</v>
      </c>
      <c r="L27" s="69">
        <v>824.988262</v>
      </c>
      <c r="M27" s="69">
        <v>751</v>
      </c>
      <c r="N27" s="69">
        <v>1134</v>
      </c>
      <c r="O27" s="69">
        <v>1100</v>
      </c>
      <c r="P27" s="69">
        <v>1225</v>
      </c>
      <c r="Q27" s="69">
        <v>1305</v>
      </c>
      <c r="R27" s="250"/>
    </row>
    <row r="28" spans="1:17" ht="15.75" thickBot="1">
      <c r="A28" s="161" t="s">
        <v>0</v>
      </c>
      <c r="B28" s="161"/>
      <c r="C28" s="286">
        <f>SUM(C26:C27)</f>
        <v>1427.433577</v>
      </c>
      <c r="D28" s="286">
        <f>SUM(D26:D27)</f>
        <v>2144.863151</v>
      </c>
      <c r="E28" s="286">
        <f>SUM(E26:E27)</f>
        <v>2786.727542</v>
      </c>
      <c r="F28" s="214">
        <f aca="true" t="shared" si="3" ref="F28:Q28">SUM(F26:F27)</f>
        <v>2891.309531</v>
      </c>
      <c r="G28" s="214">
        <f t="shared" si="3"/>
        <v>2461.934891</v>
      </c>
      <c r="H28" s="215">
        <f t="shared" si="3"/>
        <v>3098.823092</v>
      </c>
      <c r="I28" s="215">
        <f t="shared" si="3"/>
        <v>2736.753228</v>
      </c>
      <c r="J28" s="215">
        <f t="shared" si="3"/>
        <v>2516.829171</v>
      </c>
      <c r="K28" s="215">
        <f t="shared" si="3"/>
        <v>3735.509447</v>
      </c>
      <c r="L28" s="215">
        <f t="shared" si="3"/>
        <v>4303.988262</v>
      </c>
      <c r="M28" s="215">
        <f t="shared" si="3"/>
        <v>3597</v>
      </c>
      <c r="N28" s="215">
        <f t="shared" si="3"/>
        <v>2883</v>
      </c>
      <c r="O28" s="215">
        <f t="shared" si="3"/>
        <v>2543</v>
      </c>
      <c r="P28" s="215">
        <f t="shared" si="3"/>
        <v>2549</v>
      </c>
      <c r="Q28" s="215">
        <f t="shared" si="3"/>
        <v>2485</v>
      </c>
    </row>
    <row r="29" spans="1:17" ht="12.75" hidden="1">
      <c r="A29" s="4" t="s">
        <v>33</v>
      </c>
      <c r="B29" s="4"/>
      <c r="C29" s="4"/>
      <c r="D29" s="4"/>
      <c r="E29" s="4"/>
      <c r="F29" s="15" t="e">
        <f>IF(ABS(#REF!-SUM(#REF!))&gt;comments!$A$1,#REF!-SUM(#REF!)," ")</f>
        <v>#REF!</v>
      </c>
      <c r="G29" s="15" t="str">
        <f>IF(ABS(F10-SUM(F7:F9))&gt;comments!$A$1,F10-SUM(F7:F9)," ")</f>
        <v> </v>
      </c>
      <c r="H29" s="15"/>
      <c r="I29" s="15" t="str">
        <f>IF(ABS(H10-SUM(H7:H9))&gt;comments!$A$1,H10-SUM(H7:H9)," ")</f>
        <v> </v>
      </c>
      <c r="J29" s="15" t="str">
        <f>IF(ABS(I10-SUM(I7:I9))&gt;comments!$A$1,I10-SUM(I7:I9)," ")</f>
        <v> </v>
      </c>
      <c r="K29" s="4"/>
      <c r="Q29" s="59"/>
    </row>
    <row r="30" spans="1:17" ht="12.75" hidden="1">
      <c r="A30" s="4" t="s">
        <v>32</v>
      </c>
      <c r="B30" s="4"/>
      <c r="C30" s="4"/>
      <c r="D30" s="4"/>
      <c r="E30" s="4"/>
      <c r="F30" s="15" t="e">
        <f>IF(ABS(#REF!-SUM(#REF!))&gt;comments!$A$1,#REF!-SUM(#REF!)," ")</f>
        <v>#REF!</v>
      </c>
      <c r="G30" s="15" t="str">
        <f>IF(ABS(F15-SUM(F13:F14))&gt;comments!$A$1,F15-SUM(F13:F14)," ")</f>
        <v> </v>
      </c>
      <c r="H30" s="15"/>
      <c r="I30" s="15" t="str">
        <f>IF(ABS(H15-SUM(H13:H14))&gt;comments!$A$1,H15-SUM(H13:H14)," ")</f>
        <v> </v>
      </c>
      <c r="J30" s="15" t="str">
        <f>IF(ABS(I15-SUM(I13:I14))&gt;comments!$A$1,I15-SUM(I13:I14)," ")</f>
        <v> </v>
      </c>
      <c r="K30" s="4"/>
      <c r="Q30" s="59"/>
    </row>
    <row r="31" spans="1:17" ht="12.75" hidden="1">
      <c r="A31" s="4" t="s">
        <v>34</v>
      </c>
      <c r="B31" s="4"/>
      <c r="C31" s="4"/>
      <c r="D31" s="4"/>
      <c r="E31" s="4"/>
      <c r="F31" s="5"/>
      <c r="G31" s="5"/>
      <c r="H31" s="5"/>
      <c r="I31" s="15" t="str">
        <f>IF(ABS(H23-SUM(H20:H22))&gt;comments!$A$1,H23-SUM(H20:H22)," ")</f>
        <v> </v>
      </c>
      <c r="J31" s="15" t="str">
        <f>IF(ABS(I23-SUM(I20:I22))&gt;comments!$A$1,I23-SUM(I20:I22)," ")</f>
        <v> </v>
      </c>
      <c r="K31" s="4"/>
      <c r="Q31" s="59"/>
    </row>
    <row r="32" spans="1:17" ht="12.75" hidden="1">
      <c r="A32" s="4" t="s">
        <v>35</v>
      </c>
      <c r="B32" s="4"/>
      <c r="C32" s="4"/>
      <c r="D32" s="4"/>
      <c r="E32" s="4"/>
      <c r="F32" s="5"/>
      <c r="G32" s="5"/>
      <c r="H32" s="5"/>
      <c r="I32" s="15" t="str">
        <f>IF(ABS(H28-SUM(H26:H27))&gt;comments!$A$1,H28-SUM(H26:H27)," ")</f>
        <v> </v>
      </c>
      <c r="J32" s="15" t="str">
        <f>IF(ABS(I28-SUM(I26:I27))&gt;comments!$A$1,I28-SUM(I26:I27)," ")</f>
        <v> </v>
      </c>
      <c r="K32" s="4"/>
      <c r="Q32" s="59"/>
    </row>
    <row r="33" spans="1:17" ht="17.25" customHeight="1">
      <c r="A33" s="3" t="s">
        <v>403</v>
      </c>
      <c r="B33" s="4"/>
      <c r="C33" s="4"/>
      <c r="D33" s="4"/>
      <c r="E33" s="4"/>
      <c r="F33" s="5"/>
      <c r="G33" s="5"/>
      <c r="H33" s="5"/>
      <c r="I33" s="15"/>
      <c r="J33" s="15"/>
      <c r="K33" s="4"/>
      <c r="Q33" s="309"/>
    </row>
    <row r="34" spans="1:17" ht="12.75">
      <c r="A34" s="13" t="s">
        <v>444</v>
      </c>
      <c r="B34" s="4"/>
      <c r="C34" s="4"/>
      <c r="D34" s="4"/>
      <c r="E34" s="4"/>
      <c r="F34" s="5"/>
      <c r="G34" s="5"/>
      <c r="H34" s="5"/>
      <c r="I34" s="4"/>
      <c r="J34" s="4"/>
      <c r="K34" s="4"/>
      <c r="Q34" s="309"/>
    </row>
    <row r="35" spans="1:17" ht="12.75">
      <c r="A35" s="13" t="s">
        <v>422</v>
      </c>
      <c r="B35" s="4"/>
      <c r="C35" s="4"/>
      <c r="D35" s="4"/>
      <c r="E35" s="4"/>
      <c r="F35" s="5"/>
      <c r="G35" s="5"/>
      <c r="H35" s="5"/>
      <c r="I35" s="4"/>
      <c r="J35" s="4"/>
      <c r="K35" s="4"/>
      <c r="Q35" s="309"/>
    </row>
    <row r="36" spans="1:17" ht="12.75">
      <c r="A36" s="4"/>
      <c r="B36" s="4"/>
      <c r="C36" s="4"/>
      <c r="D36" s="4"/>
      <c r="E36" s="4"/>
      <c r="F36" s="5"/>
      <c r="G36" s="5"/>
      <c r="H36" s="5"/>
      <c r="I36" s="4"/>
      <c r="J36" s="4"/>
      <c r="K36" s="4"/>
      <c r="Q36" s="309"/>
    </row>
    <row r="37" ht="12.75">
      <c r="Q37" s="59"/>
    </row>
    <row r="38" spans="1:17" s="31" customFormat="1" ht="18.75">
      <c r="A38" s="191" t="s">
        <v>560</v>
      </c>
      <c r="B38" s="14"/>
      <c r="C38" s="14"/>
      <c r="D38" s="14"/>
      <c r="E38" s="14"/>
      <c r="F38" s="14"/>
      <c r="G38" s="14"/>
      <c r="H38" s="14"/>
      <c r="I38" s="14"/>
      <c r="J38" s="14"/>
      <c r="K38" s="7"/>
      <c r="L38" s="14"/>
      <c r="M38" s="166"/>
      <c r="N38" s="72"/>
      <c r="O38" s="72"/>
      <c r="P38" s="72"/>
      <c r="Q38" s="72"/>
    </row>
    <row r="39" spans="1:17" s="2" customFormat="1" ht="21" customHeight="1">
      <c r="A39" s="155"/>
      <c r="B39" s="155"/>
      <c r="C39" s="155" t="s">
        <v>542</v>
      </c>
      <c r="D39" s="155" t="s">
        <v>543</v>
      </c>
      <c r="E39" s="155" t="s">
        <v>544</v>
      </c>
      <c r="F39" s="155" t="s">
        <v>53</v>
      </c>
      <c r="G39" s="155" t="s">
        <v>87</v>
      </c>
      <c r="H39" s="213" t="s">
        <v>114</v>
      </c>
      <c r="I39" s="213" t="s">
        <v>121</v>
      </c>
      <c r="J39" s="213" t="s">
        <v>123</v>
      </c>
      <c r="K39" s="213" t="s">
        <v>186</v>
      </c>
      <c r="L39" s="213" t="s">
        <v>284</v>
      </c>
      <c r="M39" s="213" t="s">
        <v>397</v>
      </c>
      <c r="N39" s="213" t="s">
        <v>400</v>
      </c>
      <c r="O39" s="213" t="s">
        <v>439</v>
      </c>
      <c r="P39" s="213" t="s">
        <v>464</v>
      </c>
      <c r="Q39" s="213" t="s">
        <v>525</v>
      </c>
    </row>
    <row r="40" spans="9:17" ht="12.75">
      <c r="I40" s="59"/>
      <c r="J40" s="59"/>
      <c r="K40" s="59"/>
      <c r="N40" s="1"/>
      <c r="Q40" s="59"/>
    </row>
    <row r="41" spans="1:17" ht="15.75">
      <c r="A41" s="41" t="s">
        <v>112</v>
      </c>
      <c r="B41" s="7"/>
      <c r="C41" s="7"/>
      <c r="D41" s="7"/>
      <c r="E41" s="7"/>
      <c r="F41" s="7"/>
      <c r="G41" s="7"/>
      <c r="I41" s="59"/>
      <c r="J41" s="59"/>
      <c r="K41" s="59"/>
      <c r="N41" s="1"/>
      <c r="Q41" s="59"/>
    </row>
    <row r="42" spans="1:17" ht="6" customHeight="1">
      <c r="A42" s="7"/>
      <c r="B42" s="7"/>
      <c r="C42" s="7"/>
      <c r="D42" s="7"/>
      <c r="E42" s="7"/>
      <c r="F42" s="7"/>
      <c r="G42" s="7"/>
      <c r="I42" s="59"/>
      <c r="J42" s="59"/>
      <c r="K42" s="59"/>
      <c r="N42" s="1"/>
      <c r="Q42" s="59"/>
    </row>
    <row r="43" spans="1:17" ht="15.75">
      <c r="A43" s="41" t="s">
        <v>39</v>
      </c>
      <c r="B43" s="7"/>
      <c r="C43" s="7"/>
      <c r="D43" s="7"/>
      <c r="E43" s="7"/>
      <c r="F43" s="7"/>
      <c r="H43" s="42"/>
      <c r="I43" s="73"/>
      <c r="J43" s="73"/>
      <c r="K43" s="59"/>
      <c r="L43" s="73"/>
      <c r="M43" s="73"/>
      <c r="N43" s="73"/>
      <c r="O43" s="73"/>
      <c r="P43" s="73"/>
      <c r="Q43" s="73" t="s">
        <v>30</v>
      </c>
    </row>
    <row r="44" spans="1:17" ht="15">
      <c r="A44" s="7"/>
      <c r="B44" s="7" t="s">
        <v>38</v>
      </c>
      <c r="C44" s="83">
        <f aca="true" t="shared" si="4" ref="C44:I44">C7</f>
        <v>3.270339</v>
      </c>
      <c r="D44" s="83">
        <f t="shared" si="4"/>
        <v>3.183129</v>
      </c>
      <c r="E44" s="83">
        <f t="shared" si="4"/>
        <v>2.647341</v>
      </c>
      <c r="F44" s="83">
        <f t="shared" si="4"/>
        <v>2.867189</v>
      </c>
      <c r="G44" s="83">
        <f t="shared" si="4"/>
        <v>4.275346</v>
      </c>
      <c r="H44" s="84">
        <f t="shared" si="4"/>
        <v>4.026403</v>
      </c>
      <c r="I44" s="84">
        <f t="shared" si="4"/>
        <v>4.27</v>
      </c>
      <c r="J44" s="84">
        <f aca="true" t="shared" si="5" ref="J44:O44">J7</f>
        <v>3.75</v>
      </c>
      <c r="K44" s="84">
        <f t="shared" si="5"/>
        <v>4.36</v>
      </c>
      <c r="L44" s="84">
        <f t="shared" si="5"/>
        <v>4.8</v>
      </c>
      <c r="M44" s="84">
        <f t="shared" si="5"/>
        <v>5.3</v>
      </c>
      <c r="N44" s="84">
        <f t="shared" si="5"/>
        <v>6.3</v>
      </c>
      <c r="O44" s="84">
        <f t="shared" si="5"/>
        <v>6.13</v>
      </c>
      <c r="P44" s="84">
        <f>P7</f>
        <v>6.08</v>
      </c>
      <c r="Q44" s="84">
        <f>Q7</f>
        <v>4.86</v>
      </c>
    </row>
    <row r="45" spans="1:17" ht="15">
      <c r="A45" s="7"/>
      <c r="B45" s="7" t="s">
        <v>28</v>
      </c>
      <c r="C45" s="17">
        <v>1.144384</v>
      </c>
      <c r="D45" s="17">
        <v>1.128385</v>
      </c>
      <c r="E45" s="17">
        <v>1.20253</v>
      </c>
      <c r="F45" s="17">
        <v>1.138465</v>
      </c>
      <c r="G45" s="17">
        <v>1.048128</v>
      </c>
      <c r="H45" s="68">
        <v>1.153557</v>
      </c>
      <c r="I45" s="68">
        <v>1.083151</v>
      </c>
      <c r="J45" s="68">
        <v>1.040105</v>
      </c>
      <c r="K45" s="68">
        <v>0.91</v>
      </c>
      <c r="L45" s="68">
        <v>2.0769</v>
      </c>
      <c r="M45" s="68">
        <v>2.063534</v>
      </c>
      <c r="N45" s="68">
        <v>2.01075</v>
      </c>
      <c r="O45" s="68">
        <v>2.01</v>
      </c>
      <c r="P45" s="68">
        <v>1.27</v>
      </c>
      <c r="Q45" s="68">
        <v>1.62</v>
      </c>
    </row>
    <row r="46" spans="1:17" ht="18">
      <c r="A46" s="7"/>
      <c r="B46" s="7" t="s">
        <v>445</v>
      </c>
      <c r="C46" s="17">
        <v>0.836545</v>
      </c>
      <c r="D46" s="17">
        <v>1.148128</v>
      </c>
      <c r="E46" s="17">
        <v>0.808479</v>
      </c>
      <c r="F46" s="17">
        <v>0.889854</v>
      </c>
      <c r="G46" s="17">
        <v>0.821949</v>
      </c>
      <c r="H46" s="68">
        <v>0.591892</v>
      </c>
      <c r="I46" s="68">
        <v>0.637389</v>
      </c>
      <c r="J46" s="68">
        <v>0.52403</v>
      </c>
      <c r="K46" s="68">
        <v>0.54</v>
      </c>
      <c r="L46" s="68">
        <v>0.47745</v>
      </c>
      <c r="M46" s="68">
        <v>0.452326</v>
      </c>
      <c r="N46" s="68">
        <v>0.405934</v>
      </c>
      <c r="O46" s="68">
        <v>0.495376</v>
      </c>
      <c r="P46" s="68">
        <v>0.42399</v>
      </c>
      <c r="Q46" s="68">
        <v>0.415756</v>
      </c>
    </row>
    <row r="47" spans="1:17" ht="15">
      <c r="A47" s="7" t="s">
        <v>0</v>
      </c>
      <c r="B47" s="7"/>
      <c r="C47" s="83">
        <f>SUM(C44:C46)</f>
        <v>5.2512680000000005</v>
      </c>
      <c r="D47" s="83">
        <f>SUM(D44:D46)</f>
        <v>5.459642</v>
      </c>
      <c r="E47" s="83">
        <f>SUM(E44:E46)</f>
        <v>4.65835</v>
      </c>
      <c r="F47" s="83">
        <f aca="true" t="shared" si="6" ref="F47:Q47">SUM(F44:F46)</f>
        <v>4.8955079999999995</v>
      </c>
      <c r="G47" s="83">
        <f t="shared" si="6"/>
        <v>6.145423</v>
      </c>
      <c r="H47" s="84">
        <f t="shared" si="6"/>
        <v>5.771852</v>
      </c>
      <c r="I47" s="84">
        <f t="shared" si="6"/>
        <v>5.990539999999999</v>
      </c>
      <c r="J47" s="84">
        <f t="shared" si="6"/>
        <v>5.314135</v>
      </c>
      <c r="K47" s="84">
        <f t="shared" si="6"/>
        <v>5.8100000000000005</v>
      </c>
      <c r="L47" s="84">
        <f t="shared" si="6"/>
        <v>7.35435</v>
      </c>
      <c r="M47" s="84">
        <f t="shared" si="6"/>
        <v>7.81586</v>
      </c>
      <c r="N47" s="84">
        <f t="shared" si="6"/>
        <v>8.716683999999999</v>
      </c>
      <c r="O47" s="84">
        <f t="shared" si="6"/>
        <v>8.635376</v>
      </c>
      <c r="P47" s="84">
        <f t="shared" si="6"/>
        <v>7.7739899999999995</v>
      </c>
      <c r="Q47" s="84">
        <f t="shared" si="6"/>
        <v>6.895756</v>
      </c>
    </row>
    <row r="48" spans="1:17" ht="15">
      <c r="A48" s="7"/>
      <c r="B48" s="7"/>
      <c r="C48" s="44"/>
      <c r="D48" s="287"/>
      <c r="E48" s="7"/>
      <c r="F48" s="7"/>
      <c r="H48" s="59"/>
      <c r="I48" s="59"/>
      <c r="J48" s="59"/>
      <c r="Q48" s="59"/>
    </row>
    <row r="49" spans="1:17" ht="15.75">
      <c r="A49" s="41" t="s">
        <v>37</v>
      </c>
      <c r="B49" s="7"/>
      <c r="C49" s="44"/>
      <c r="D49" s="7"/>
      <c r="E49" s="7"/>
      <c r="G49" s="42"/>
      <c r="H49" s="73"/>
      <c r="I49" s="73"/>
      <c r="J49" s="59"/>
      <c r="K49" s="73"/>
      <c r="L49" s="73"/>
      <c r="M49" s="73"/>
      <c r="N49" s="73"/>
      <c r="O49" s="73"/>
      <c r="P49" s="73"/>
      <c r="Q49" s="73" t="s">
        <v>30</v>
      </c>
    </row>
    <row r="50" spans="1:17" ht="15">
      <c r="A50" s="7"/>
      <c r="B50" s="7" t="s">
        <v>447</v>
      </c>
      <c r="C50" s="17">
        <v>2.911701</v>
      </c>
      <c r="D50" s="17">
        <v>2.983797</v>
      </c>
      <c r="E50" s="17">
        <v>2.67</v>
      </c>
      <c r="F50" s="17">
        <v>2.88</v>
      </c>
      <c r="G50" s="17">
        <v>4.28</v>
      </c>
      <c r="H50" s="68">
        <v>4.04</v>
      </c>
      <c r="I50" s="68">
        <v>4.28</v>
      </c>
      <c r="J50" s="68">
        <v>3.76</v>
      </c>
      <c r="K50" s="80">
        <v>4.21</v>
      </c>
      <c r="L50" s="80">
        <v>4.45</v>
      </c>
      <c r="M50" s="80">
        <v>5.07</v>
      </c>
      <c r="N50" s="80">
        <v>4.91</v>
      </c>
      <c r="O50" s="80">
        <v>4.53</v>
      </c>
      <c r="P50" s="80">
        <v>3.97</v>
      </c>
      <c r="Q50" s="80">
        <v>3.77</v>
      </c>
    </row>
    <row r="51" spans="1:18" ht="15">
      <c r="A51" s="7"/>
      <c r="B51" s="7" t="s">
        <v>29</v>
      </c>
      <c r="C51" s="17">
        <v>2.339567</v>
      </c>
      <c r="D51" s="17">
        <v>2.475845</v>
      </c>
      <c r="E51" s="17">
        <v>1.98835</v>
      </c>
      <c r="F51" s="17">
        <v>2.015508</v>
      </c>
      <c r="G51" s="17">
        <v>1.865423</v>
      </c>
      <c r="H51" s="68">
        <v>1.731852</v>
      </c>
      <c r="I51" s="68">
        <v>1.71054</v>
      </c>
      <c r="J51" s="68">
        <v>1.554135</v>
      </c>
      <c r="K51" s="80">
        <v>1.6106212</v>
      </c>
      <c r="L51" s="80">
        <v>2.90774</v>
      </c>
      <c r="M51" s="80">
        <v>2.73907</v>
      </c>
      <c r="N51" s="80">
        <v>3.802584</v>
      </c>
      <c r="O51" s="80">
        <v>4.1</v>
      </c>
      <c r="P51" s="80">
        <v>3.8</v>
      </c>
      <c r="Q51" s="80">
        <v>3.12</v>
      </c>
      <c r="R51" s="251"/>
    </row>
    <row r="52" spans="1:17" ht="15">
      <c r="A52" s="7" t="s">
        <v>0</v>
      </c>
      <c r="B52" s="7"/>
      <c r="C52" s="40">
        <f aca="true" t="shared" si="7" ref="C52:H52">C47</f>
        <v>5.2512680000000005</v>
      </c>
      <c r="D52" s="40">
        <f t="shared" si="7"/>
        <v>5.459642</v>
      </c>
      <c r="E52" s="40">
        <f t="shared" si="7"/>
        <v>4.65835</v>
      </c>
      <c r="F52" s="40">
        <f t="shared" si="7"/>
        <v>4.8955079999999995</v>
      </c>
      <c r="G52" s="40">
        <f t="shared" si="7"/>
        <v>6.145423</v>
      </c>
      <c r="H52" s="75">
        <f t="shared" si="7"/>
        <v>5.771852</v>
      </c>
      <c r="I52" s="75">
        <f aca="true" t="shared" si="8" ref="I52:Q52">SUM(I50:I51)</f>
        <v>5.99054</v>
      </c>
      <c r="J52" s="75">
        <f t="shared" si="8"/>
        <v>5.314135</v>
      </c>
      <c r="K52" s="75">
        <f t="shared" si="8"/>
        <v>5.8206212</v>
      </c>
      <c r="L52" s="75">
        <f t="shared" si="8"/>
        <v>7.35774</v>
      </c>
      <c r="M52" s="75">
        <f t="shared" si="8"/>
        <v>7.80907</v>
      </c>
      <c r="N52" s="75">
        <f t="shared" si="8"/>
        <v>8.712584</v>
      </c>
      <c r="O52" s="75">
        <f t="shared" si="8"/>
        <v>8.629999999999999</v>
      </c>
      <c r="P52" s="75">
        <f t="shared" si="8"/>
        <v>7.77</v>
      </c>
      <c r="Q52" s="75">
        <f t="shared" si="8"/>
        <v>6.890000000000001</v>
      </c>
    </row>
    <row r="53" spans="1:17" ht="6" customHeight="1">
      <c r="A53" s="7"/>
      <c r="B53" s="7"/>
      <c r="C53" s="44"/>
      <c r="D53" s="45"/>
      <c r="E53" s="7"/>
      <c r="F53" s="7"/>
      <c r="H53" s="59"/>
      <c r="I53" s="59"/>
      <c r="J53" s="59"/>
      <c r="Q53" s="59"/>
    </row>
    <row r="54" spans="1:17" ht="15.75">
      <c r="A54" s="41" t="s">
        <v>113</v>
      </c>
      <c r="B54" s="7"/>
      <c r="C54" s="44"/>
      <c r="D54" s="45"/>
      <c r="E54" s="7"/>
      <c r="F54" s="7"/>
      <c r="H54" s="59"/>
      <c r="I54" s="59"/>
      <c r="J54" s="59"/>
      <c r="Q54" s="59"/>
    </row>
    <row r="55" spans="1:17" ht="6" customHeight="1">
      <c r="A55" s="7"/>
      <c r="B55" s="7"/>
      <c r="C55" s="46"/>
      <c r="D55" s="288"/>
      <c r="E55" s="14"/>
      <c r="F55" s="14"/>
      <c r="H55" s="59"/>
      <c r="I55" s="59"/>
      <c r="J55" s="59"/>
      <c r="Q55" s="59"/>
    </row>
    <row r="56" spans="1:17" ht="15.75">
      <c r="A56" s="41" t="s">
        <v>40</v>
      </c>
      <c r="B56" s="7"/>
      <c r="C56" s="7"/>
      <c r="D56" s="7"/>
      <c r="E56" s="7"/>
      <c r="G56" s="42"/>
      <c r="H56" s="73"/>
      <c r="I56" s="73"/>
      <c r="J56" s="59"/>
      <c r="K56" s="73"/>
      <c r="L56" s="73"/>
      <c r="M56" s="73"/>
      <c r="N56" s="73"/>
      <c r="O56" s="73"/>
      <c r="P56" s="73"/>
      <c r="Q56" s="73" t="s">
        <v>31</v>
      </c>
    </row>
    <row r="57" spans="1:17" ht="15">
      <c r="A57" s="7"/>
      <c r="B57" s="7" t="s">
        <v>38</v>
      </c>
      <c r="C57" s="85">
        <f aca="true" t="shared" si="9" ref="C57:H57">C20</f>
        <v>264.765565</v>
      </c>
      <c r="D57" s="85">
        <f t="shared" si="9"/>
        <v>240.723859</v>
      </c>
      <c r="E57" s="85">
        <f t="shared" si="9"/>
        <v>284.939982</v>
      </c>
      <c r="F57" s="85">
        <f t="shared" si="9"/>
        <v>340.906959</v>
      </c>
      <c r="G57" s="85">
        <f t="shared" si="9"/>
        <v>620.15569</v>
      </c>
      <c r="H57" s="86">
        <f t="shared" si="9"/>
        <v>572.246612</v>
      </c>
      <c r="I57" s="86">
        <f aca="true" t="shared" si="10" ref="I57:N57">I20</f>
        <v>632</v>
      </c>
      <c r="J57" s="86">
        <f t="shared" si="10"/>
        <v>576</v>
      </c>
      <c r="K57" s="86">
        <f t="shared" si="10"/>
        <v>631.571566</v>
      </c>
      <c r="L57" s="86">
        <f t="shared" si="10"/>
        <v>622.619956</v>
      </c>
      <c r="M57" s="86">
        <f t="shared" si="10"/>
        <v>692</v>
      </c>
      <c r="N57" s="86">
        <f t="shared" si="10"/>
        <v>1143</v>
      </c>
      <c r="O57" s="86">
        <f>O20</f>
        <v>1230</v>
      </c>
      <c r="P57" s="86">
        <f>P20</f>
        <v>1329</v>
      </c>
      <c r="Q57" s="86">
        <f>Q20</f>
        <v>1380</v>
      </c>
    </row>
    <row r="58" spans="1:17" ht="15">
      <c r="A58" s="7"/>
      <c r="B58" s="7" t="s">
        <v>28</v>
      </c>
      <c r="C58" s="19">
        <v>593.183637</v>
      </c>
      <c r="D58" s="19">
        <v>530.372627</v>
      </c>
      <c r="E58" s="19">
        <v>627.012502</v>
      </c>
      <c r="F58" s="19">
        <v>590.846856</v>
      </c>
      <c r="G58" s="19">
        <v>542.509661</v>
      </c>
      <c r="H58" s="69">
        <v>587.771038</v>
      </c>
      <c r="I58" s="69">
        <v>568.597851</v>
      </c>
      <c r="J58" s="69">
        <v>555.809475</v>
      </c>
      <c r="K58" s="69">
        <v>487</v>
      </c>
      <c r="L58" s="69">
        <v>478.9</v>
      </c>
      <c r="M58" s="69">
        <v>1012</v>
      </c>
      <c r="N58" s="69">
        <v>1089</v>
      </c>
      <c r="O58" s="69">
        <v>1062</v>
      </c>
      <c r="P58" s="69">
        <v>625</v>
      </c>
      <c r="Q58" s="69">
        <v>890</v>
      </c>
    </row>
    <row r="59" spans="1:17" ht="18">
      <c r="A59" s="7"/>
      <c r="B59" s="7" t="s">
        <v>445</v>
      </c>
      <c r="C59" s="19">
        <v>578.950986</v>
      </c>
      <c r="D59" s="19">
        <v>644.237257</v>
      </c>
      <c r="E59" s="19">
        <v>583.984873</v>
      </c>
      <c r="F59" s="19">
        <v>627.270961</v>
      </c>
      <c r="G59" s="19">
        <v>576.341847</v>
      </c>
      <c r="H59" s="69">
        <v>412.13926</v>
      </c>
      <c r="I59" s="69">
        <v>437.670139</v>
      </c>
      <c r="J59" s="69">
        <v>375.544743</v>
      </c>
      <c r="K59" s="69">
        <v>390</v>
      </c>
      <c r="L59" s="69">
        <v>343.056</v>
      </c>
      <c r="M59" s="69">
        <v>326.571</v>
      </c>
      <c r="N59" s="69">
        <v>287</v>
      </c>
      <c r="O59" s="69">
        <v>339</v>
      </c>
      <c r="P59" s="69">
        <v>302</v>
      </c>
      <c r="Q59" s="69">
        <v>302</v>
      </c>
    </row>
    <row r="60" spans="1:17" ht="15">
      <c r="A60" s="7" t="s">
        <v>0</v>
      </c>
      <c r="B60" s="7"/>
      <c r="C60" s="85">
        <f>SUM(C57:C59)</f>
        <v>1436.900188</v>
      </c>
      <c r="D60" s="85">
        <f>SUM(D57:D59)</f>
        <v>1415.333743</v>
      </c>
      <c r="E60" s="85">
        <f>SUM(E57:E59)</f>
        <v>1495.937357</v>
      </c>
      <c r="F60" s="85">
        <f aca="true" t="shared" si="11" ref="F60:Q60">SUM(F57:F59)</f>
        <v>1559.0247760000002</v>
      </c>
      <c r="G60" s="85">
        <f t="shared" si="11"/>
        <v>1739.0071980000002</v>
      </c>
      <c r="H60" s="86">
        <f t="shared" si="11"/>
        <v>1572.15691</v>
      </c>
      <c r="I60" s="86">
        <f t="shared" si="11"/>
        <v>1638.26799</v>
      </c>
      <c r="J60" s="86">
        <f t="shared" si="11"/>
        <v>1507.354218</v>
      </c>
      <c r="K60" s="86">
        <f t="shared" si="11"/>
        <v>1508.571566</v>
      </c>
      <c r="L60" s="86">
        <f t="shared" si="11"/>
        <v>1444.5759560000001</v>
      </c>
      <c r="M60" s="86">
        <f t="shared" si="11"/>
        <v>2030.571</v>
      </c>
      <c r="N60" s="86">
        <f t="shared" si="11"/>
        <v>2519</v>
      </c>
      <c r="O60" s="86">
        <f t="shared" si="11"/>
        <v>2631</v>
      </c>
      <c r="P60" s="86">
        <f t="shared" si="11"/>
        <v>2256</v>
      </c>
      <c r="Q60" s="86">
        <f t="shared" si="11"/>
        <v>2572</v>
      </c>
    </row>
    <row r="61" spans="1:17" ht="15">
      <c r="A61" s="7"/>
      <c r="B61" s="7"/>
      <c r="C61" s="34"/>
      <c r="D61" s="34"/>
      <c r="E61" s="7"/>
      <c r="F61" s="7"/>
      <c r="H61" s="59"/>
      <c r="I61" s="59"/>
      <c r="J61" s="59"/>
      <c r="Q61" s="59"/>
    </row>
    <row r="62" spans="1:17" ht="15.75">
      <c r="A62" s="41" t="s">
        <v>37</v>
      </c>
      <c r="B62" s="41"/>
      <c r="C62" s="34"/>
      <c r="D62" s="7"/>
      <c r="E62" s="7"/>
      <c r="G62" s="43"/>
      <c r="H62" s="74"/>
      <c r="I62" s="74"/>
      <c r="J62" s="59"/>
      <c r="K62" s="74"/>
      <c r="L62" s="74"/>
      <c r="M62" s="74"/>
      <c r="N62" s="74"/>
      <c r="O62" s="74"/>
      <c r="P62" s="74"/>
      <c r="Q62" s="74" t="s">
        <v>31</v>
      </c>
    </row>
    <row r="63" spans="1:17" ht="15">
      <c r="A63" s="7"/>
      <c r="B63" s="7" t="s">
        <v>447</v>
      </c>
      <c r="C63" s="19">
        <v>249.991407</v>
      </c>
      <c r="D63" s="19">
        <v>260.478825</v>
      </c>
      <c r="E63" s="19">
        <v>313</v>
      </c>
      <c r="F63" s="19">
        <v>361</v>
      </c>
      <c r="G63" s="19">
        <v>634</v>
      </c>
      <c r="H63" s="69">
        <v>589</v>
      </c>
      <c r="I63" s="69">
        <v>639</v>
      </c>
      <c r="J63" s="69">
        <v>584</v>
      </c>
      <c r="K63" s="69">
        <v>607</v>
      </c>
      <c r="L63" s="69">
        <v>626</v>
      </c>
      <c r="M63" s="69">
        <v>632</v>
      </c>
      <c r="N63" s="69">
        <v>591</v>
      </c>
      <c r="O63" s="69">
        <v>626</v>
      </c>
      <c r="P63" s="69">
        <v>530</v>
      </c>
      <c r="Q63" s="69">
        <v>502</v>
      </c>
    </row>
    <row r="64" spans="1:17" ht="15">
      <c r="A64" s="7"/>
      <c r="B64" s="7" t="s">
        <v>29</v>
      </c>
      <c r="C64" s="19">
        <v>1186.908781</v>
      </c>
      <c r="D64" s="19">
        <v>1154.854918</v>
      </c>
      <c r="E64" s="19">
        <v>1182.937357</v>
      </c>
      <c r="F64" s="19">
        <v>1198.024776</v>
      </c>
      <c r="G64" s="19">
        <v>1105.007198</v>
      </c>
      <c r="H64" s="69">
        <v>983.15691</v>
      </c>
      <c r="I64" s="69">
        <v>999.26799</v>
      </c>
      <c r="J64" s="69">
        <v>923.354218</v>
      </c>
      <c r="K64" s="69">
        <v>901.728038</v>
      </c>
      <c r="L64" s="69">
        <v>818.577703</v>
      </c>
      <c r="M64" s="69">
        <v>1399</v>
      </c>
      <c r="N64" s="69">
        <v>1928</v>
      </c>
      <c r="O64" s="69">
        <v>2005</v>
      </c>
      <c r="P64" s="69">
        <v>1726</v>
      </c>
      <c r="Q64" s="69">
        <v>2070</v>
      </c>
    </row>
    <row r="65" spans="1:17" ht="15.75" thickBot="1">
      <c r="A65" s="161" t="s">
        <v>0</v>
      </c>
      <c r="B65" s="161"/>
      <c r="C65" s="289">
        <f>SUM(C63:C64)</f>
        <v>1436.900188</v>
      </c>
      <c r="D65" s="289">
        <f>SUM(D63:D64)</f>
        <v>1415.333743</v>
      </c>
      <c r="E65" s="289">
        <f>SUM(E63:E64)</f>
        <v>1495.937357</v>
      </c>
      <c r="F65" s="215">
        <f aca="true" t="shared" si="12" ref="F65:Q65">SUM(F63:F64)</f>
        <v>1559.024776</v>
      </c>
      <c r="G65" s="215">
        <f t="shared" si="12"/>
        <v>1739.007198</v>
      </c>
      <c r="H65" s="215">
        <f t="shared" si="12"/>
        <v>1572.1569100000002</v>
      </c>
      <c r="I65" s="215">
        <f t="shared" si="12"/>
        <v>1638.26799</v>
      </c>
      <c r="J65" s="215">
        <f t="shared" si="12"/>
        <v>1507.354218</v>
      </c>
      <c r="K65" s="215">
        <f t="shared" si="12"/>
        <v>1508.728038</v>
      </c>
      <c r="L65" s="215">
        <f t="shared" si="12"/>
        <v>1444.577703</v>
      </c>
      <c r="M65" s="215">
        <f t="shared" si="12"/>
        <v>2031</v>
      </c>
      <c r="N65" s="215">
        <f t="shared" si="12"/>
        <v>2519</v>
      </c>
      <c r="O65" s="215">
        <f t="shared" si="12"/>
        <v>2631</v>
      </c>
      <c r="P65" s="215">
        <f t="shared" si="12"/>
        <v>2256</v>
      </c>
      <c r="Q65" s="215">
        <f t="shared" si="12"/>
        <v>2572</v>
      </c>
    </row>
    <row r="66" spans="1:10" ht="12.75" hidden="1">
      <c r="A66" s="4" t="s">
        <v>33</v>
      </c>
      <c r="F66" s="15" t="e">
        <f>IF(ABS(#REF!-SUM(#REF!))&gt;comments!$A$1,#REF!-SUM(#REF!)," ")</f>
        <v>#REF!</v>
      </c>
      <c r="G66" s="15" t="str">
        <f>IF(ABS(F47-SUM(F44:F46))&gt;comments!$A$1,F47-SUM(F44:F46)," ")</f>
        <v> </v>
      </c>
      <c r="H66" s="15"/>
      <c r="I66" s="15" t="str">
        <f>IF(ABS(H47-SUM(H44:H46))&gt;comments!$A$1,H47-SUM(H44:H46)," ")</f>
        <v> </v>
      </c>
      <c r="J66" s="15" t="str">
        <f>IF(ABS(I47-SUM(I44:I46))&gt;comments!$A$1,I47-SUM(I44:I46)," ")</f>
        <v> </v>
      </c>
    </row>
    <row r="67" spans="1:10" ht="12.75" hidden="1">
      <c r="A67" s="4" t="s">
        <v>32</v>
      </c>
      <c r="F67" s="15" t="e">
        <f>IF(ABS(#REF!-SUM(#REF!))&gt;comments!$A$1,#REF!-SUM(#REF!)," ")</f>
        <v>#REF!</v>
      </c>
      <c r="G67" s="15" t="str">
        <f>IF(ABS(F52-SUM(F50:F51))&gt;comments!$A$1,F52-SUM(F50:F51)," ")</f>
        <v> </v>
      </c>
      <c r="H67" s="15"/>
      <c r="I67" s="15" t="str">
        <f>IF(ABS(H52-SUM(H50:H51))&gt;comments!$A$1,H52-SUM(H50:H51)," ")</f>
        <v> </v>
      </c>
      <c r="J67" s="15" t="str">
        <f>IF(ABS(I52-SUM(I50:I51))&gt;comments!$A$1,I52-SUM(I50:I51)," ")</f>
        <v> </v>
      </c>
    </row>
    <row r="68" spans="1:10" ht="12.75" hidden="1">
      <c r="A68" s="4" t="s">
        <v>34</v>
      </c>
      <c r="F68" s="15"/>
      <c r="G68" s="15"/>
      <c r="H68" s="15"/>
      <c r="I68" s="15" t="str">
        <f>IF(ABS(H60-SUM(H57:H59))&gt;comments!$A$1,H60-SUM(H57:H59)," ")</f>
        <v> </v>
      </c>
      <c r="J68" s="15" t="str">
        <f>IF(ABS(I60-SUM(I57:I59))&gt;comments!$A$1,I60-SUM(I57:I59)," ")</f>
        <v> </v>
      </c>
    </row>
    <row r="69" spans="1:10" ht="12.75" hidden="1">
      <c r="A69" s="4" t="s">
        <v>35</v>
      </c>
      <c r="F69" s="5"/>
      <c r="G69" s="5"/>
      <c r="H69" s="5"/>
      <c r="I69" s="15" t="str">
        <f>IF(ABS(H65-SUM(H63:H64))&gt;comments!$A$1,H65-SUM(H63:H64)," ")</f>
        <v> </v>
      </c>
      <c r="J69" s="15" t="str">
        <f>IF(ABS(I65-SUM(I63:I64))&gt;comments!$A$1,I65-SUM(I63:I64)," ")</f>
        <v> </v>
      </c>
    </row>
    <row r="70" spans="1:10" ht="15.75" customHeight="1">
      <c r="A70" s="3" t="s">
        <v>403</v>
      </c>
      <c r="F70" s="5"/>
      <c r="G70" s="5"/>
      <c r="H70" s="5"/>
      <c r="I70" s="15"/>
      <c r="J70" s="15"/>
    </row>
    <row r="71" spans="1:12" ht="12.75">
      <c r="A71" s="13" t="s">
        <v>446</v>
      </c>
      <c r="B71" s="3"/>
      <c r="C71" s="3"/>
      <c r="D71" s="3"/>
      <c r="E71" s="3"/>
      <c r="F71" s="3"/>
      <c r="G71" s="3"/>
      <c r="H71" s="3"/>
      <c r="I71" s="3"/>
      <c r="J71" s="3"/>
      <c r="K71" s="3"/>
      <c r="L71" s="3"/>
    </row>
    <row r="72" spans="1:12" ht="12.75">
      <c r="A72" s="13" t="s">
        <v>423</v>
      </c>
      <c r="B72" s="3"/>
      <c r="C72" s="3"/>
      <c r="D72" s="3"/>
      <c r="E72" s="3"/>
      <c r="F72" s="3"/>
      <c r="G72" s="3"/>
      <c r="H72" s="3"/>
      <c r="I72" s="3"/>
      <c r="J72" s="3"/>
      <c r="K72" s="3"/>
      <c r="L72" s="3"/>
    </row>
    <row r="73" spans="1:12" ht="12.75">
      <c r="A73" s="13" t="s">
        <v>424</v>
      </c>
      <c r="B73" s="3"/>
      <c r="C73" s="3"/>
      <c r="D73" s="3"/>
      <c r="E73" s="3"/>
      <c r="F73" s="3"/>
      <c r="G73" s="3"/>
      <c r="H73" s="3"/>
      <c r="I73" s="3"/>
      <c r="J73" s="3"/>
      <c r="K73" s="3"/>
      <c r="L73" s="3"/>
    </row>
  </sheetData>
  <printOptions/>
  <pageMargins left="0.75" right="0.75" top="1" bottom="1" header="0.5" footer="0.5"/>
  <pageSetup fitToHeight="1" fitToWidth="1" horizontalDpi="96" verticalDpi="96" orientation="portrait" paperSize="9" scale="62" r:id="rId1"/>
  <headerFooter alignWithMargins="0">
    <oddHeader>&amp;R&amp;"Arial MT,Bold"&amp;14RAIL SERVICES</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N71"/>
  <sheetViews>
    <sheetView zoomScale="90" zoomScaleNormal="90" workbookViewId="0" topLeftCell="A1">
      <selection activeCell="O52" sqref="O52:O53"/>
    </sheetView>
  </sheetViews>
  <sheetFormatPr defaultColWidth="8.88671875" defaultRowHeight="15"/>
  <cols>
    <col min="1" max="1" width="2.77734375" style="0" customWidth="1"/>
    <col min="2" max="2" width="21.21484375" style="0" customWidth="1"/>
    <col min="3" max="3" width="8.4453125" style="0" hidden="1" customWidth="1"/>
    <col min="4" max="13" width="8.4453125" style="0" customWidth="1"/>
  </cols>
  <sheetData>
    <row r="1" spans="1:13" s="22" customFormat="1" ht="18">
      <c r="A1" s="191" t="s">
        <v>561</v>
      </c>
      <c r="B1" s="212"/>
      <c r="C1" s="212"/>
      <c r="D1" s="212"/>
      <c r="E1" s="212"/>
      <c r="F1" s="212"/>
      <c r="G1" s="212"/>
      <c r="H1" s="212"/>
      <c r="I1" s="212"/>
      <c r="J1" s="212"/>
      <c r="L1" s="212"/>
      <c r="M1" s="212"/>
    </row>
    <row r="2" spans="1:14" s="8" customFormat="1" ht="21" customHeight="1">
      <c r="A2" s="155"/>
      <c r="B2" s="155" t="s">
        <v>552</v>
      </c>
      <c r="C2" s="187" t="s">
        <v>53</v>
      </c>
      <c r="D2" s="187" t="s">
        <v>86</v>
      </c>
      <c r="E2" s="187" t="s">
        <v>114</v>
      </c>
      <c r="F2" s="187" t="s">
        <v>121</v>
      </c>
      <c r="G2" s="187" t="s">
        <v>123</v>
      </c>
      <c r="H2" s="187" t="s">
        <v>186</v>
      </c>
      <c r="I2" s="187" t="s">
        <v>284</v>
      </c>
      <c r="J2" s="187" t="s">
        <v>397</v>
      </c>
      <c r="K2" s="187" t="s">
        <v>400</v>
      </c>
      <c r="L2" s="187" t="s">
        <v>439</v>
      </c>
      <c r="M2" s="187" t="s">
        <v>464</v>
      </c>
      <c r="N2" s="187" t="s">
        <v>525</v>
      </c>
    </row>
    <row r="3" spans="2:14" s="3" customFormat="1" ht="12.75">
      <c r="B3" s="3" t="s">
        <v>552</v>
      </c>
      <c r="E3" s="9"/>
      <c r="F3" s="9"/>
      <c r="G3" s="9"/>
      <c r="I3" s="9"/>
      <c r="J3" s="9"/>
      <c r="K3" s="9"/>
      <c r="L3" s="9"/>
      <c r="M3" s="9"/>
      <c r="N3" s="9" t="s">
        <v>6</v>
      </c>
    </row>
    <row r="4" spans="1:2" s="3" customFormat="1" ht="15.75">
      <c r="A4" s="41" t="s">
        <v>7</v>
      </c>
      <c r="B4" s="7"/>
    </row>
    <row r="5" spans="1:14" s="3" customFormat="1" ht="15">
      <c r="A5" s="7"/>
      <c r="B5" s="7" t="s">
        <v>8</v>
      </c>
      <c r="C5" s="19">
        <v>634</v>
      </c>
      <c r="D5" s="19">
        <v>634</v>
      </c>
      <c r="E5" s="19">
        <v>634</v>
      </c>
      <c r="F5" s="19">
        <v>634</v>
      </c>
      <c r="G5" s="19">
        <v>634</v>
      </c>
      <c r="H5" s="19">
        <v>634</v>
      </c>
      <c r="I5" s="19">
        <v>639</v>
      </c>
      <c r="J5" s="69">
        <v>639</v>
      </c>
      <c r="K5" s="69">
        <v>639</v>
      </c>
      <c r="L5" s="69">
        <v>639</v>
      </c>
      <c r="M5" s="69">
        <v>672</v>
      </c>
      <c r="N5" s="69">
        <v>676</v>
      </c>
    </row>
    <row r="6" spans="1:14" s="3" customFormat="1" ht="15">
      <c r="A6" s="7"/>
      <c r="B6" s="7" t="s">
        <v>9</v>
      </c>
      <c r="C6" s="19">
        <v>2095</v>
      </c>
      <c r="D6" s="19">
        <v>2095</v>
      </c>
      <c r="E6" s="19">
        <v>2095</v>
      </c>
      <c r="F6" s="19">
        <v>2095</v>
      </c>
      <c r="G6" s="19">
        <v>2095</v>
      </c>
      <c r="H6" s="19">
        <v>2095</v>
      </c>
      <c r="I6" s="19">
        <v>2096.5</v>
      </c>
      <c r="J6" s="69">
        <v>2097</v>
      </c>
      <c r="K6" s="69">
        <v>2097</v>
      </c>
      <c r="L6" s="69">
        <v>2106</v>
      </c>
      <c r="M6" s="69">
        <v>2087</v>
      </c>
      <c r="N6" s="69">
        <v>2087</v>
      </c>
    </row>
    <row r="7" spans="1:14" s="3" customFormat="1" ht="15">
      <c r="A7" s="161" t="s">
        <v>0</v>
      </c>
      <c r="B7" s="161"/>
      <c r="C7" s="163">
        <v>2729</v>
      </c>
      <c r="D7" s="163">
        <v>2729</v>
      </c>
      <c r="E7" s="163">
        <v>2729</v>
      </c>
      <c r="F7" s="163">
        <v>2729</v>
      </c>
      <c r="G7" s="163">
        <v>2729</v>
      </c>
      <c r="H7" s="163">
        <v>2729</v>
      </c>
      <c r="I7" s="163">
        <v>2735.5</v>
      </c>
      <c r="J7" s="164">
        <v>2736</v>
      </c>
      <c r="K7" s="164">
        <v>2736</v>
      </c>
      <c r="L7" s="164">
        <v>2745</v>
      </c>
      <c r="M7" s="164">
        <v>2759</v>
      </c>
      <c r="N7" s="164">
        <v>2763</v>
      </c>
    </row>
    <row r="8" spans="1:14" s="3" customFormat="1" ht="19.5" customHeight="1">
      <c r="A8" s="3" t="s">
        <v>404</v>
      </c>
      <c r="M8" s="60"/>
      <c r="N8" s="60"/>
    </row>
    <row r="9" spans="1:14" s="3" customFormat="1" ht="15.75" customHeight="1">
      <c r="A9" s="78"/>
      <c r="M9" s="60"/>
      <c r="N9" s="60"/>
    </row>
    <row r="10" spans="13:14" s="3" customFormat="1" ht="16.5" customHeight="1">
      <c r="M10" s="60"/>
      <c r="N10" s="60"/>
    </row>
    <row r="11" spans="1:14" s="7" customFormat="1" ht="18.75">
      <c r="A11" s="191" t="s">
        <v>562</v>
      </c>
      <c r="B11" s="14"/>
      <c r="C11" s="14"/>
      <c r="D11" s="14"/>
      <c r="E11" s="14"/>
      <c r="F11" s="14"/>
      <c r="G11" s="14"/>
      <c r="H11" s="14"/>
      <c r="I11" s="14"/>
      <c r="L11" s="14"/>
      <c r="M11" s="113"/>
      <c r="N11" s="113"/>
    </row>
    <row r="12" spans="1:14" s="8" customFormat="1" ht="21" customHeight="1">
      <c r="A12" s="151"/>
      <c r="B12" s="151"/>
      <c r="C12" s="187" t="s">
        <v>53</v>
      </c>
      <c r="D12" s="187" t="s">
        <v>87</v>
      </c>
      <c r="E12" s="187" t="s">
        <v>114</v>
      </c>
      <c r="F12" s="187" t="s">
        <v>121</v>
      </c>
      <c r="G12" s="187" t="s">
        <v>123</v>
      </c>
      <c r="H12" s="187" t="s">
        <v>186</v>
      </c>
      <c r="I12" s="187" t="s">
        <v>284</v>
      </c>
      <c r="J12" s="187" t="s">
        <v>397</v>
      </c>
      <c r="K12" s="187" t="s">
        <v>400</v>
      </c>
      <c r="L12" s="201" t="s">
        <v>439</v>
      </c>
      <c r="M12" s="201" t="s">
        <v>464</v>
      </c>
      <c r="N12" s="187" t="s">
        <v>525</v>
      </c>
    </row>
    <row r="13" spans="12:14" s="3" customFormat="1" ht="12.75">
      <c r="L13" s="60"/>
      <c r="M13" s="60"/>
      <c r="N13" s="60"/>
    </row>
    <row r="14" spans="1:14" s="3" customFormat="1" ht="15">
      <c r="A14" s="7" t="s">
        <v>10</v>
      </c>
      <c r="B14" s="7"/>
      <c r="C14" s="20">
        <v>335</v>
      </c>
      <c r="D14" s="20">
        <v>335</v>
      </c>
      <c r="E14" s="20">
        <v>336</v>
      </c>
      <c r="F14" s="57">
        <v>340</v>
      </c>
      <c r="G14" s="57">
        <v>340</v>
      </c>
      <c r="H14" s="57">
        <v>340</v>
      </c>
      <c r="I14" s="57">
        <v>344</v>
      </c>
      <c r="J14" s="57">
        <v>344</v>
      </c>
      <c r="K14" s="57">
        <v>345</v>
      </c>
      <c r="L14" s="57">
        <v>346</v>
      </c>
      <c r="M14" s="57">
        <v>349</v>
      </c>
      <c r="N14" s="57">
        <v>349</v>
      </c>
    </row>
    <row r="15" spans="1:14" s="3" customFormat="1" ht="15">
      <c r="A15" s="7" t="s">
        <v>11</v>
      </c>
      <c r="B15" s="7"/>
      <c r="C15" s="20">
        <v>112</v>
      </c>
      <c r="D15" s="20">
        <v>116</v>
      </c>
      <c r="E15" s="77">
        <v>116</v>
      </c>
      <c r="F15" s="20">
        <v>117</v>
      </c>
      <c r="G15" s="20">
        <v>118</v>
      </c>
      <c r="H15" s="20">
        <v>118</v>
      </c>
      <c r="I15" s="20">
        <v>118</v>
      </c>
      <c r="J15" s="57">
        <v>115</v>
      </c>
      <c r="K15" s="114">
        <v>118</v>
      </c>
      <c r="L15" s="114">
        <v>118</v>
      </c>
      <c r="M15" s="253">
        <v>118</v>
      </c>
      <c r="N15" s="253">
        <v>118</v>
      </c>
    </row>
    <row r="16" spans="1:4" s="3" customFormat="1" ht="15">
      <c r="A16" s="7"/>
      <c r="B16" s="7"/>
      <c r="D16" s="7"/>
    </row>
    <row r="17" spans="1:14" s="3" customFormat="1" ht="15">
      <c r="A17" s="161" t="s">
        <v>0</v>
      </c>
      <c r="B17" s="161"/>
      <c r="C17" s="216">
        <f aca="true" t="shared" si="0" ref="C17:L17">C14+C15</f>
        <v>447</v>
      </c>
      <c r="D17" s="216">
        <f t="shared" si="0"/>
        <v>451</v>
      </c>
      <c r="E17" s="216">
        <f t="shared" si="0"/>
        <v>452</v>
      </c>
      <c r="F17" s="216">
        <f t="shared" si="0"/>
        <v>457</v>
      </c>
      <c r="G17" s="216">
        <f t="shared" si="0"/>
        <v>458</v>
      </c>
      <c r="H17" s="216">
        <f t="shared" si="0"/>
        <v>458</v>
      </c>
      <c r="I17" s="216">
        <f t="shared" si="0"/>
        <v>462</v>
      </c>
      <c r="J17" s="216">
        <f t="shared" si="0"/>
        <v>459</v>
      </c>
      <c r="K17" s="216">
        <f t="shared" si="0"/>
        <v>463</v>
      </c>
      <c r="L17" s="216">
        <f t="shared" si="0"/>
        <v>464</v>
      </c>
      <c r="M17" s="216">
        <f>M14+M15</f>
        <v>467</v>
      </c>
      <c r="N17" s="216">
        <f>N14+N15</f>
        <v>467</v>
      </c>
    </row>
    <row r="18" s="3" customFormat="1" ht="18" customHeight="1">
      <c r="A18" s="3" t="s">
        <v>404</v>
      </c>
    </row>
    <row r="19" s="3" customFormat="1" ht="12.75">
      <c r="A19" s="3" t="s">
        <v>180</v>
      </c>
    </row>
    <row r="20" s="3" customFormat="1" ht="12.75">
      <c r="A20" s="3" t="s">
        <v>398</v>
      </c>
    </row>
    <row r="21" s="3" customFormat="1" ht="12.75">
      <c r="A21" s="3" t="s">
        <v>281</v>
      </c>
    </row>
    <row r="22" s="3" customFormat="1" ht="20.25" customHeight="1"/>
    <row r="23" s="3" customFormat="1" ht="12.75"/>
    <row r="24" spans="1:14" s="7" customFormat="1" ht="18.75">
      <c r="A24" s="191" t="s">
        <v>563</v>
      </c>
      <c r="B24" s="14"/>
      <c r="C24" s="14"/>
      <c r="D24" s="14"/>
      <c r="E24" s="14"/>
      <c r="F24" s="14"/>
      <c r="G24" s="14"/>
      <c r="H24" s="14"/>
      <c r="I24" s="14"/>
      <c r="J24" s="14"/>
      <c r="K24" s="14"/>
      <c r="L24" s="14"/>
      <c r="M24" s="14"/>
      <c r="N24" s="14"/>
    </row>
    <row r="25" spans="1:13" s="30" customFormat="1" ht="15.75">
      <c r="A25" s="155" t="s">
        <v>83</v>
      </c>
      <c r="B25" s="200"/>
      <c r="D25" s="217" t="s">
        <v>85</v>
      </c>
      <c r="E25" s="290"/>
      <c r="F25" s="155" t="s">
        <v>83</v>
      </c>
      <c r="G25" s="200"/>
      <c r="H25" s="217" t="s">
        <v>85</v>
      </c>
      <c r="I25" s="290"/>
      <c r="J25" s="155" t="s">
        <v>83</v>
      </c>
      <c r="K25" s="200"/>
      <c r="L25" s="217" t="s">
        <v>85</v>
      </c>
      <c r="M25" s="6"/>
    </row>
    <row r="26" spans="1:13" s="30" customFormat="1" ht="5.25" customHeight="1">
      <c r="A26" s="6"/>
      <c r="B26" s="6"/>
      <c r="D26" s="6"/>
      <c r="E26" s="6"/>
      <c r="F26" s="6"/>
      <c r="G26" s="6"/>
      <c r="H26" s="6"/>
      <c r="I26" s="290"/>
      <c r="J26" s="6"/>
      <c r="K26" s="6"/>
      <c r="L26" s="6"/>
      <c r="M26" s="6"/>
    </row>
    <row r="27" spans="1:13" s="31" customFormat="1" ht="15">
      <c r="A27" s="7" t="s">
        <v>280</v>
      </c>
      <c r="B27" s="6"/>
      <c r="D27" s="56">
        <v>2</v>
      </c>
      <c r="E27" s="291"/>
      <c r="F27" s="56" t="s">
        <v>88</v>
      </c>
      <c r="G27" s="291"/>
      <c r="H27" s="56">
        <v>11</v>
      </c>
      <c r="I27" s="291"/>
      <c r="J27" s="113" t="s">
        <v>77</v>
      </c>
      <c r="K27" s="291"/>
      <c r="L27" s="291">
        <v>0</v>
      </c>
      <c r="M27" s="6"/>
    </row>
    <row r="28" spans="1:13" s="31" customFormat="1" ht="15">
      <c r="A28" s="7" t="s">
        <v>56</v>
      </c>
      <c r="B28" s="6"/>
      <c r="D28" s="56">
        <v>6</v>
      </c>
      <c r="E28" s="291"/>
      <c r="F28" s="291" t="s">
        <v>111</v>
      </c>
      <c r="G28" s="291"/>
      <c r="H28" s="291">
        <v>0</v>
      </c>
      <c r="I28" s="291"/>
      <c r="J28" s="56" t="s">
        <v>78</v>
      </c>
      <c r="K28" s="291"/>
      <c r="L28" s="56">
        <v>7</v>
      </c>
      <c r="M28" s="6"/>
    </row>
    <row r="29" spans="1:13" s="31" customFormat="1" ht="15">
      <c r="A29" s="7" t="s">
        <v>57</v>
      </c>
      <c r="B29" s="6"/>
      <c r="D29" s="56">
        <v>7</v>
      </c>
      <c r="E29" s="291"/>
      <c r="F29" s="56" t="s">
        <v>67</v>
      </c>
      <c r="G29" s="291"/>
      <c r="H29" s="56">
        <v>5</v>
      </c>
      <c r="I29" s="291"/>
      <c r="J29" s="56" t="s">
        <v>79</v>
      </c>
      <c r="K29" s="291"/>
      <c r="L29" s="56">
        <v>10</v>
      </c>
      <c r="M29" s="6"/>
    </row>
    <row r="30" spans="1:13" s="31" customFormat="1" ht="15">
      <c r="A30" s="7" t="s">
        <v>58</v>
      </c>
      <c r="B30" s="6"/>
      <c r="D30" s="56">
        <v>14</v>
      </c>
      <c r="E30" s="291"/>
      <c r="F30" s="56" t="s">
        <v>68</v>
      </c>
      <c r="G30" s="291"/>
      <c r="H30" s="56">
        <v>19</v>
      </c>
      <c r="I30" s="291"/>
      <c r="J30" s="56" t="s">
        <v>62</v>
      </c>
      <c r="K30" s="291"/>
      <c r="L30" s="56">
        <v>0</v>
      </c>
      <c r="M30" s="6"/>
    </row>
    <row r="31" spans="1:13" s="31" customFormat="1" ht="15">
      <c r="A31" s="7" t="s">
        <v>63</v>
      </c>
      <c r="B31" s="6"/>
      <c r="D31" s="56">
        <v>1</v>
      </c>
      <c r="E31" s="291"/>
      <c r="F31" s="56" t="s">
        <v>89</v>
      </c>
      <c r="G31" s="291"/>
      <c r="H31" s="56">
        <v>62</v>
      </c>
      <c r="I31" s="291"/>
      <c r="J31" s="56" t="s">
        <v>81</v>
      </c>
      <c r="K31" s="291"/>
      <c r="L31" s="56">
        <v>0</v>
      </c>
      <c r="M31" s="6"/>
    </row>
    <row r="32" spans="1:13" s="31" customFormat="1" ht="15">
      <c r="A32" s="7" t="s">
        <v>90</v>
      </c>
      <c r="B32" s="6"/>
      <c r="D32" s="56">
        <v>7</v>
      </c>
      <c r="E32" s="291"/>
      <c r="F32" s="56" t="s">
        <v>69</v>
      </c>
      <c r="G32" s="291"/>
      <c r="H32" s="56">
        <v>58</v>
      </c>
      <c r="I32" s="291"/>
      <c r="J32" s="56" t="s">
        <v>61</v>
      </c>
      <c r="K32" s="291"/>
      <c r="L32" s="56">
        <v>9</v>
      </c>
      <c r="M32" s="6"/>
    </row>
    <row r="33" spans="1:13" s="31" customFormat="1" ht="15">
      <c r="A33" s="7" t="s">
        <v>66</v>
      </c>
      <c r="B33" s="6"/>
      <c r="D33" s="56">
        <v>2</v>
      </c>
      <c r="E33" s="291"/>
      <c r="F33" s="56" t="s">
        <v>70</v>
      </c>
      <c r="G33" s="291"/>
      <c r="H33" s="56">
        <v>14</v>
      </c>
      <c r="I33" s="291"/>
      <c r="J33" s="56" t="s">
        <v>72</v>
      </c>
      <c r="K33" s="291"/>
      <c r="L33" s="56">
        <v>19</v>
      </c>
      <c r="M33" s="6"/>
    </row>
    <row r="34" spans="1:13" s="31" customFormat="1" ht="15">
      <c r="A34" s="7" t="s">
        <v>59</v>
      </c>
      <c r="B34" s="6"/>
      <c r="D34" s="56">
        <v>6</v>
      </c>
      <c r="E34" s="291"/>
      <c r="F34" s="56" t="s">
        <v>75</v>
      </c>
      <c r="G34" s="291"/>
      <c r="H34" s="56">
        <v>0</v>
      </c>
      <c r="I34" s="291"/>
      <c r="J34" s="56" t="s">
        <v>82</v>
      </c>
      <c r="K34" s="291"/>
      <c r="L34" s="56">
        <v>6</v>
      </c>
      <c r="M34" s="6"/>
    </row>
    <row r="35" spans="1:13" s="31" customFormat="1" ht="15">
      <c r="A35" s="7" t="s">
        <v>64</v>
      </c>
      <c r="B35" s="6"/>
      <c r="D35" s="56">
        <v>6</v>
      </c>
      <c r="E35" s="291"/>
      <c r="F35" s="56" t="s">
        <v>76</v>
      </c>
      <c r="G35" s="291"/>
      <c r="H35" s="56">
        <v>3</v>
      </c>
      <c r="I35" s="291"/>
      <c r="J35" s="56" t="s">
        <v>65</v>
      </c>
      <c r="K35" s="291"/>
      <c r="L35" s="56">
        <v>13</v>
      </c>
      <c r="M35" s="6"/>
    </row>
    <row r="36" spans="1:13" s="31" customFormat="1" ht="15">
      <c r="A36" s="7" t="s">
        <v>73</v>
      </c>
      <c r="B36" s="6"/>
      <c r="D36" s="56">
        <v>7</v>
      </c>
      <c r="E36" s="291"/>
      <c r="F36" s="56" t="s">
        <v>60</v>
      </c>
      <c r="G36" s="291"/>
      <c r="H36" s="56">
        <v>12</v>
      </c>
      <c r="I36" s="291"/>
      <c r="J36" s="56" t="s">
        <v>74</v>
      </c>
      <c r="K36" s="291"/>
      <c r="L36" s="56">
        <v>10</v>
      </c>
      <c r="M36" s="6"/>
    </row>
    <row r="37" spans="1:13" s="160" customFormat="1" ht="18" customHeight="1">
      <c r="A37" s="161" t="s">
        <v>80</v>
      </c>
      <c r="B37" s="292"/>
      <c r="D37" s="218">
        <v>9</v>
      </c>
      <c r="E37" s="293"/>
      <c r="F37" s="218" t="s">
        <v>71</v>
      </c>
      <c r="G37" s="294"/>
      <c r="H37" s="218">
        <v>24</v>
      </c>
      <c r="I37" s="293"/>
      <c r="J37" s="219" t="s">
        <v>84</v>
      </c>
      <c r="K37" s="294"/>
      <c r="L37" s="219">
        <v>349</v>
      </c>
      <c r="M37" s="6"/>
    </row>
    <row r="38" spans="1:10" s="1" customFormat="1" ht="12.75">
      <c r="A38" s="3" t="s">
        <v>404</v>
      </c>
      <c r="F38" s="4"/>
      <c r="J38" s="4"/>
    </row>
    <row r="39" spans="1:12" s="1" customFormat="1" ht="12.75" customHeight="1">
      <c r="A39" s="234" t="s">
        <v>295</v>
      </c>
      <c r="B39" s="59"/>
      <c r="C39" s="59"/>
      <c r="D39" s="59"/>
      <c r="E39" s="59"/>
      <c r="F39" s="59"/>
      <c r="G39" s="59"/>
      <c r="H39" s="59"/>
      <c r="I39" s="59"/>
      <c r="J39" s="59"/>
      <c r="K39" s="59"/>
      <c r="L39" s="59"/>
    </row>
    <row r="41" spans="3:5" ht="15">
      <c r="C41" s="7"/>
      <c r="D41" s="31"/>
      <c r="E41" s="7"/>
    </row>
    <row r="42" spans="1:13" ht="18.75">
      <c r="A42" s="191" t="s">
        <v>564</v>
      </c>
      <c r="B42" s="14"/>
      <c r="C42" s="14"/>
      <c r="D42" s="14"/>
      <c r="E42" s="14"/>
      <c r="F42" s="14"/>
      <c r="G42" s="14"/>
      <c r="H42" s="14"/>
      <c r="I42" s="14"/>
      <c r="J42" s="14"/>
      <c r="K42" s="7"/>
      <c r="L42" s="7"/>
      <c r="M42" s="7"/>
    </row>
    <row r="43" spans="1:14" ht="15.75">
      <c r="A43" s="155"/>
      <c r="B43" s="155"/>
      <c r="C43" s="187" t="s">
        <v>87</v>
      </c>
      <c r="D43" s="187" t="s">
        <v>114</v>
      </c>
      <c r="E43" s="187" t="s">
        <v>121</v>
      </c>
      <c r="F43" s="187" t="s">
        <v>123</v>
      </c>
      <c r="G43" s="187" t="s">
        <v>186</v>
      </c>
      <c r="H43" s="187" t="s">
        <v>284</v>
      </c>
      <c r="I43" s="187" t="s">
        <v>397</v>
      </c>
      <c r="J43" s="187" t="s">
        <v>400</v>
      </c>
      <c r="K43" s="187" t="s">
        <v>439</v>
      </c>
      <c r="L43" s="187" t="s">
        <v>464</v>
      </c>
      <c r="M43" s="187" t="s">
        <v>525</v>
      </c>
      <c r="N43" s="187" t="s">
        <v>546</v>
      </c>
    </row>
    <row r="44" spans="1:14" ht="15">
      <c r="A44" s="11"/>
      <c r="B44" s="11"/>
      <c r="C44" s="3"/>
      <c r="D44" s="3"/>
      <c r="E44" s="3"/>
      <c r="F44" s="3"/>
      <c r="G44" s="3"/>
      <c r="H44" s="3"/>
      <c r="I44" s="3"/>
      <c r="J44" s="3"/>
      <c r="K44" s="3"/>
      <c r="L44" s="3"/>
      <c r="M44" s="3"/>
      <c r="N44" s="3"/>
    </row>
    <row r="45" spans="1:14" ht="18">
      <c r="A45" s="7" t="s">
        <v>425</v>
      </c>
      <c r="B45" s="3"/>
      <c r="C45" s="7">
        <v>41</v>
      </c>
      <c r="D45" s="56">
        <v>41</v>
      </c>
      <c r="E45" s="56">
        <v>41</v>
      </c>
      <c r="F45" s="56">
        <v>41</v>
      </c>
      <c r="G45" s="56">
        <v>41</v>
      </c>
      <c r="H45" s="56">
        <v>41</v>
      </c>
      <c r="I45" s="56">
        <v>41</v>
      </c>
      <c r="J45" s="56">
        <v>41</v>
      </c>
      <c r="K45" s="56">
        <v>41</v>
      </c>
      <c r="L45" s="56">
        <v>41</v>
      </c>
      <c r="M45" s="56">
        <v>41</v>
      </c>
      <c r="N45" s="70">
        <v>41</v>
      </c>
    </row>
    <row r="46" spans="1:14" ht="15">
      <c r="A46" s="7"/>
      <c r="B46" s="3"/>
      <c r="C46" s="9"/>
      <c r="D46" s="61"/>
      <c r="E46" s="61"/>
      <c r="F46" s="61"/>
      <c r="G46" s="3"/>
      <c r="H46" s="61"/>
      <c r="I46" s="61"/>
      <c r="J46" s="61"/>
      <c r="K46" s="61"/>
      <c r="L46" s="61"/>
      <c r="M46" s="61"/>
      <c r="N46" s="61" t="s">
        <v>13</v>
      </c>
    </row>
    <row r="47" spans="1:14" ht="15">
      <c r="A47" s="7" t="s">
        <v>12</v>
      </c>
      <c r="B47" s="3"/>
      <c r="C47" s="18">
        <v>1161</v>
      </c>
      <c r="D47" s="70">
        <v>1145</v>
      </c>
      <c r="E47" s="70">
        <v>1123</v>
      </c>
      <c r="F47" s="70">
        <v>1143</v>
      </c>
      <c r="G47" s="70">
        <v>1141</v>
      </c>
      <c r="H47" s="70">
        <v>1159</v>
      </c>
      <c r="I47" s="70">
        <v>1196</v>
      </c>
      <c r="J47" s="70">
        <v>1210</v>
      </c>
      <c r="K47" s="70">
        <v>1225</v>
      </c>
      <c r="L47" s="70">
        <v>1196.326</v>
      </c>
      <c r="M47" s="70">
        <v>1128</v>
      </c>
      <c r="N47" s="70">
        <v>1339</v>
      </c>
    </row>
    <row r="48" spans="1:14" ht="15">
      <c r="A48" s="7" t="s">
        <v>2</v>
      </c>
      <c r="B48" s="3"/>
      <c r="C48" s="18">
        <v>14400</v>
      </c>
      <c r="D48" s="70">
        <v>13760</v>
      </c>
      <c r="E48" s="70">
        <v>13360</v>
      </c>
      <c r="F48" s="70">
        <v>13339</v>
      </c>
      <c r="G48" s="70">
        <v>13310</v>
      </c>
      <c r="H48" s="123">
        <v>13164</v>
      </c>
      <c r="I48" s="123">
        <v>13160</v>
      </c>
      <c r="J48" s="123">
        <v>14449</v>
      </c>
      <c r="K48" s="123">
        <v>14103</v>
      </c>
      <c r="L48" s="123">
        <v>13054.658</v>
      </c>
      <c r="M48" s="281">
        <v>13009</v>
      </c>
      <c r="N48" s="281">
        <v>12888</v>
      </c>
    </row>
    <row r="49" spans="1:14" ht="15">
      <c r="A49" s="7"/>
      <c r="B49" s="3"/>
      <c r="C49" s="9"/>
      <c r="D49" s="61"/>
      <c r="E49" s="61"/>
      <c r="F49" s="61"/>
      <c r="H49" s="61"/>
      <c r="I49" s="61"/>
      <c r="J49" s="61"/>
      <c r="K49" s="61"/>
      <c r="L49" s="61"/>
      <c r="M49" s="61"/>
      <c r="N49" s="61" t="s">
        <v>14</v>
      </c>
    </row>
    <row r="50" spans="1:14" ht="18">
      <c r="A50" s="7" t="s">
        <v>426</v>
      </c>
      <c r="B50" s="3"/>
      <c r="C50" s="18">
        <v>10490</v>
      </c>
      <c r="D50" s="70">
        <v>10684</v>
      </c>
      <c r="E50" s="70">
        <v>10727</v>
      </c>
      <c r="F50" s="70">
        <v>10937</v>
      </c>
      <c r="G50" s="70">
        <v>11514</v>
      </c>
      <c r="H50" s="123">
        <v>11786</v>
      </c>
      <c r="I50" s="123">
        <v>12963</v>
      </c>
      <c r="J50" s="123">
        <v>13965</v>
      </c>
      <c r="K50" s="123">
        <v>14690</v>
      </c>
      <c r="L50" s="123">
        <f>12661+9+24+551+51</f>
        <v>13296</v>
      </c>
      <c r="M50" s="281">
        <v>14835</v>
      </c>
      <c r="N50" s="281">
        <v>15147</v>
      </c>
    </row>
    <row r="51" spans="1:14" ht="18">
      <c r="A51" s="220" t="s">
        <v>427</v>
      </c>
      <c r="C51" s="124">
        <f>C50*A!R13</f>
        <v>14487.657075748679</v>
      </c>
      <c r="D51" s="124">
        <f>D50*A!S13</f>
        <v>14500.15464512406</v>
      </c>
      <c r="E51" s="124">
        <f>E50*A!T13</f>
        <v>14318.901248581158</v>
      </c>
      <c r="F51" s="124">
        <f>F50*A!U13</f>
        <v>14188.540540540538</v>
      </c>
      <c r="G51" s="124">
        <f>G50*A!V13</f>
        <v>14505.049812533478</v>
      </c>
      <c r="H51" s="124">
        <f>H50*A!W13</f>
        <v>14437.849999999999</v>
      </c>
      <c r="I51" s="124">
        <f>I50*A!X13</f>
        <v>15390.69964664311</v>
      </c>
      <c r="J51" s="124">
        <f>J50*A!Y13</f>
        <v>15898.199419167473</v>
      </c>
      <c r="K51" s="124">
        <f>K50*A!Z13</f>
        <v>16085.139664804468</v>
      </c>
      <c r="L51" s="124">
        <f>L50*A!AA13</f>
        <v>14633.688348151614</v>
      </c>
      <c r="M51" s="124">
        <f>M50*A!AB13</f>
        <v>15604.615384615385</v>
      </c>
      <c r="N51" s="124">
        <f>N50*A!AC13</f>
        <v>15147</v>
      </c>
    </row>
    <row r="52" spans="1:14" ht="18">
      <c r="A52" s="7" t="s">
        <v>428</v>
      </c>
      <c r="B52" s="3"/>
      <c r="C52" s="76">
        <v>9976</v>
      </c>
      <c r="D52" s="76">
        <v>10128</v>
      </c>
      <c r="E52" s="69">
        <v>10167</v>
      </c>
      <c r="F52" s="69">
        <v>10337</v>
      </c>
      <c r="G52" s="69">
        <v>10939</v>
      </c>
      <c r="H52" s="123">
        <v>11190</v>
      </c>
      <c r="I52" s="123">
        <v>12396</v>
      </c>
      <c r="J52" s="123">
        <v>13119</v>
      </c>
      <c r="K52" s="123">
        <v>14015</v>
      </c>
      <c r="L52" s="123">
        <v>12661</v>
      </c>
      <c r="M52" s="281">
        <v>13775</v>
      </c>
      <c r="N52" s="281">
        <v>14166</v>
      </c>
    </row>
    <row r="53" spans="1:14" ht="18">
      <c r="A53" s="220" t="s">
        <v>448</v>
      </c>
      <c r="C53" s="124">
        <f>C52*A!R13</f>
        <v>13777.775689958895</v>
      </c>
      <c r="D53" s="124">
        <f>D52*A!S13</f>
        <v>13745.560300057701</v>
      </c>
      <c r="E53" s="124">
        <f>E52*A!T13</f>
        <v>13571.38706015891</v>
      </c>
      <c r="F53" s="124">
        <f>F52*A!U13</f>
        <v>13410.16216216216</v>
      </c>
      <c r="G53" s="124">
        <f>G52*A!V13</f>
        <v>13780.679164434923</v>
      </c>
      <c r="H53" s="124">
        <f>H52*A!W13</f>
        <v>13707.749999999998</v>
      </c>
      <c r="I53" s="124">
        <f>I52*A!X13</f>
        <v>14717.512367491167</v>
      </c>
      <c r="J53" s="124">
        <f>J52*A!Y13</f>
        <v>14935.086156824782</v>
      </c>
      <c r="K53" s="124">
        <f>K52*A!Z13</f>
        <v>15346.033519553072</v>
      </c>
      <c r="L53" s="124">
        <f>L52*A!AA13</f>
        <v>13934.802058961159</v>
      </c>
      <c r="M53" s="124">
        <f>M52*A!AB13</f>
        <v>14489.624329159213</v>
      </c>
      <c r="N53" s="124">
        <f>N52*A!AC13</f>
        <v>14166</v>
      </c>
    </row>
    <row r="54" spans="1:14" ht="15">
      <c r="A54" s="7"/>
      <c r="B54" s="3"/>
      <c r="C54" s="9"/>
      <c r="D54" s="61"/>
      <c r="E54" s="61"/>
      <c r="F54" s="61"/>
      <c r="H54" s="61"/>
      <c r="I54" s="61"/>
      <c r="J54" s="61"/>
      <c r="K54" s="61"/>
      <c r="L54" s="61"/>
      <c r="M54" s="61"/>
      <c r="N54" s="61" t="s">
        <v>43</v>
      </c>
    </row>
    <row r="55" spans="1:14" ht="15">
      <c r="A55" s="161" t="s">
        <v>278</v>
      </c>
      <c r="B55" s="144"/>
      <c r="C55" s="161">
        <v>350</v>
      </c>
      <c r="D55" s="218">
        <v>343</v>
      </c>
      <c r="E55" s="218">
        <v>351</v>
      </c>
      <c r="F55" s="218">
        <v>375</v>
      </c>
      <c r="G55" s="218">
        <v>382</v>
      </c>
      <c r="H55" s="218">
        <v>364</v>
      </c>
      <c r="I55" s="218">
        <v>361</v>
      </c>
      <c r="J55" s="218">
        <v>354</v>
      </c>
      <c r="K55" s="218">
        <v>361</v>
      </c>
      <c r="L55" s="218">
        <v>351</v>
      </c>
      <c r="M55" s="218">
        <v>331</v>
      </c>
      <c r="N55" s="218">
        <v>284</v>
      </c>
    </row>
    <row r="56" spans="1:13" ht="15">
      <c r="A56" s="3" t="s">
        <v>405</v>
      </c>
      <c r="B56" s="3"/>
      <c r="C56" s="3"/>
      <c r="D56" s="3"/>
      <c r="E56" s="3"/>
      <c r="F56" s="3"/>
      <c r="G56" s="3"/>
      <c r="H56" s="3"/>
      <c r="I56" s="3"/>
      <c r="J56" s="3"/>
      <c r="K56" s="1"/>
      <c r="L56" s="1"/>
      <c r="M56" s="1"/>
    </row>
    <row r="57" spans="1:13" ht="15">
      <c r="A57" s="3" t="s">
        <v>306</v>
      </c>
      <c r="B57" s="3"/>
      <c r="C57" s="3"/>
      <c r="D57" s="3"/>
      <c r="E57" s="3"/>
      <c r="F57" s="3"/>
      <c r="G57" s="3"/>
      <c r="H57" s="3"/>
      <c r="I57" s="3"/>
      <c r="J57" s="3"/>
      <c r="K57" s="1"/>
      <c r="L57" s="1"/>
      <c r="M57" s="1"/>
    </row>
    <row r="58" spans="1:13" ht="15">
      <c r="A58" s="3" t="s">
        <v>304</v>
      </c>
      <c r="B58" s="3"/>
      <c r="C58" s="3"/>
      <c r="D58" s="3"/>
      <c r="E58" s="3"/>
      <c r="F58" s="3"/>
      <c r="G58" s="3"/>
      <c r="H58" s="3"/>
      <c r="I58" s="3"/>
      <c r="J58" s="3"/>
      <c r="K58" s="1"/>
      <c r="L58" s="1"/>
      <c r="M58" s="1"/>
    </row>
    <row r="59" spans="1:13" ht="15">
      <c r="A59" s="3" t="s">
        <v>305</v>
      </c>
      <c r="B59" s="3"/>
      <c r="C59" s="3"/>
      <c r="D59" s="3"/>
      <c r="E59" s="3"/>
      <c r="F59" s="3"/>
      <c r="G59" s="3"/>
      <c r="H59" s="3"/>
      <c r="I59" s="3"/>
      <c r="J59" s="3"/>
      <c r="K59" s="1"/>
      <c r="L59" s="1"/>
      <c r="M59" s="1"/>
    </row>
    <row r="60" spans="1:13" ht="15">
      <c r="A60" s="3" t="s">
        <v>429</v>
      </c>
      <c r="B60" s="3"/>
      <c r="C60" s="3"/>
      <c r="D60" s="3"/>
      <c r="E60" s="3"/>
      <c r="F60" s="3"/>
      <c r="G60" s="3"/>
      <c r="H60" s="3"/>
      <c r="I60" s="3"/>
      <c r="J60" s="3"/>
      <c r="K60" s="1"/>
      <c r="L60" s="1"/>
      <c r="M60" s="1"/>
    </row>
    <row r="61" spans="1:13" ht="15">
      <c r="A61" s="3" t="s">
        <v>449</v>
      </c>
      <c r="B61" s="3"/>
      <c r="C61" s="3"/>
      <c r="D61" s="3"/>
      <c r="E61" s="3"/>
      <c r="F61" s="3"/>
      <c r="G61" s="3"/>
      <c r="H61" s="3"/>
      <c r="I61" s="3"/>
      <c r="J61" s="3"/>
      <c r="K61" s="1"/>
      <c r="L61" s="1"/>
      <c r="M61" s="1"/>
    </row>
    <row r="62" spans="4:11" ht="15">
      <c r="D62" s="3"/>
      <c r="E62" s="3"/>
      <c r="F62" s="3"/>
      <c r="G62" s="3"/>
      <c r="H62" s="3"/>
      <c r="I62" s="3"/>
      <c r="J62" s="3"/>
      <c r="K62" s="3"/>
    </row>
    <row r="66" spans="4:11" ht="15">
      <c r="D66" s="3"/>
      <c r="E66" s="3"/>
      <c r="F66" s="3"/>
      <c r="G66" s="3"/>
      <c r="H66" s="3"/>
      <c r="I66" s="3"/>
      <c r="J66" s="3"/>
      <c r="K66" s="3"/>
    </row>
    <row r="68" spans="4:11" ht="15">
      <c r="D68" s="3"/>
      <c r="E68" s="3"/>
      <c r="F68" s="3"/>
      <c r="G68" s="3"/>
      <c r="H68" s="3"/>
      <c r="I68" s="3"/>
      <c r="J68" s="3"/>
      <c r="K68" s="3"/>
    </row>
    <row r="69" spans="1:11" ht="15">
      <c r="A69" s="3"/>
      <c r="B69" s="3"/>
      <c r="D69" s="3"/>
      <c r="E69" s="3"/>
      <c r="F69" s="3"/>
      <c r="G69" s="3"/>
      <c r="H69" s="3"/>
      <c r="I69" s="3"/>
      <c r="J69" s="3"/>
      <c r="K69" s="3"/>
    </row>
    <row r="71" spans="4:11" ht="15">
      <c r="D71" s="3"/>
      <c r="E71" s="3"/>
      <c r="F71" s="3"/>
      <c r="G71" s="3"/>
      <c r="H71" s="3"/>
      <c r="I71" s="3"/>
      <c r="J71" s="3"/>
      <c r="K71" s="3"/>
    </row>
  </sheetData>
  <printOptions/>
  <pageMargins left="0.7480314960629921" right="0.7480314960629921" top="0.984251968503937" bottom="0.984251968503937" header="0.5118110236220472" footer="0.5118110236220472"/>
  <pageSetup fitToHeight="1" fitToWidth="1" horizontalDpi="96" verticalDpi="96" orientation="portrait" paperSize="9" scale="62" r:id="rId1"/>
  <headerFooter alignWithMargins="0">
    <oddHeader>&amp;R&amp;"Arial MT,Bold"&amp;16RAIL SERVICES</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71"/>
  <sheetViews>
    <sheetView zoomScale="82" zoomScaleNormal="82" workbookViewId="0" topLeftCell="A1">
      <selection activeCell="P9" sqref="P9"/>
    </sheetView>
  </sheetViews>
  <sheetFormatPr defaultColWidth="8.88671875" defaultRowHeight="15"/>
  <cols>
    <col min="1" max="1" width="18.3359375" style="6" customWidth="1"/>
    <col min="2" max="2" width="6.6640625" style="6" customWidth="1"/>
    <col min="3" max="3" width="7.77734375" style="6" hidden="1" customWidth="1"/>
    <col min="4" max="4" width="7.77734375" style="6" customWidth="1"/>
    <col min="5" max="5" width="11.88671875" style="6" customWidth="1"/>
    <col min="6" max="12" width="7.77734375" style="6" customWidth="1"/>
    <col min="13" max="13" width="7.3359375" style="6" customWidth="1"/>
    <col min="14" max="14" width="7.6640625" style="6" customWidth="1"/>
    <col min="15" max="15" width="7.88671875" style="6" customWidth="1"/>
    <col min="16" max="16" width="8.88671875" style="6" customWidth="1"/>
    <col min="17" max="17" width="19.21484375" style="6" customWidth="1"/>
    <col min="18" max="16384" width="8.88671875" style="6" customWidth="1"/>
  </cols>
  <sheetData>
    <row r="1" spans="1:14" s="31" customFormat="1" ht="15.75">
      <c r="A1" s="191" t="s">
        <v>565</v>
      </c>
      <c r="B1" s="14"/>
      <c r="C1" s="14"/>
      <c r="D1" s="14"/>
      <c r="E1" s="14"/>
      <c r="F1" s="14"/>
      <c r="G1" s="14"/>
      <c r="H1" s="14"/>
      <c r="I1" s="14"/>
      <c r="J1" s="14"/>
      <c r="K1" s="166"/>
      <c r="L1" s="166"/>
      <c r="M1" s="166"/>
      <c r="N1" s="166"/>
    </row>
    <row r="2" spans="1:14" s="30" customFormat="1" ht="21" customHeight="1">
      <c r="A2" s="155"/>
      <c r="B2" s="155"/>
      <c r="C2" s="187" t="s">
        <v>87</v>
      </c>
      <c r="D2" s="187" t="s">
        <v>114</v>
      </c>
      <c r="E2" s="187" t="s">
        <v>121</v>
      </c>
      <c r="F2" s="221" t="s">
        <v>430</v>
      </c>
      <c r="G2" s="187">
        <v>2004</v>
      </c>
      <c r="H2" s="187">
        <v>2005</v>
      </c>
      <c r="I2" s="187">
        <v>2006</v>
      </c>
      <c r="J2" s="187">
        <v>2007</v>
      </c>
      <c r="K2" s="187">
        <v>2008</v>
      </c>
      <c r="L2" s="187">
        <v>2009</v>
      </c>
      <c r="M2" s="187">
        <v>2010</v>
      </c>
      <c r="N2" s="187">
        <v>2011</v>
      </c>
    </row>
    <row r="3" s="3" customFormat="1" ht="15.75">
      <c r="A3" s="41" t="s">
        <v>15</v>
      </c>
    </row>
    <row r="4" spans="1:16" s="3" customFormat="1" ht="15">
      <c r="A4" s="7" t="s">
        <v>16</v>
      </c>
      <c r="C4" s="7">
        <v>2</v>
      </c>
      <c r="D4" s="7">
        <v>5</v>
      </c>
      <c r="E4" s="56">
        <v>1</v>
      </c>
      <c r="F4" s="56">
        <v>2</v>
      </c>
      <c r="G4" s="56">
        <v>1</v>
      </c>
      <c r="H4" s="56">
        <v>0</v>
      </c>
      <c r="I4" s="7">
        <v>0</v>
      </c>
      <c r="J4" s="56">
        <v>2</v>
      </c>
      <c r="K4" s="56">
        <v>4</v>
      </c>
      <c r="L4" s="56">
        <v>1</v>
      </c>
      <c r="M4" s="56">
        <v>1</v>
      </c>
      <c r="N4" s="56">
        <v>2</v>
      </c>
      <c r="P4" s="60" t="s">
        <v>570</v>
      </c>
    </row>
    <row r="5" spans="1:16" s="3" customFormat="1" ht="15">
      <c r="A5" s="7" t="s">
        <v>17</v>
      </c>
      <c r="C5" s="7">
        <v>16</v>
      </c>
      <c r="D5" s="7">
        <v>7</v>
      </c>
      <c r="E5" s="56">
        <v>9</v>
      </c>
      <c r="F5" s="56">
        <v>2</v>
      </c>
      <c r="G5" s="56">
        <v>3</v>
      </c>
      <c r="H5" s="56">
        <v>6</v>
      </c>
      <c r="I5" s="7">
        <v>5</v>
      </c>
      <c r="J5" s="56">
        <v>7</v>
      </c>
      <c r="K5" s="56">
        <v>3</v>
      </c>
      <c r="L5" s="56">
        <v>1</v>
      </c>
      <c r="M5" s="56">
        <v>4</v>
      </c>
      <c r="N5" s="56">
        <v>6</v>
      </c>
      <c r="P5" s="60"/>
    </row>
    <row r="6" spans="1:14" s="3" customFormat="1" ht="15">
      <c r="A6" s="7" t="s">
        <v>42</v>
      </c>
      <c r="C6" s="7"/>
      <c r="D6" s="7"/>
      <c r="E6" s="56"/>
      <c r="F6" s="56"/>
      <c r="G6" s="56"/>
      <c r="H6" s="56"/>
      <c r="I6" s="56"/>
      <c r="J6" s="56"/>
      <c r="K6" s="56"/>
      <c r="L6" s="56"/>
      <c r="M6" s="56"/>
      <c r="N6" s="56"/>
    </row>
    <row r="7" spans="1:17" s="3" customFormat="1" ht="18">
      <c r="A7" s="7" t="s">
        <v>574</v>
      </c>
      <c r="C7" s="7">
        <v>45</v>
      </c>
      <c r="D7" s="7">
        <v>46</v>
      </c>
      <c r="E7" s="56">
        <v>36</v>
      </c>
      <c r="F7" s="56">
        <v>23</v>
      </c>
      <c r="G7" s="56">
        <v>23</v>
      </c>
      <c r="H7" s="56">
        <v>27</v>
      </c>
      <c r="I7" s="7">
        <v>30</v>
      </c>
      <c r="J7" s="56">
        <v>32</v>
      </c>
      <c r="K7" s="56">
        <v>28</v>
      </c>
      <c r="L7" s="56">
        <v>44</v>
      </c>
      <c r="M7" s="56">
        <v>44</v>
      </c>
      <c r="N7" s="56">
        <v>31</v>
      </c>
      <c r="P7" s="60" t="s">
        <v>571</v>
      </c>
      <c r="Q7" s="60"/>
    </row>
    <row r="8" spans="1:16" s="3" customFormat="1" ht="15">
      <c r="A8" s="7" t="s">
        <v>18</v>
      </c>
      <c r="C8" s="7">
        <v>36</v>
      </c>
      <c r="D8" s="7">
        <v>25</v>
      </c>
      <c r="E8" s="56">
        <v>28</v>
      </c>
      <c r="F8" s="56">
        <v>15</v>
      </c>
      <c r="G8" s="56">
        <v>16</v>
      </c>
      <c r="H8" s="56">
        <v>7</v>
      </c>
      <c r="I8" s="7">
        <v>8</v>
      </c>
      <c r="J8" s="56">
        <v>11</v>
      </c>
      <c r="K8" s="56">
        <v>4</v>
      </c>
      <c r="L8" s="56">
        <v>5</v>
      </c>
      <c r="M8" s="56">
        <v>5</v>
      </c>
      <c r="N8" s="56">
        <v>6</v>
      </c>
      <c r="P8" s="3" t="s">
        <v>572</v>
      </c>
    </row>
    <row r="9" spans="1:14" s="3" customFormat="1" ht="15">
      <c r="A9" s="7" t="s">
        <v>44</v>
      </c>
      <c r="C9" s="7">
        <v>52</v>
      </c>
      <c r="D9" s="7">
        <v>32</v>
      </c>
      <c r="E9" s="56">
        <v>9</v>
      </c>
      <c r="F9" s="56">
        <v>8</v>
      </c>
      <c r="G9" s="56">
        <v>6</v>
      </c>
      <c r="H9" s="56">
        <v>1</v>
      </c>
      <c r="I9" s="7">
        <v>3</v>
      </c>
      <c r="J9" s="56">
        <v>1</v>
      </c>
      <c r="K9" s="56">
        <v>8</v>
      </c>
      <c r="L9" s="56">
        <v>3</v>
      </c>
      <c r="M9" s="56">
        <v>2</v>
      </c>
      <c r="N9" s="56">
        <v>2</v>
      </c>
    </row>
    <row r="10" spans="1:14" s="3" customFormat="1" ht="15">
      <c r="A10" s="7" t="s">
        <v>19</v>
      </c>
      <c r="C10" s="312" t="s">
        <v>5</v>
      </c>
      <c r="D10" s="20">
        <v>1</v>
      </c>
      <c r="E10" s="57">
        <v>0</v>
      </c>
      <c r="F10" s="57">
        <v>0</v>
      </c>
      <c r="G10" s="57">
        <v>0</v>
      </c>
      <c r="H10" s="56">
        <v>0</v>
      </c>
      <c r="I10" s="7">
        <v>0</v>
      </c>
      <c r="J10" s="56">
        <v>0</v>
      </c>
      <c r="K10" s="56">
        <v>0</v>
      </c>
      <c r="L10" s="56">
        <v>0</v>
      </c>
      <c r="M10" s="56">
        <v>0</v>
      </c>
      <c r="N10" s="56">
        <v>0</v>
      </c>
    </row>
    <row r="11" spans="1:16" s="3" customFormat="1" ht="15">
      <c r="A11" s="7" t="s">
        <v>20</v>
      </c>
      <c r="C11" s="7">
        <f aca="true" t="shared" si="0" ref="C11:N11">SUM(C4:C10)</f>
        <v>151</v>
      </c>
      <c r="D11" s="7">
        <f t="shared" si="0"/>
        <v>116</v>
      </c>
      <c r="E11" s="7">
        <f t="shared" si="0"/>
        <v>83</v>
      </c>
      <c r="F11" s="56">
        <f t="shared" si="0"/>
        <v>50</v>
      </c>
      <c r="G11" s="56">
        <f t="shared" si="0"/>
        <v>49</v>
      </c>
      <c r="H11" s="56">
        <f t="shared" si="0"/>
        <v>41</v>
      </c>
      <c r="I11" s="56">
        <f t="shared" si="0"/>
        <v>46</v>
      </c>
      <c r="J11" s="56">
        <f t="shared" si="0"/>
        <v>53</v>
      </c>
      <c r="K11" s="56">
        <f t="shared" si="0"/>
        <v>47</v>
      </c>
      <c r="L11" s="56">
        <f t="shared" si="0"/>
        <v>54</v>
      </c>
      <c r="M11" s="56">
        <f t="shared" si="0"/>
        <v>56</v>
      </c>
      <c r="N11" s="56">
        <f t="shared" si="0"/>
        <v>47</v>
      </c>
      <c r="P11" s="3" t="s">
        <v>277</v>
      </c>
    </row>
    <row r="12" spans="1:14" s="3" customFormat="1" ht="15.75">
      <c r="A12" s="41" t="s">
        <v>21</v>
      </c>
      <c r="C12" s="7"/>
      <c r="D12" s="7"/>
      <c r="E12" s="7"/>
      <c r="F12" s="56"/>
      <c r="G12" s="56"/>
      <c r="H12" s="56"/>
      <c r="J12" s="60"/>
      <c r="K12" s="60"/>
      <c r="L12" s="60"/>
      <c r="M12" s="60"/>
      <c r="N12" s="60"/>
    </row>
    <row r="13" spans="1:16" s="3" customFormat="1" ht="15">
      <c r="A13" s="7" t="s">
        <v>433</v>
      </c>
      <c r="C13" s="312">
        <v>0</v>
      </c>
      <c r="D13" s="7">
        <v>1</v>
      </c>
      <c r="E13" s="56">
        <v>0</v>
      </c>
      <c r="F13" s="56">
        <v>1</v>
      </c>
      <c r="G13" s="56">
        <v>1</v>
      </c>
      <c r="H13" s="56">
        <v>0</v>
      </c>
      <c r="I13" s="7">
        <v>0</v>
      </c>
      <c r="J13" s="56">
        <v>3</v>
      </c>
      <c r="K13" s="56">
        <v>0</v>
      </c>
      <c r="L13" s="56">
        <v>3</v>
      </c>
      <c r="M13" s="56">
        <v>0</v>
      </c>
      <c r="N13" s="56">
        <v>0</v>
      </c>
      <c r="P13" s="3" t="s">
        <v>277</v>
      </c>
    </row>
    <row r="14" spans="1:16" s="3" customFormat="1" ht="15">
      <c r="A14" s="7" t="s">
        <v>432</v>
      </c>
      <c r="C14" s="7">
        <v>5</v>
      </c>
      <c r="D14" s="7">
        <v>12</v>
      </c>
      <c r="E14" s="56">
        <v>2</v>
      </c>
      <c r="F14" s="56">
        <v>2</v>
      </c>
      <c r="G14" s="56">
        <v>3</v>
      </c>
      <c r="H14" s="56">
        <v>15</v>
      </c>
      <c r="I14" s="7">
        <v>0</v>
      </c>
      <c r="J14" s="56">
        <v>4</v>
      </c>
      <c r="K14" s="56">
        <v>3</v>
      </c>
      <c r="L14" s="56">
        <v>0</v>
      </c>
      <c r="M14" s="56">
        <v>1</v>
      </c>
      <c r="N14" s="56">
        <v>0</v>
      </c>
      <c r="P14" s="3" t="s">
        <v>277</v>
      </c>
    </row>
    <row r="15" spans="1:14" s="3" customFormat="1" ht="15">
      <c r="A15" s="7" t="s">
        <v>22</v>
      </c>
      <c r="C15" s="7"/>
      <c r="D15" s="7"/>
      <c r="E15" s="56"/>
      <c r="F15" s="56"/>
      <c r="G15" s="56"/>
      <c r="H15" s="56"/>
      <c r="I15" s="56"/>
      <c r="J15" s="56"/>
      <c r="K15" s="56"/>
      <c r="L15" s="56"/>
      <c r="M15" s="56"/>
      <c r="N15" s="56"/>
    </row>
    <row r="16" spans="1:16" s="3" customFormat="1" ht="15">
      <c r="A16" s="7" t="s">
        <v>46</v>
      </c>
      <c r="C16" s="7">
        <v>1</v>
      </c>
      <c r="D16" s="7">
        <v>3</v>
      </c>
      <c r="E16" s="56">
        <v>0</v>
      </c>
      <c r="F16" s="56">
        <v>0</v>
      </c>
      <c r="G16" s="56">
        <v>0</v>
      </c>
      <c r="H16" s="56">
        <v>2</v>
      </c>
      <c r="I16" s="7">
        <v>0</v>
      </c>
      <c r="J16" s="56">
        <v>0</v>
      </c>
      <c r="K16" s="56">
        <v>1</v>
      </c>
      <c r="L16" s="56">
        <v>1</v>
      </c>
      <c r="M16" s="56">
        <v>0</v>
      </c>
      <c r="N16" s="56">
        <v>0</v>
      </c>
      <c r="P16" s="3" t="s">
        <v>277</v>
      </c>
    </row>
    <row r="17" spans="1:16" s="3" customFormat="1" ht="15">
      <c r="A17" s="7" t="s">
        <v>432</v>
      </c>
      <c r="C17" s="7">
        <v>77</v>
      </c>
      <c r="D17" s="7">
        <v>60</v>
      </c>
      <c r="E17" s="56">
        <v>59</v>
      </c>
      <c r="F17" s="56">
        <v>60</v>
      </c>
      <c r="G17" s="56">
        <v>42</v>
      </c>
      <c r="H17" s="56">
        <v>53</v>
      </c>
      <c r="I17" s="7">
        <v>66</v>
      </c>
      <c r="J17" s="56">
        <v>59</v>
      </c>
      <c r="K17" s="56">
        <v>37</v>
      </c>
      <c r="L17" s="56">
        <v>49</v>
      </c>
      <c r="M17" s="56">
        <v>37</v>
      </c>
      <c r="N17" s="56">
        <v>36</v>
      </c>
      <c r="P17" s="3" t="s">
        <v>277</v>
      </c>
    </row>
    <row r="18" spans="1:14" s="3" customFormat="1" ht="15">
      <c r="A18" s="7" t="s">
        <v>23</v>
      </c>
      <c r="C18" s="7"/>
      <c r="D18" s="7"/>
      <c r="E18" s="56"/>
      <c r="F18" s="56"/>
      <c r="G18" s="56"/>
      <c r="H18" s="56"/>
      <c r="I18" s="56"/>
      <c r="J18" s="56"/>
      <c r="K18" s="56"/>
      <c r="L18" s="56"/>
      <c r="M18" s="56"/>
      <c r="N18" s="56"/>
    </row>
    <row r="19" spans="1:16" s="3" customFormat="1" ht="15">
      <c r="A19" s="7" t="s">
        <v>434</v>
      </c>
      <c r="C19" s="7">
        <v>1</v>
      </c>
      <c r="D19" s="7">
        <v>1</v>
      </c>
      <c r="E19" s="56">
        <v>2</v>
      </c>
      <c r="F19" s="56">
        <v>0</v>
      </c>
      <c r="G19" s="56">
        <v>0</v>
      </c>
      <c r="H19" s="56">
        <v>1</v>
      </c>
      <c r="I19" s="7">
        <v>1</v>
      </c>
      <c r="J19" s="56">
        <v>1</v>
      </c>
      <c r="K19" s="56">
        <v>0</v>
      </c>
      <c r="L19" s="56">
        <v>0</v>
      </c>
      <c r="M19" s="56">
        <v>3</v>
      </c>
      <c r="N19" s="56">
        <v>0</v>
      </c>
      <c r="P19" s="3" t="s">
        <v>277</v>
      </c>
    </row>
    <row r="20" spans="1:16" s="3" customFormat="1" ht="15">
      <c r="A20" s="7" t="s">
        <v>432</v>
      </c>
      <c r="C20" s="7">
        <v>287</v>
      </c>
      <c r="D20" s="7">
        <v>290</v>
      </c>
      <c r="E20" s="56">
        <v>250</v>
      </c>
      <c r="F20" s="56">
        <v>229</v>
      </c>
      <c r="G20" s="56">
        <v>240</v>
      </c>
      <c r="H20" s="56">
        <v>242</v>
      </c>
      <c r="I20" s="7">
        <v>171</v>
      </c>
      <c r="J20" s="56">
        <v>202</v>
      </c>
      <c r="K20" s="56">
        <v>163</v>
      </c>
      <c r="L20" s="56">
        <v>216</v>
      </c>
      <c r="M20" s="56">
        <v>170</v>
      </c>
      <c r="N20" s="56">
        <v>172</v>
      </c>
      <c r="P20" s="3" t="s">
        <v>277</v>
      </c>
    </row>
    <row r="21" spans="1:14" s="3" customFormat="1" ht="15">
      <c r="A21" s="7" t="s">
        <v>24</v>
      </c>
      <c r="C21" s="7"/>
      <c r="D21" s="7"/>
      <c r="E21" s="56"/>
      <c r="F21" s="56"/>
      <c r="G21" s="56"/>
      <c r="H21" s="56"/>
      <c r="I21" s="56"/>
      <c r="J21" s="56"/>
      <c r="K21" s="56"/>
      <c r="L21" s="56"/>
      <c r="M21" s="56"/>
      <c r="N21" s="56"/>
    </row>
    <row r="22" spans="1:16" s="3" customFormat="1" ht="15">
      <c r="A22" s="7" t="s">
        <v>45</v>
      </c>
      <c r="C22" s="7">
        <v>25</v>
      </c>
      <c r="D22" s="7">
        <v>15</v>
      </c>
      <c r="E22" s="56">
        <v>15</v>
      </c>
      <c r="F22" s="56">
        <v>26</v>
      </c>
      <c r="G22" s="56">
        <v>18</v>
      </c>
      <c r="H22" s="56">
        <v>18</v>
      </c>
      <c r="I22" s="7">
        <v>27</v>
      </c>
      <c r="J22" s="56">
        <v>17</v>
      </c>
      <c r="K22" s="56">
        <v>20</v>
      </c>
      <c r="L22" s="56">
        <v>24</v>
      </c>
      <c r="M22" s="56">
        <v>20</v>
      </c>
      <c r="N22" s="56">
        <v>22</v>
      </c>
      <c r="P22" s="3" t="s">
        <v>277</v>
      </c>
    </row>
    <row r="23" spans="1:16" s="3" customFormat="1" ht="15">
      <c r="A23" s="7" t="s">
        <v>431</v>
      </c>
      <c r="C23" s="7">
        <v>16</v>
      </c>
      <c r="D23" s="7">
        <v>13</v>
      </c>
      <c r="E23" s="56">
        <v>15</v>
      </c>
      <c r="F23" s="56">
        <v>12</v>
      </c>
      <c r="G23" s="56">
        <v>8</v>
      </c>
      <c r="H23" s="56">
        <v>6</v>
      </c>
      <c r="I23" s="7">
        <v>11</v>
      </c>
      <c r="J23" s="56">
        <v>9</v>
      </c>
      <c r="K23" s="56">
        <v>7</v>
      </c>
      <c r="L23" s="56">
        <v>8</v>
      </c>
      <c r="M23" s="56">
        <v>18</v>
      </c>
      <c r="N23" s="56">
        <v>4</v>
      </c>
      <c r="P23" s="3" t="s">
        <v>277</v>
      </c>
    </row>
    <row r="24" spans="1:14" s="3" customFormat="1" ht="15">
      <c r="A24" s="7"/>
      <c r="C24" s="7"/>
      <c r="D24" s="7"/>
      <c r="E24" s="7"/>
      <c r="F24" s="56"/>
      <c r="G24" s="56"/>
      <c r="H24" s="56"/>
      <c r="N24" s="60"/>
    </row>
    <row r="25" spans="1:14" s="3" customFormat="1" ht="15">
      <c r="A25" s="7" t="s">
        <v>25</v>
      </c>
      <c r="C25" s="56">
        <f aca="true" t="shared" si="1" ref="C25:M25">SUM(C13+C16+C19+C22)</f>
        <v>27</v>
      </c>
      <c r="D25" s="56">
        <f t="shared" si="1"/>
        <v>20</v>
      </c>
      <c r="E25" s="56">
        <f t="shared" si="1"/>
        <v>17</v>
      </c>
      <c r="F25" s="56">
        <f t="shared" si="1"/>
        <v>27</v>
      </c>
      <c r="G25" s="56">
        <f t="shared" si="1"/>
        <v>19</v>
      </c>
      <c r="H25" s="56">
        <f t="shared" si="1"/>
        <v>21</v>
      </c>
      <c r="I25" s="56">
        <f t="shared" si="1"/>
        <v>28</v>
      </c>
      <c r="J25" s="56">
        <f t="shared" si="1"/>
        <v>21</v>
      </c>
      <c r="K25" s="56">
        <f t="shared" si="1"/>
        <v>21</v>
      </c>
      <c r="L25" s="56">
        <f t="shared" si="1"/>
        <v>28</v>
      </c>
      <c r="M25" s="56">
        <f t="shared" si="1"/>
        <v>23</v>
      </c>
      <c r="N25" s="56">
        <f>SUM(N13+N16+N19+N22)</f>
        <v>22</v>
      </c>
    </row>
    <row r="26" spans="1:14" s="3" customFormat="1" ht="15">
      <c r="A26" s="161" t="s">
        <v>26</v>
      </c>
      <c r="B26" s="144"/>
      <c r="C26" s="218">
        <f aca="true" t="shared" si="2" ref="C26:N26">SUM(C14+C17+C20+C23)</f>
        <v>385</v>
      </c>
      <c r="D26" s="218">
        <f t="shared" si="2"/>
        <v>375</v>
      </c>
      <c r="E26" s="218">
        <f t="shared" si="2"/>
        <v>326</v>
      </c>
      <c r="F26" s="218">
        <f t="shared" si="2"/>
        <v>303</v>
      </c>
      <c r="G26" s="218">
        <f t="shared" si="2"/>
        <v>293</v>
      </c>
      <c r="H26" s="218">
        <f t="shared" si="2"/>
        <v>316</v>
      </c>
      <c r="I26" s="218">
        <f t="shared" si="2"/>
        <v>248</v>
      </c>
      <c r="J26" s="218">
        <f t="shared" si="2"/>
        <v>274</v>
      </c>
      <c r="K26" s="218">
        <f t="shared" si="2"/>
        <v>210</v>
      </c>
      <c r="L26" s="218">
        <f t="shared" si="2"/>
        <v>273</v>
      </c>
      <c r="M26" s="218">
        <f t="shared" si="2"/>
        <v>226</v>
      </c>
      <c r="N26" s="218">
        <f t="shared" si="2"/>
        <v>212</v>
      </c>
    </row>
    <row r="27" spans="1:12" s="3" customFormat="1" ht="15.75" customHeight="1">
      <c r="A27" s="3" t="s">
        <v>401</v>
      </c>
      <c r="K27" s="13"/>
      <c r="L27" s="13"/>
    </row>
    <row r="28" s="3" customFormat="1" ht="12.75"/>
    <row r="29" s="3" customFormat="1" ht="12.75">
      <c r="A29" s="3" t="s">
        <v>296</v>
      </c>
    </row>
    <row r="30" s="30" customFormat="1" ht="13.5" customHeight="1">
      <c r="A30" s="3" t="s">
        <v>575</v>
      </c>
    </row>
    <row r="31" s="30" customFormat="1" ht="13.5" customHeight="1">
      <c r="A31" s="3"/>
    </row>
    <row r="32" spans="1:14" s="30" customFormat="1" ht="21.75" customHeight="1">
      <c r="A32" s="227" t="s">
        <v>576</v>
      </c>
      <c r="B32" s="313"/>
      <c r="C32" s="313"/>
      <c r="D32" s="313"/>
      <c r="E32" s="313"/>
      <c r="F32" s="313"/>
      <c r="G32" s="313"/>
      <c r="H32" s="313"/>
      <c r="I32" s="313"/>
      <c r="J32" s="313"/>
      <c r="K32" s="313"/>
      <c r="L32" s="313"/>
      <c r="M32" s="313"/>
      <c r="N32" s="313"/>
    </row>
    <row r="33" spans="1:14" s="30" customFormat="1" ht="15" customHeight="1">
      <c r="A33" s="314"/>
      <c r="B33" s="222" t="s">
        <v>91</v>
      </c>
      <c r="C33" s="222"/>
      <c r="D33" s="222"/>
      <c r="E33" s="222" t="s">
        <v>92</v>
      </c>
      <c r="F33" s="222"/>
      <c r="G33" s="222" t="s">
        <v>94</v>
      </c>
      <c r="H33" s="222"/>
      <c r="I33" s="222" t="s">
        <v>96</v>
      </c>
      <c r="J33" s="314"/>
      <c r="K33" s="222" t="s">
        <v>118</v>
      </c>
      <c r="L33" s="223" t="s">
        <v>116</v>
      </c>
      <c r="M33" s="223"/>
      <c r="N33" s="222" t="s">
        <v>0</v>
      </c>
    </row>
    <row r="34" spans="1:14" s="30" customFormat="1" ht="15" customHeight="1">
      <c r="A34" s="313"/>
      <c r="B34" s="110"/>
      <c r="C34" s="110"/>
      <c r="D34" s="110"/>
      <c r="E34" s="110"/>
      <c r="F34" s="110"/>
      <c r="G34" s="110" t="s">
        <v>93</v>
      </c>
      <c r="H34" s="110"/>
      <c r="I34" s="110" t="s">
        <v>97</v>
      </c>
      <c r="J34" s="313"/>
      <c r="K34" s="110" t="s">
        <v>119</v>
      </c>
      <c r="L34" s="131" t="s">
        <v>120</v>
      </c>
      <c r="M34" s="131"/>
      <c r="N34" s="110"/>
    </row>
    <row r="35" spans="1:14" s="30" customFormat="1" ht="16.5" customHeight="1">
      <c r="A35" s="315"/>
      <c r="B35" s="225"/>
      <c r="C35" s="225"/>
      <c r="D35" s="225"/>
      <c r="E35" s="225"/>
      <c r="F35" s="225"/>
      <c r="G35" s="225" t="s">
        <v>95</v>
      </c>
      <c r="H35" s="225"/>
      <c r="I35" s="225"/>
      <c r="J35" s="315"/>
      <c r="K35" s="225"/>
      <c r="L35" s="226" t="s">
        <v>117</v>
      </c>
      <c r="M35" s="226"/>
      <c r="N35" s="225"/>
    </row>
    <row r="36" spans="1:15" s="30" customFormat="1" ht="15" customHeight="1">
      <c r="A36" s="316" t="s">
        <v>74</v>
      </c>
      <c r="B36" s="317">
        <v>1</v>
      </c>
      <c r="C36" s="318"/>
      <c r="D36" s="318"/>
      <c r="E36" s="317">
        <v>1</v>
      </c>
      <c r="F36" s="318"/>
      <c r="G36" s="318"/>
      <c r="H36" s="318"/>
      <c r="I36" s="319"/>
      <c r="J36" s="318"/>
      <c r="K36" s="319"/>
      <c r="L36" s="388"/>
      <c r="M36" s="389"/>
      <c r="N36" s="320">
        <f aca="true" t="shared" si="3" ref="N36:N49">SUM(B36:M36)</f>
        <v>2</v>
      </c>
      <c r="O36" s="321"/>
    </row>
    <row r="37" spans="1:15" s="30" customFormat="1" ht="15" customHeight="1">
      <c r="A37" s="313" t="s">
        <v>88</v>
      </c>
      <c r="B37" s="317">
        <v>2</v>
      </c>
      <c r="C37" s="318"/>
      <c r="D37" s="318"/>
      <c r="E37" s="322"/>
      <c r="F37" s="318"/>
      <c r="G37" s="318"/>
      <c r="H37" s="318"/>
      <c r="I37" s="319"/>
      <c r="J37" s="318"/>
      <c r="K37" s="319"/>
      <c r="L37" s="386"/>
      <c r="M37" s="386"/>
      <c r="N37" s="320">
        <f t="shared" si="3"/>
        <v>2</v>
      </c>
      <c r="O37" s="321"/>
    </row>
    <row r="38" spans="1:15" s="30" customFormat="1" ht="15" customHeight="1">
      <c r="A38" s="30" t="s">
        <v>89</v>
      </c>
      <c r="B38" s="317">
        <v>2</v>
      </c>
      <c r="C38" s="318"/>
      <c r="D38" s="318"/>
      <c r="E38" s="317"/>
      <c r="F38" s="318"/>
      <c r="G38" s="318"/>
      <c r="H38" s="318"/>
      <c r="I38" s="319"/>
      <c r="J38" s="318"/>
      <c r="K38" s="319"/>
      <c r="L38" s="386"/>
      <c r="M38" s="386"/>
      <c r="N38" s="320">
        <f t="shared" si="3"/>
        <v>2</v>
      </c>
      <c r="O38" s="321"/>
    </row>
    <row r="39" spans="1:15" s="30" customFormat="1" ht="15" customHeight="1">
      <c r="A39" s="30" t="s">
        <v>69</v>
      </c>
      <c r="B39" s="317">
        <v>1</v>
      </c>
      <c r="C39" s="318"/>
      <c r="D39" s="318"/>
      <c r="E39" s="317"/>
      <c r="F39" s="318"/>
      <c r="G39" s="318"/>
      <c r="H39" s="318"/>
      <c r="I39" s="319"/>
      <c r="J39" s="318"/>
      <c r="K39" s="319"/>
      <c r="L39" s="386"/>
      <c r="M39" s="386"/>
      <c r="N39" s="320">
        <f t="shared" si="3"/>
        <v>1</v>
      </c>
      <c r="O39" s="321"/>
    </row>
    <row r="40" spans="1:15" s="30" customFormat="1" ht="15" customHeight="1">
      <c r="A40" s="30" t="s">
        <v>71</v>
      </c>
      <c r="B40" s="317">
        <v>2</v>
      </c>
      <c r="C40" s="318"/>
      <c r="D40" s="318"/>
      <c r="E40" s="317"/>
      <c r="F40" s="318"/>
      <c r="G40" s="318"/>
      <c r="H40" s="318"/>
      <c r="I40" s="319"/>
      <c r="J40" s="318"/>
      <c r="K40" s="319"/>
      <c r="L40" s="386"/>
      <c r="M40" s="386"/>
      <c r="N40" s="320">
        <f t="shared" si="3"/>
        <v>2</v>
      </c>
      <c r="O40" s="321"/>
    </row>
    <row r="41" spans="1:14" s="30" customFormat="1" ht="15" customHeight="1">
      <c r="A41" s="30" t="s">
        <v>72</v>
      </c>
      <c r="B41" s="317">
        <v>1</v>
      </c>
      <c r="C41" s="318"/>
      <c r="D41" s="318"/>
      <c r="E41" s="317"/>
      <c r="F41" s="318"/>
      <c r="G41" s="318"/>
      <c r="H41" s="318"/>
      <c r="I41" s="319"/>
      <c r="J41" s="318"/>
      <c r="K41" s="319"/>
      <c r="L41" s="386"/>
      <c r="M41" s="386"/>
      <c r="N41" s="320">
        <f t="shared" si="3"/>
        <v>1</v>
      </c>
    </row>
    <row r="42" spans="1:14" s="30" customFormat="1" ht="15" customHeight="1">
      <c r="A42" s="30" t="s">
        <v>65</v>
      </c>
      <c r="B42" s="317">
        <v>1</v>
      </c>
      <c r="C42" s="318"/>
      <c r="D42" s="318"/>
      <c r="E42" s="317">
        <v>1</v>
      </c>
      <c r="F42" s="318"/>
      <c r="G42" s="318"/>
      <c r="H42" s="318"/>
      <c r="I42" s="319"/>
      <c r="J42" s="318"/>
      <c r="K42" s="319"/>
      <c r="L42" s="386"/>
      <c r="M42" s="386"/>
      <c r="N42" s="320">
        <f t="shared" si="3"/>
        <v>2</v>
      </c>
    </row>
    <row r="43" spans="1:14" s="30" customFormat="1" ht="15" customHeight="1">
      <c r="A43" s="30" t="s">
        <v>567</v>
      </c>
      <c r="B43" s="317">
        <v>2</v>
      </c>
      <c r="C43" s="318"/>
      <c r="D43" s="318"/>
      <c r="E43" s="317"/>
      <c r="F43" s="318"/>
      <c r="G43" s="318"/>
      <c r="H43" s="318"/>
      <c r="I43" s="319"/>
      <c r="J43" s="318"/>
      <c r="K43" s="319"/>
      <c r="L43" s="323"/>
      <c r="M43" s="323"/>
      <c r="N43" s="320">
        <f t="shared" si="3"/>
        <v>2</v>
      </c>
    </row>
    <row r="44" spans="1:14" s="30" customFormat="1" ht="15" customHeight="1">
      <c r="A44" s="30" t="s">
        <v>57</v>
      </c>
      <c r="B44" s="317">
        <v>1</v>
      </c>
      <c r="C44" s="318"/>
      <c r="D44" s="318"/>
      <c r="E44" s="317"/>
      <c r="F44" s="318"/>
      <c r="G44" s="318"/>
      <c r="H44" s="318"/>
      <c r="I44" s="319"/>
      <c r="J44" s="318"/>
      <c r="K44" s="319"/>
      <c r="L44" s="323"/>
      <c r="M44" s="323"/>
      <c r="N44" s="320">
        <f t="shared" si="3"/>
        <v>1</v>
      </c>
    </row>
    <row r="45" spans="1:14" s="30" customFormat="1" ht="15" customHeight="1">
      <c r="A45" s="30" t="s">
        <v>79</v>
      </c>
      <c r="B45" s="317">
        <v>1</v>
      </c>
      <c r="C45" s="318"/>
      <c r="D45" s="318"/>
      <c r="E45" s="317"/>
      <c r="F45" s="318"/>
      <c r="G45" s="318"/>
      <c r="H45" s="318"/>
      <c r="I45" s="319"/>
      <c r="J45" s="318"/>
      <c r="K45" s="319"/>
      <c r="L45" s="323"/>
      <c r="M45" s="323"/>
      <c r="N45" s="320">
        <f t="shared" si="3"/>
        <v>1</v>
      </c>
    </row>
    <row r="46" spans="1:14" s="30" customFormat="1" ht="15" customHeight="1">
      <c r="A46" s="30" t="s">
        <v>80</v>
      </c>
      <c r="B46" s="317">
        <v>1</v>
      </c>
      <c r="C46" s="318"/>
      <c r="D46" s="318"/>
      <c r="E46" s="317"/>
      <c r="F46" s="318"/>
      <c r="G46" s="318"/>
      <c r="H46" s="318"/>
      <c r="I46" s="319"/>
      <c r="J46" s="318"/>
      <c r="K46" s="319"/>
      <c r="L46" s="323"/>
      <c r="M46" s="323"/>
      <c r="N46" s="320">
        <f t="shared" si="3"/>
        <v>1</v>
      </c>
    </row>
    <row r="47" spans="1:14" s="30" customFormat="1" ht="15" customHeight="1">
      <c r="A47" s="30" t="s">
        <v>68</v>
      </c>
      <c r="B47" s="317">
        <v>1</v>
      </c>
      <c r="C47" s="318"/>
      <c r="D47" s="318"/>
      <c r="E47" s="317"/>
      <c r="F47" s="318"/>
      <c r="G47" s="318"/>
      <c r="H47" s="318"/>
      <c r="I47" s="319"/>
      <c r="J47" s="318"/>
      <c r="K47" s="319"/>
      <c r="L47" s="387"/>
      <c r="M47" s="387"/>
      <c r="N47" s="320">
        <f t="shared" si="3"/>
        <v>1</v>
      </c>
    </row>
    <row r="48" spans="1:14" s="30" customFormat="1" ht="15" customHeight="1">
      <c r="A48" s="30" t="s">
        <v>61</v>
      </c>
      <c r="B48" s="317">
        <v>2</v>
      </c>
      <c r="C48" s="318"/>
      <c r="D48" s="318"/>
      <c r="E48" s="317"/>
      <c r="F48" s="318"/>
      <c r="G48" s="318"/>
      <c r="H48" s="318"/>
      <c r="I48" s="319"/>
      <c r="J48" s="318"/>
      <c r="K48" s="319"/>
      <c r="L48" s="387"/>
      <c r="M48" s="387"/>
      <c r="N48" s="320">
        <f t="shared" si="3"/>
        <v>2</v>
      </c>
    </row>
    <row r="49" spans="1:14" s="30" customFormat="1" ht="15" customHeight="1">
      <c r="A49" s="30" t="s">
        <v>73</v>
      </c>
      <c r="B49" s="317">
        <v>2</v>
      </c>
      <c r="C49" s="318"/>
      <c r="D49" s="318"/>
      <c r="E49" s="317"/>
      <c r="F49" s="318"/>
      <c r="G49" s="318"/>
      <c r="H49" s="318"/>
      <c r="I49" s="319"/>
      <c r="J49" s="318"/>
      <c r="K49" s="319"/>
      <c r="L49" s="387"/>
      <c r="M49" s="387"/>
      <c r="N49" s="320">
        <f t="shared" si="3"/>
        <v>2</v>
      </c>
    </row>
    <row r="50" spans="1:14" s="30" customFormat="1" ht="15.75">
      <c r="A50" s="228" t="s">
        <v>84</v>
      </c>
      <c r="B50" s="324">
        <f>SUM(B36:B49)</f>
        <v>20</v>
      </c>
      <c r="C50" s="325"/>
      <c r="D50" s="325"/>
      <c r="E50" s="324">
        <f>SUM(E36:E49)</f>
        <v>2</v>
      </c>
      <c r="F50" s="325"/>
      <c r="G50" s="324">
        <f>SUM(G36:G49)</f>
        <v>0</v>
      </c>
      <c r="H50" s="325"/>
      <c r="I50" s="324">
        <f>SUM(I36:I49)</f>
        <v>0</v>
      </c>
      <c r="J50" s="229"/>
      <c r="K50" s="324">
        <f>SUM(K36:K49)</f>
        <v>0</v>
      </c>
      <c r="L50" s="391">
        <v>20</v>
      </c>
      <c r="M50" s="391"/>
      <c r="N50" s="324">
        <f>SUM(N36:N49)</f>
        <v>22</v>
      </c>
    </row>
    <row r="51" s="1" customFormat="1" ht="12.75">
      <c r="A51" s="3" t="s">
        <v>401</v>
      </c>
    </row>
    <row r="52" s="1" customFormat="1" ht="13.5" customHeight="1">
      <c r="A52" s="1" t="s">
        <v>279</v>
      </c>
    </row>
    <row r="55" spans="1:15" s="30" customFormat="1" ht="22.5" customHeight="1">
      <c r="A55" s="255" t="s">
        <v>568</v>
      </c>
      <c r="B55" s="315"/>
      <c r="C55" s="315"/>
      <c r="D55" s="315"/>
      <c r="E55" s="315"/>
      <c r="F55" s="315"/>
      <c r="G55" s="315"/>
      <c r="H55" s="315"/>
      <c r="I55" s="315"/>
      <c r="J55" s="315"/>
      <c r="K55" s="315"/>
      <c r="L55" s="315"/>
      <c r="M55" s="315"/>
      <c r="N55" s="315"/>
      <c r="O55" s="315"/>
    </row>
    <row r="56" spans="1:15" s="160" customFormat="1" ht="15.75">
      <c r="A56" s="254"/>
      <c r="B56" s="30"/>
      <c r="C56" s="30"/>
      <c r="D56" s="30"/>
      <c r="E56" s="30"/>
      <c r="F56" s="390" t="s">
        <v>469</v>
      </c>
      <c r="G56" s="390"/>
      <c r="H56" s="390"/>
      <c r="I56" s="390" t="s">
        <v>470</v>
      </c>
      <c r="J56" s="390"/>
      <c r="K56" s="390"/>
      <c r="L56" s="390" t="s">
        <v>471</v>
      </c>
      <c r="M56" s="390"/>
      <c r="N56" s="390"/>
      <c r="O56" s="256" t="s">
        <v>472</v>
      </c>
    </row>
    <row r="57" spans="1:15" s="160" customFormat="1" ht="18">
      <c r="A57" s="326" t="s">
        <v>277</v>
      </c>
      <c r="B57" s="327" t="s">
        <v>277</v>
      </c>
      <c r="C57" s="130"/>
      <c r="D57" s="130"/>
      <c r="E57" s="130"/>
      <c r="F57" s="262"/>
      <c r="G57" s="263"/>
      <c r="H57" s="264"/>
      <c r="I57" s="262" t="s">
        <v>474</v>
      </c>
      <c r="J57" s="263" t="s">
        <v>475</v>
      </c>
      <c r="K57" s="264"/>
      <c r="L57" s="262"/>
      <c r="M57" s="263"/>
      <c r="N57" s="264"/>
      <c r="O57" s="257" t="s">
        <v>476</v>
      </c>
    </row>
    <row r="58" spans="1:15" s="160" customFormat="1" ht="15.75">
      <c r="A58" s="183" t="s">
        <v>277</v>
      </c>
      <c r="B58" s="328"/>
      <c r="C58" s="258"/>
      <c r="D58" s="258"/>
      <c r="E58" s="329" t="s">
        <v>277</v>
      </c>
      <c r="F58" s="262" t="s">
        <v>491</v>
      </c>
      <c r="G58" s="263" t="s">
        <v>492</v>
      </c>
      <c r="H58" s="267" t="s">
        <v>473</v>
      </c>
      <c r="I58" s="262" t="s">
        <v>477</v>
      </c>
      <c r="J58" s="263" t="s">
        <v>478</v>
      </c>
      <c r="K58" s="267" t="s">
        <v>473</v>
      </c>
      <c r="L58" s="265" t="s">
        <v>491</v>
      </c>
      <c r="M58" s="266" t="s">
        <v>492</v>
      </c>
      <c r="N58" s="267" t="s">
        <v>473</v>
      </c>
      <c r="O58" s="259" t="s">
        <v>479</v>
      </c>
    </row>
    <row r="59" spans="1:14" s="330" customFormat="1" ht="16.5" customHeight="1">
      <c r="A59" s="326" t="s">
        <v>277</v>
      </c>
      <c r="B59" s="327" t="s">
        <v>277</v>
      </c>
      <c r="C59" s="130"/>
      <c r="D59" s="130"/>
      <c r="E59" s="130"/>
      <c r="F59" s="314"/>
      <c r="G59" s="314"/>
      <c r="H59" s="30"/>
      <c r="I59" s="314"/>
      <c r="J59" s="314"/>
      <c r="K59" s="30"/>
      <c r="L59" s="30"/>
      <c r="M59" s="30"/>
      <c r="N59" s="261" t="s">
        <v>480</v>
      </c>
    </row>
    <row r="60" spans="1:15" s="30" customFormat="1" ht="15.75">
      <c r="A60" s="331" t="s">
        <v>485</v>
      </c>
      <c r="B60" s="332"/>
      <c r="C60" s="332"/>
      <c r="D60" s="332"/>
      <c r="E60" s="332"/>
      <c r="F60" s="333">
        <v>43</v>
      </c>
      <c r="G60" s="333">
        <v>46</v>
      </c>
      <c r="H60" s="334">
        <v>89</v>
      </c>
      <c r="I60" s="333">
        <v>3</v>
      </c>
      <c r="J60" s="333">
        <v>5</v>
      </c>
      <c r="K60" s="334">
        <v>8</v>
      </c>
      <c r="L60" s="237">
        <v>1</v>
      </c>
      <c r="M60" s="237">
        <v>1</v>
      </c>
      <c r="N60" s="334">
        <v>2</v>
      </c>
      <c r="O60" s="30">
        <v>1552</v>
      </c>
    </row>
    <row r="61" spans="1:15" s="30" customFormat="1" ht="15.75">
      <c r="A61" s="331" t="s">
        <v>486</v>
      </c>
      <c r="B61" s="332"/>
      <c r="C61" s="332"/>
      <c r="D61" s="332"/>
      <c r="E61" s="332"/>
      <c r="F61" s="333">
        <v>43</v>
      </c>
      <c r="G61" s="333">
        <v>45</v>
      </c>
      <c r="H61" s="334">
        <v>88</v>
      </c>
      <c r="I61" s="333">
        <v>5</v>
      </c>
      <c r="J61" s="333">
        <v>5</v>
      </c>
      <c r="K61" s="334">
        <v>10</v>
      </c>
      <c r="L61" s="237">
        <v>1</v>
      </c>
      <c r="M61" s="237">
        <v>1</v>
      </c>
      <c r="N61" s="334">
        <v>2</v>
      </c>
      <c r="O61" s="30">
        <v>1552</v>
      </c>
    </row>
    <row r="62" spans="1:15" s="30" customFormat="1" ht="15.75">
      <c r="A62" s="331" t="s">
        <v>481</v>
      </c>
      <c r="B62" s="332"/>
      <c r="C62" s="332"/>
      <c r="D62" s="332"/>
      <c r="E62" s="332"/>
      <c r="F62" s="333">
        <v>39</v>
      </c>
      <c r="G62" s="333">
        <v>48</v>
      </c>
      <c r="H62" s="334">
        <v>87</v>
      </c>
      <c r="I62" s="333">
        <v>4</v>
      </c>
      <c r="J62" s="333">
        <v>5</v>
      </c>
      <c r="K62" s="334">
        <v>9</v>
      </c>
      <c r="L62" s="237">
        <v>2</v>
      </c>
      <c r="M62" s="237">
        <v>2</v>
      </c>
      <c r="N62" s="334">
        <v>4</v>
      </c>
      <c r="O62" s="30">
        <v>1552</v>
      </c>
    </row>
    <row r="63" spans="1:15" s="30" customFormat="1" ht="15.75">
      <c r="A63" s="306" t="s">
        <v>566</v>
      </c>
      <c r="B63" s="332"/>
      <c r="C63" s="332"/>
      <c r="D63" s="332"/>
      <c r="E63" s="332"/>
      <c r="F63" s="333">
        <v>46</v>
      </c>
      <c r="G63" s="333">
        <v>49</v>
      </c>
      <c r="H63" s="334">
        <v>95</v>
      </c>
      <c r="I63" s="333">
        <v>3</v>
      </c>
      <c r="J63" s="333">
        <v>2</v>
      </c>
      <c r="K63" s="334">
        <v>5</v>
      </c>
      <c r="L63" s="237">
        <v>0</v>
      </c>
      <c r="M63" s="237">
        <v>1</v>
      </c>
      <c r="N63" s="334">
        <v>1</v>
      </c>
      <c r="O63" s="30">
        <v>1552</v>
      </c>
    </row>
    <row r="64" spans="1:15" s="30" customFormat="1" ht="15.75">
      <c r="A64" s="331" t="s">
        <v>487</v>
      </c>
      <c r="B64" s="332"/>
      <c r="C64" s="332"/>
      <c r="D64" s="332"/>
      <c r="E64" s="332"/>
      <c r="F64" s="335">
        <v>59</v>
      </c>
      <c r="G64" s="335">
        <v>38</v>
      </c>
      <c r="H64" s="334">
        <v>97</v>
      </c>
      <c r="I64" s="335">
        <v>1</v>
      </c>
      <c r="J64" s="335">
        <v>1</v>
      </c>
      <c r="K64" s="334">
        <v>2</v>
      </c>
      <c r="L64" s="237">
        <v>0</v>
      </c>
      <c r="M64" s="237">
        <v>0</v>
      </c>
      <c r="N64" s="334">
        <v>0</v>
      </c>
      <c r="O64" s="30">
        <v>1552</v>
      </c>
    </row>
    <row r="65" spans="1:15" s="30" customFormat="1" ht="15.75">
      <c r="A65" s="331" t="s">
        <v>488</v>
      </c>
      <c r="B65" s="332"/>
      <c r="C65" s="332"/>
      <c r="D65" s="332"/>
      <c r="E65" s="332"/>
      <c r="F65" s="333">
        <v>35</v>
      </c>
      <c r="G65" s="333">
        <v>43</v>
      </c>
      <c r="H65" s="334">
        <v>78</v>
      </c>
      <c r="I65" s="333">
        <v>7</v>
      </c>
      <c r="J65" s="333">
        <v>6</v>
      </c>
      <c r="K65" s="334">
        <v>13</v>
      </c>
      <c r="L65" s="237">
        <v>4</v>
      </c>
      <c r="M65" s="237">
        <v>6</v>
      </c>
      <c r="N65" s="334">
        <v>10</v>
      </c>
      <c r="O65" s="30">
        <v>1552</v>
      </c>
    </row>
    <row r="66" spans="1:15" s="30" customFormat="1" ht="15.75">
      <c r="A66" s="331" t="s">
        <v>482</v>
      </c>
      <c r="B66" s="332"/>
      <c r="C66" s="332"/>
      <c r="D66" s="332"/>
      <c r="E66" s="332"/>
      <c r="F66" s="335">
        <v>48</v>
      </c>
      <c r="G66" s="335">
        <v>40</v>
      </c>
      <c r="H66" s="334">
        <v>88</v>
      </c>
      <c r="I66" s="335">
        <v>4</v>
      </c>
      <c r="J66" s="335">
        <v>6</v>
      </c>
      <c r="K66" s="334">
        <v>10</v>
      </c>
      <c r="L66" s="237">
        <v>2</v>
      </c>
      <c r="M66" s="237">
        <v>1</v>
      </c>
      <c r="N66" s="334">
        <v>3</v>
      </c>
      <c r="O66" s="30">
        <v>1552</v>
      </c>
    </row>
    <row r="67" spans="1:15" s="30" customFormat="1" ht="15.75">
      <c r="A67" s="331" t="s">
        <v>483</v>
      </c>
      <c r="B67" s="332"/>
      <c r="C67" s="332"/>
      <c r="D67" s="332"/>
      <c r="E67" s="332"/>
      <c r="F67" s="333">
        <v>49</v>
      </c>
      <c r="G67" s="333">
        <v>42</v>
      </c>
      <c r="H67" s="334">
        <v>91</v>
      </c>
      <c r="I67" s="333">
        <v>3</v>
      </c>
      <c r="J67" s="333">
        <v>4</v>
      </c>
      <c r="K67" s="334">
        <v>7</v>
      </c>
      <c r="L67" s="237">
        <v>1</v>
      </c>
      <c r="M67" s="237">
        <v>1</v>
      </c>
      <c r="N67" s="334">
        <v>2</v>
      </c>
      <c r="O67" s="30">
        <v>1552</v>
      </c>
    </row>
    <row r="68" spans="1:15" s="30" customFormat="1" ht="15.75">
      <c r="A68" s="331" t="s">
        <v>489</v>
      </c>
      <c r="B68" s="332"/>
      <c r="C68" s="332"/>
      <c r="D68" s="332"/>
      <c r="E68" s="332"/>
      <c r="F68" s="333">
        <v>39</v>
      </c>
      <c r="G68" s="333">
        <v>41</v>
      </c>
      <c r="H68" s="334">
        <v>80</v>
      </c>
      <c r="I68" s="333">
        <v>8</v>
      </c>
      <c r="J68" s="333">
        <v>5</v>
      </c>
      <c r="K68" s="334">
        <v>13</v>
      </c>
      <c r="L68" s="237">
        <v>1</v>
      </c>
      <c r="M68" s="237">
        <v>6</v>
      </c>
      <c r="N68" s="334">
        <v>7</v>
      </c>
      <c r="O68" s="30">
        <v>1552</v>
      </c>
    </row>
    <row r="69" spans="1:15" s="30" customFormat="1" ht="15.75">
      <c r="A69" s="336" t="s">
        <v>484</v>
      </c>
      <c r="B69" s="337"/>
      <c r="C69" s="337"/>
      <c r="D69" s="337"/>
      <c r="E69" s="337"/>
      <c r="F69" s="338">
        <v>20</v>
      </c>
      <c r="G69" s="338">
        <v>35</v>
      </c>
      <c r="H69" s="339">
        <v>55</v>
      </c>
      <c r="I69" s="338">
        <v>11</v>
      </c>
      <c r="J69" s="338">
        <v>18</v>
      </c>
      <c r="K69" s="339">
        <v>29</v>
      </c>
      <c r="L69" s="340">
        <v>14</v>
      </c>
      <c r="M69" s="340">
        <v>1</v>
      </c>
      <c r="N69" s="339">
        <v>15</v>
      </c>
      <c r="O69" s="315">
        <v>1552</v>
      </c>
    </row>
    <row r="70" spans="1:15" s="30" customFormat="1" ht="15.75">
      <c r="A70" s="331" t="s">
        <v>569</v>
      </c>
      <c r="B70" s="332"/>
      <c r="C70" s="332"/>
      <c r="D70" s="332"/>
      <c r="E70" s="332"/>
      <c r="F70" s="341"/>
      <c r="G70" s="341"/>
      <c r="H70" s="334"/>
      <c r="I70" s="341"/>
      <c r="J70" s="341"/>
      <c r="K70" s="334"/>
      <c r="L70" s="316"/>
      <c r="M70" s="316"/>
      <c r="N70" s="334"/>
      <c r="O70" s="313"/>
    </row>
    <row r="71" ht="19.5" customHeight="1">
      <c r="A71" s="260" t="s">
        <v>490</v>
      </c>
    </row>
  </sheetData>
  <mergeCells count="14">
    <mergeCell ref="L56:N56"/>
    <mergeCell ref="F56:H56"/>
    <mergeCell ref="I56:K56"/>
    <mergeCell ref="L50:M50"/>
    <mergeCell ref="L36:M36"/>
    <mergeCell ref="L37:M37"/>
    <mergeCell ref="L38:M38"/>
    <mergeCell ref="L39:M39"/>
    <mergeCell ref="L40:M40"/>
    <mergeCell ref="L41:M41"/>
    <mergeCell ref="L42:M42"/>
    <mergeCell ref="L49:M49"/>
    <mergeCell ref="L48:M48"/>
    <mergeCell ref="L47:M47"/>
  </mergeCells>
  <printOptions/>
  <pageMargins left="0.7480314960629921" right="0.7480314960629921" top="0.984251968503937" bottom="0.984251968503937" header="0.5118110236220472" footer="0.5118110236220472"/>
  <pageSetup fitToHeight="1" fitToWidth="1" horizontalDpi="96" verticalDpi="96" orientation="portrait" paperSize="9" scale="58" r:id="rId1"/>
  <headerFooter alignWithMargins="0">
    <oddHeader>&amp;R&amp;"Arial,Bold"&amp;14RAIL SERVICES</oddHeader>
  </headerFooter>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AC29"/>
  <sheetViews>
    <sheetView zoomScale="75" zoomScaleNormal="75" workbookViewId="0" topLeftCell="A1">
      <selection activeCell="AC12" sqref="AC12"/>
    </sheetView>
  </sheetViews>
  <sheetFormatPr defaultColWidth="9.77734375" defaultRowHeight="15"/>
  <cols>
    <col min="1" max="2" width="9.77734375" style="1" customWidth="1"/>
    <col min="3" max="3" width="4.10546875" style="1" customWidth="1"/>
    <col min="4" max="4" width="7.6640625" style="1" customWidth="1"/>
    <col min="5" max="5" width="10.77734375" style="1" customWidth="1"/>
    <col min="6" max="6" width="9.77734375" style="1" customWidth="1"/>
    <col min="7" max="7" width="10.77734375" style="1" customWidth="1"/>
    <col min="8" max="16384" width="9.77734375" style="1" customWidth="1"/>
  </cols>
  <sheetData>
    <row r="1" spans="1:17" ht="15.75">
      <c r="A1" s="23" t="s">
        <v>553</v>
      </c>
      <c r="B1" s="7"/>
      <c r="C1" s="7"/>
      <c r="D1" s="7"/>
      <c r="E1" s="7"/>
      <c r="F1" s="7"/>
      <c r="G1" s="7"/>
      <c r="H1" s="7"/>
      <c r="I1" s="7"/>
      <c r="J1" s="7"/>
      <c r="K1" s="7"/>
      <c r="L1" s="7"/>
      <c r="M1" s="7"/>
      <c r="N1" s="7"/>
      <c r="O1" s="7"/>
      <c r="P1" s="7"/>
      <c r="Q1" s="7"/>
    </row>
    <row r="2" spans="1:17" ht="15.75">
      <c r="A2" s="23" t="s">
        <v>188</v>
      </c>
      <c r="B2" s="7"/>
      <c r="C2" s="7"/>
      <c r="D2" s="7"/>
      <c r="E2" s="7"/>
      <c r="F2" s="7"/>
      <c r="G2" s="7"/>
      <c r="H2" s="7"/>
      <c r="I2" s="7"/>
      <c r="J2" s="7"/>
      <c r="K2" s="7"/>
      <c r="L2" s="7"/>
      <c r="M2" s="7"/>
      <c r="N2" s="7"/>
      <c r="O2" s="7"/>
      <c r="P2" s="7"/>
      <c r="Q2" s="7"/>
    </row>
    <row r="3" spans="1:17" ht="15">
      <c r="A3" s="35" t="s">
        <v>100</v>
      </c>
      <c r="B3" s="7"/>
      <c r="C3" s="7"/>
      <c r="D3" s="7"/>
      <c r="E3" s="7"/>
      <c r="F3" s="7"/>
      <c r="G3" s="7"/>
      <c r="H3" s="7"/>
      <c r="I3" s="7"/>
      <c r="J3" s="7"/>
      <c r="K3" s="7"/>
      <c r="L3" s="7"/>
      <c r="N3" s="7"/>
      <c r="O3" s="7"/>
      <c r="P3" s="7"/>
      <c r="Q3" s="7"/>
    </row>
    <row r="4" spans="1:22" ht="15">
      <c r="A4" s="7"/>
      <c r="B4" s="7"/>
      <c r="C4" s="7"/>
      <c r="D4" s="7"/>
      <c r="E4" s="7"/>
      <c r="F4" s="7"/>
      <c r="G4" s="7"/>
      <c r="H4" s="7"/>
      <c r="I4" s="7"/>
      <c r="J4" s="7"/>
      <c r="K4" s="7"/>
      <c r="L4" s="7"/>
      <c r="M4" s="7"/>
      <c r="N4" s="7"/>
      <c r="O4" s="7"/>
      <c r="P4" s="7"/>
      <c r="Q4" s="7"/>
      <c r="U4" s="111"/>
      <c r="V4" s="111"/>
    </row>
    <row r="5" spans="1:29" ht="15">
      <c r="A5"/>
      <c r="B5"/>
      <c r="C5"/>
      <c r="D5"/>
      <c r="E5" s="24">
        <v>1987</v>
      </c>
      <c r="F5" s="24">
        <v>1988</v>
      </c>
      <c r="G5" s="24">
        <v>1989</v>
      </c>
      <c r="H5" s="24">
        <v>1990</v>
      </c>
      <c r="I5" s="24">
        <v>1991</v>
      </c>
      <c r="J5" s="24">
        <v>1992</v>
      </c>
      <c r="K5" s="24">
        <v>1993</v>
      </c>
      <c r="L5" s="24">
        <v>1994</v>
      </c>
      <c r="M5" s="24">
        <v>1995</v>
      </c>
      <c r="N5" s="24">
        <v>1996</v>
      </c>
      <c r="O5" s="24">
        <v>1997</v>
      </c>
      <c r="P5" s="24">
        <v>1998</v>
      </c>
      <c r="Q5" s="24">
        <v>1999</v>
      </c>
      <c r="R5" s="24">
        <v>2000</v>
      </c>
      <c r="S5" s="24">
        <v>2001</v>
      </c>
      <c r="T5" s="24">
        <v>2002</v>
      </c>
      <c r="U5" s="2">
        <v>2003</v>
      </c>
      <c r="V5" s="2">
        <v>2004</v>
      </c>
      <c r="W5" s="115">
        <v>2005</v>
      </c>
      <c r="X5" s="115">
        <v>2006</v>
      </c>
      <c r="Y5" s="115">
        <v>2007</v>
      </c>
      <c r="Z5" s="115">
        <v>2008</v>
      </c>
      <c r="AA5" s="115">
        <v>2009</v>
      </c>
      <c r="AB5" s="115">
        <v>2010</v>
      </c>
      <c r="AC5" s="115">
        <v>2011</v>
      </c>
    </row>
    <row r="6" spans="1:17" ht="15">
      <c r="A6" s="7"/>
      <c r="B6"/>
      <c r="C6"/>
      <c r="D6"/>
      <c r="E6"/>
      <c r="F6"/>
      <c r="G6"/>
      <c r="H6"/>
      <c r="I6"/>
      <c r="J6"/>
      <c r="K6"/>
      <c r="L6"/>
      <c r="M6"/>
      <c r="N6"/>
      <c r="O6"/>
      <c r="P6" s="7"/>
      <c r="Q6" s="7"/>
    </row>
    <row r="7" spans="1:29" ht="15">
      <c r="A7" t="s">
        <v>47</v>
      </c>
      <c r="B7"/>
      <c r="C7"/>
      <c r="D7"/>
      <c r="E7" s="25">
        <v>101.9</v>
      </c>
      <c r="F7" s="25">
        <v>106.9</v>
      </c>
      <c r="G7" s="25">
        <v>115.2</v>
      </c>
      <c r="H7" s="7">
        <v>126.1</v>
      </c>
      <c r="I7" s="7">
        <v>133.5</v>
      </c>
      <c r="J7" s="7">
        <v>138.5</v>
      </c>
      <c r="K7" s="25">
        <v>140.7</v>
      </c>
      <c r="L7" s="25">
        <v>144.1</v>
      </c>
      <c r="M7" s="25">
        <v>149.1</v>
      </c>
      <c r="N7" s="25">
        <v>152.7</v>
      </c>
      <c r="O7" s="25">
        <v>157.5</v>
      </c>
      <c r="P7" s="25">
        <v>162.9</v>
      </c>
      <c r="Q7" s="7">
        <v>165.4</v>
      </c>
      <c r="R7" s="7">
        <v>170.3</v>
      </c>
      <c r="S7" s="7">
        <v>173.3</v>
      </c>
      <c r="T7" s="7">
        <v>176.2</v>
      </c>
      <c r="U7" s="6">
        <v>181.3</v>
      </c>
      <c r="V7" s="6">
        <v>186.7</v>
      </c>
      <c r="W7" s="16">
        <v>192</v>
      </c>
      <c r="X7" s="16">
        <v>198.1</v>
      </c>
      <c r="Y7" s="16">
        <v>206.6</v>
      </c>
      <c r="Z7" s="16">
        <v>214.8</v>
      </c>
      <c r="AA7" s="16">
        <v>213.7</v>
      </c>
      <c r="AB7" s="16">
        <v>223.6</v>
      </c>
      <c r="AC7" s="16">
        <v>235.2</v>
      </c>
    </row>
    <row r="8" spans="1:17" ht="15">
      <c r="A8"/>
      <c r="B8"/>
      <c r="C8"/>
      <c r="D8"/>
      <c r="E8"/>
      <c r="F8"/>
      <c r="G8"/>
      <c r="H8"/>
      <c r="I8"/>
      <c r="J8"/>
      <c r="K8"/>
      <c r="L8"/>
      <c r="M8"/>
      <c r="N8"/>
      <c r="O8"/>
      <c r="P8" s="7"/>
      <c r="Q8" s="7"/>
    </row>
    <row r="9" spans="1:17" ht="15">
      <c r="A9" t="s">
        <v>48</v>
      </c>
      <c r="B9"/>
      <c r="C9"/>
      <c r="D9"/>
      <c r="E9"/>
      <c r="F9"/>
      <c r="G9"/>
      <c r="H9"/>
      <c r="I9"/>
      <c r="J9"/>
      <c r="K9"/>
      <c r="L9"/>
      <c r="M9"/>
      <c r="N9"/>
      <c r="O9"/>
      <c r="P9" s="7"/>
      <c r="Q9" s="7"/>
    </row>
    <row r="10" spans="1:17" ht="15">
      <c r="A10" s="26" t="s">
        <v>49</v>
      </c>
      <c r="B10" s="125">
        <v>235.2</v>
      </c>
      <c r="C10"/>
      <c r="D10"/>
      <c r="E10"/>
      <c r="F10"/>
      <c r="G10"/>
      <c r="H10"/>
      <c r="I10"/>
      <c r="J10"/>
      <c r="K10"/>
      <c r="L10"/>
      <c r="M10"/>
      <c r="N10"/>
      <c r="O10"/>
      <c r="P10" s="7"/>
      <c r="Q10" s="7"/>
    </row>
    <row r="11" spans="1:17" ht="15">
      <c r="A11"/>
      <c r="B11"/>
      <c r="C11"/>
      <c r="D11"/>
      <c r="E11"/>
      <c r="F11"/>
      <c r="G11"/>
      <c r="H11"/>
      <c r="I11"/>
      <c r="J11"/>
      <c r="K11"/>
      <c r="L11"/>
      <c r="M11"/>
      <c r="N11"/>
      <c r="O11"/>
      <c r="P11" s="7"/>
      <c r="Q11" s="7"/>
    </row>
    <row r="12" spans="1:17" ht="15">
      <c r="A12" t="s">
        <v>50</v>
      </c>
      <c r="B12"/>
      <c r="C12"/>
      <c r="D12"/>
      <c r="E12"/>
      <c r="F12"/>
      <c r="G12"/>
      <c r="H12"/>
      <c r="I12"/>
      <c r="J12"/>
      <c r="K12"/>
      <c r="L12"/>
      <c r="M12"/>
      <c r="N12"/>
      <c r="O12"/>
      <c r="P12" s="7"/>
      <c r="Q12" s="7"/>
    </row>
    <row r="13" spans="1:29" ht="15">
      <c r="A13" t="s">
        <v>51</v>
      </c>
      <c r="B13"/>
      <c r="C13"/>
      <c r="D13"/>
      <c r="E13" s="27">
        <f>$B10/E7</f>
        <v>2.3081452404317955</v>
      </c>
      <c r="F13" s="27">
        <f aca="true" t="shared" si="0" ref="F13:AC13">$B10/F7</f>
        <v>2.200187090739008</v>
      </c>
      <c r="G13" s="27">
        <f t="shared" si="0"/>
        <v>2.0416666666666665</v>
      </c>
      <c r="H13" s="27">
        <f t="shared" si="0"/>
        <v>1.865186360031721</v>
      </c>
      <c r="I13" s="27">
        <f t="shared" si="0"/>
        <v>1.7617977528089888</v>
      </c>
      <c r="J13" s="27">
        <f t="shared" si="0"/>
        <v>1.6981949458483754</v>
      </c>
      <c r="K13" s="27">
        <f t="shared" si="0"/>
        <v>1.6716417910447763</v>
      </c>
      <c r="L13" s="27">
        <f t="shared" si="0"/>
        <v>1.6321998612074948</v>
      </c>
      <c r="M13" s="27">
        <f t="shared" si="0"/>
        <v>1.5774647887323943</v>
      </c>
      <c r="N13" s="27">
        <f t="shared" si="0"/>
        <v>1.5402750491159136</v>
      </c>
      <c r="O13" s="27">
        <f t="shared" si="0"/>
        <v>1.4933333333333332</v>
      </c>
      <c r="P13" s="27">
        <f t="shared" si="0"/>
        <v>1.443830570902394</v>
      </c>
      <c r="Q13" s="27">
        <f t="shared" si="0"/>
        <v>1.4220072551390568</v>
      </c>
      <c r="R13" s="27">
        <f t="shared" si="0"/>
        <v>1.3810921902524955</v>
      </c>
      <c r="S13" s="27">
        <f t="shared" si="0"/>
        <v>1.3571840738603576</v>
      </c>
      <c r="T13" s="27">
        <f t="shared" si="0"/>
        <v>1.3348467650397275</v>
      </c>
      <c r="U13" s="27">
        <f t="shared" si="0"/>
        <v>1.2972972972972971</v>
      </c>
      <c r="V13" s="27">
        <f t="shared" si="0"/>
        <v>1.259775040171398</v>
      </c>
      <c r="W13" s="27">
        <f t="shared" si="0"/>
        <v>1.2249999999999999</v>
      </c>
      <c r="X13" s="27">
        <f t="shared" si="0"/>
        <v>1.187279151943463</v>
      </c>
      <c r="Y13" s="27">
        <f t="shared" si="0"/>
        <v>1.138431752178122</v>
      </c>
      <c r="Z13" s="27">
        <f t="shared" si="0"/>
        <v>1.094972067039106</v>
      </c>
      <c r="AA13" s="27">
        <f t="shared" si="0"/>
        <v>1.1006083294337856</v>
      </c>
      <c r="AB13" s="27">
        <f t="shared" si="0"/>
        <v>1.0518783542039356</v>
      </c>
      <c r="AC13" s="27">
        <f t="shared" si="0"/>
        <v>1</v>
      </c>
    </row>
    <row r="14" spans="1:17" ht="15">
      <c r="A14" t="s">
        <v>52</v>
      </c>
      <c r="B14"/>
      <c r="C14"/>
      <c r="D14"/>
      <c r="E14"/>
      <c r="F14"/>
      <c r="G14"/>
      <c r="H14"/>
      <c r="I14"/>
      <c r="J14"/>
      <c r="K14"/>
      <c r="L14"/>
      <c r="M14"/>
      <c r="N14"/>
      <c r="O14"/>
      <c r="P14" s="7"/>
      <c r="Q14" s="7"/>
    </row>
    <row r="16" ht="15.75">
      <c r="A16" s="49" t="s">
        <v>299</v>
      </c>
    </row>
    <row r="17" ht="15.75">
      <c r="A17" s="49" t="s">
        <v>300</v>
      </c>
    </row>
    <row r="18" spans="1:24" ht="15.75">
      <c r="A18" s="49" t="s">
        <v>307</v>
      </c>
      <c r="X18" s="4"/>
    </row>
    <row r="19" spans="21:28" ht="12.75">
      <c r="U19" s="111"/>
      <c r="V19" s="111"/>
      <c r="X19" s="111"/>
      <c r="Z19" s="111"/>
      <c r="AB19" s="111"/>
    </row>
    <row r="20" spans="1:28" ht="15">
      <c r="A20"/>
      <c r="B20"/>
      <c r="C20"/>
      <c r="D20"/>
      <c r="E20" s="24">
        <v>1987</v>
      </c>
      <c r="F20" s="24">
        <v>1988</v>
      </c>
      <c r="G20" s="24">
        <v>1989</v>
      </c>
      <c r="H20" s="24">
        <v>1990</v>
      </c>
      <c r="I20" s="24">
        <v>1991</v>
      </c>
      <c r="J20" s="24">
        <v>1992</v>
      </c>
      <c r="K20" s="24">
        <v>1993</v>
      </c>
      <c r="L20" s="24">
        <v>1994</v>
      </c>
      <c r="M20" s="24">
        <v>1995</v>
      </c>
      <c r="N20" s="24">
        <v>1996</v>
      </c>
      <c r="O20" s="24">
        <v>1997</v>
      </c>
      <c r="P20" s="24">
        <v>1998</v>
      </c>
      <c r="Q20" s="24">
        <v>1999</v>
      </c>
      <c r="R20" s="24">
        <v>2000</v>
      </c>
      <c r="S20" s="24">
        <v>2001</v>
      </c>
      <c r="T20" s="24">
        <v>2002</v>
      </c>
      <c r="U20" s="2">
        <v>2003</v>
      </c>
      <c r="V20" s="2">
        <v>2004</v>
      </c>
      <c r="W20" s="115">
        <v>2005</v>
      </c>
      <c r="X20" s="2">
        <v>2006</v>
      </c>
      <c r="Y20" s="115">
        <v>2007</v>
      </c>
      <c r="Z20" s="2">
        <v>2008</v>
      </c>
      <c r="AA20" s="115">
        <v>2009</v>
      </c>
      <c r="AB20" s="2">
        <v>2010</v>
      </c>
    </row>
    <row r="21" spans="1:17" ht="15">
      <c r="A21" s="7"/>
      <c r="B21"/>
      <c r="C21"/>
      <c r="D21"/>
      <c r="E21"/>
      <c r="F21"/>
      <c r="G21"/>
      <c r="H21"/>
      <c r="I21"/>
      <c r="J21"/>
      <c r="K21"/>
      <c r="L21"/>
      <c r="M21"/>
      <c r="N21"/>
      <c r="O21"/>
      <c r="P21" s="7"/>
      <c r="Q21" s="7"/>
    </row>
    <row r="22" spans="1:28" ht="15">
      <c r="A22" t="s">
        <v>47</v>
      </c>
      <c r="B22"/>
      <c r="C22"/>
      <c r="D22"/>
      <c r="E22" s="25">
        <v>101.9</v>
      </c>
      <c r="F22" s="25">
        <v>106.9</v>
      </c>
      <c r="G22" s="25">
        <v>115.2</v>
      </c>
      <c r="H22" s="7">
        <v>126.1</v>
      </c>
      <c r="I22" s="7">
        <v>133.5</v>
      </c>
      <c r="J22" s="7">
        <v>138.5</v>
      </c>
      <c r="K22" s="25">
        <v>140.7</v>
      </c>
      <c r="L22" s="25">
        <v>144.1</v>
      </c>
      <c r="M22" s="25">
        <v>149.1</v>
      </c>
      <c r="N22" s="25">
        <v>152.7</v>
      </c>
      <c r="O22" s="25">
        <v>157.5</v>
      </c>
      <c r="P22" s="25">
        <v>162.9</v>
      </c>
      <c r="Q22" s="7">
        <v>165.4</v>
      </c>
      <c r="R22" s="7">
        <v>170.3</v>
      </c>
      <c r="S22" s="7">
        <v>173.3</v>
      </c>
      <c r="T22" s="7">
        <v>176.2</v>
      </c>
      <c r="U22" s="6">
        <v>181.3</v>
      </c>
      <c r="V22" s="6">
        <v>186.7</v>
      </c>
      <c r="W22" s="16">
        <v>192</v>
      </c>
      <c r="X22" s="16">
        <v>198.1</v>
      </c>
      <c r="Y22" s="6">
        <v>206.6</v>
      </c>
      <c r="Z22" s="6">
        <v>214.8</v>
      </c>
      <c r="AA22" s="16">
        <v>213.7</v>
      </c>
      <c r="AB22" s="16">
        <v>223.6</v>
      </c>
    </row>
    <row r="23" spans="1:17" ht="15">
      <c r="A23"/>
      <c r="B23"/>
      <c r="C23"/>
      <c r="D23"/>
      <c r="E23"/>
      <c r="F23"/>
      <c r="G23"/>
      <c r="H23"/>
      <c r="I23"/>
      <c r="J23"/>
      <c r="K23"/>
      <c r="L23"/>
      <c r="M23"/>
      <c r="N23"/>
      <c r="O23"/>
      <c r="P23" s="7"/>
      <c r="Q23" s="7"/>
    </row>
    <row r="24" spans="1:17" ht="15.75">
      <c r="A24" t="s">
        <v>176</v>
      </c>
      <c r="B24"/>
      <c r="C24"/>
      <c r="D24"/>
      <c r="E24"/>
      <c r="F24"/>
      <c r="G24"/>
      <c r="H24"/>
      <c r="I24"/>
      <c r="J24"/>
      <c r="K24"/>
      <c r="L24"/>
      <c r="M24"/>
      <c r="N24"/>
      <c r="O24"/>
      <c r="P24" s="7"/>
      <c r="Q24" s="7"/>
    </row>
    <row r="25" spans="1:17" ht="15">
      <c r="A25" s="26" t="s">
        <v>49</v>
      </c>
      <c r="B25" s="129">
        <v>223.6</v>
      </c>
      <c r="C25"/>
      <c r="D25"/>
      <c r="E25"/>
      <c r="F25"/>
      <c r="G25"/>
      <c r="H25"/>
      <c r="I25"/>
      <c r="J25"/>
      <c r="K25"/>
      <c r="L25"/>
      <c r="M25"/>
      <c r="N25"/>
      <c r="O25"/>
      <c r="P25" s="7"/>
      <c r="Q25" s="7"/>
    </row>
    <row r="26" spans="1:17" ht="15">
      <c r="A26"/>
      <c r="B26"/>
      <c r="C26"/>
      <c r="D26"/>
      <c r="E26"/>
      <c r="F26"/>
      <c r="G26"/>
      <c r="H26"/>
      <c r="I26"/>
      <c r="J26"/>
      <c r="K26"/>
      <c r="L26"/>
      <c r="M26"/>
      <c r="N26"/>
      <c r="O26"/>
      <c r="P26" s="7"/>
      <c r="Q26" s="7"/>
    </row>
    <row r="27" spans="1:17" ht="15">
      <c r="A27" t="s">
        <v>50</v>
      </c>
      <c r="B27"/>
      <c r="C27"/>
      <c r="D27"/>
      <c r="E27"/>
      <c r="F27"/>
      <c r="G27"/>
      <c r="H27"/>
      <c r="I27"/>
      <c r="J27"/>
      <c r="K27"/>
      <c r="L27"/>
      <c r="M27"/>
      <c r="N27"/>
      <c r="O27"/>
      <c r="P27" s="7"/>
      <c r="Q27" s="7"/>
    </row>
    <row r="28" spans="1:28" ht="15">
      <c r="A28" t="s">
        <v>51</v>
      </c>
      <c r="B28"/>
      <c r="C28"/>
      <c r="D28"/>
      <c r="E28" s="27">
        <f>$B25/E22</f>
        <v>2.1943081452404316</v>
      </c>
      <c r="F28" s="27">
        <f aca="true" t="shared" si="1" ref="F28:R28">$B25/F22</f>
        <v>2.091674462114125</v>
      </c>
      <c r="G28" s="27">
        <f t="shared" si="1"/>
        <v>1.940972222222222</v>
      </c>
      <c r="H28" s="27">
        <f t="shared" si="1"/>
        <v>1.77319587628866</v>
      </c>
      <c r="I28" s="27">
        <f t="shared" si="1"/>
        <v>1.6749063670411986</v>
      </c>
      <c r="J28" s="27">
        <f t="shared" si="1"/>
        <v>1.6144404332129962</v>
      </c>
      <c r="K28" s="27">
        <f t="shared" si="1"/>
        <v>1.5891968727789625</v>
      </c>
      <c r="L28" s="27">
        <f t="shared" si="1"/>
        <v>1.5517002081887579</v>
      </c>
      <c r="M28" s="27">
        <f t="shared" si="1"/>
        <v>1.499664654594232</v>
      </c>
      <c r="N28" s="27">
        <f t="shared" si="1"/>
        <v>1.4643091028159791</v>
      </c>
      <c r="O28" s="27">
        <f t="shared" si="1"/>
        <v>1.4196825396825397</v>
      </c>
      <c r="P28" s="27">
        <f t="shared" si="1"/>
        <v>1.3726212400245548</v>
      </c>
      <c r="Q28" s="27">
        <f t="shared" si="1"/>
        <v>1.351874244256348</v>
      </c>
      <c r="R28" s="27">
        <f t="shared" si="1"/>
        <v>1.3129770992366412</v>
      </c>
      <c r="S28" s="27">
        <f aca="true" t="shared" si="2" ref="S28:AB28">$B25/S22</f>
        <v>1.2902481246393536</v>
      </c>
      <c r="T28" s="27">
        <f t="shared" si="2"/>
        <v>1.2690124858115779</v>
      </c>
      <c r="U28" s="27">
        <f t="shared" si="2"/>
        <v>1.2333149476006617</v>
      </c>
      <c r="V28" s="27">
        <f t="shared" si="2"/>
        <v>1.197643277986074</v>
      </c>
      <c r="W28" s="27">
        <f t="shared" si="2"/>
        <v>1.1645833333333333</v>
      </c>
      <c r="X28" s="27">
        <f t="shared" si="2"/>
        <v>1.1287228672387684</v>
      </c>
      <c r="Y28" s="27">
        <f t="shared" si="2"/>
        <v>1.0822846079380446</v>
      </c>
      <c r="Z28" s="27">
        <f t="shared" si="2"/>
        <v>1.0409683426443201</v>
      </c>
      <c r="AA28" s="27">
        <f t="shared" si="2"/>
        <v>1.046326626111371</v>
      </c>
      <c r="AB28" s="27">
        <f t="shared" si="2"/>
        <v>1</v>
      </c>
    </row>
    <row r="29" spans="1:17" ht="15">
      <c r="A29" t="s">
        <v>52</v>
      </c>
      <c r="B29"/>
      <c r="C29"/>
      <c r="D29"/>
      <c r="E29"/>
      <c r="F29"/>
      <c r="G29"/>
      <c r="H29"/>
      <c r="I29"/>
      <c r="J29"/>
      <c r="K29"/>
      <c r="L29"/>
      <c r="M29"/>
      <c r="N29"/>
      <c r="O29"/>
      <c r="P29" s="7"/>
      <c r="Q29" s="7"/>
    </row>
  </sheetData>
  <printOptions/>
  <pageMargins left="0.236" right="0.236" top="0.512" bottom="0.551" header="0.5" footer="0.5"/>
  <pageSetup fitToHeight="1" fitToWidth="1" horizontalDpi="300" verticalDpi="300" orientation="landscape" paperSize="9" scale="46" r:id="rId1"/>
  <headerFooter alignWithMargins="0">
    <oddFooter>&amp;LExcel\sheets\sts\sts9495\RPI_STS8&amp;C&amp;D&amp;RSODD Transport Statistics</oddFooter>
  </headerFooter>
</worksheet>
</file>

<file path=xl/worksheets/sheet16.xml><?xml version="1.0" encoding="utf-8"?>
<worksheet xmlns="http://schemas.openxmlformats.org/spreadsheetml/2006/main" xmlns:r="http://schemas.openxmlformats.org/officeDocument/2006/relationships">
  <sheetPr>
    <tabColor indexed="10"/>
    <pageSetUpPr fitToPage="1"/>
  </sheetPr>
  <dimension ref="A1:IV77"/>
  <sheetViews>
    <sheetView zoomScale="75" zoomScaleNormal="75" workbookViewId="0" topLeftCell="A2">
      <selection activeCell="E41" sqref="E41"/>
    </sheetView>
  </sheetViews>
  <sheetFormatPr defaultColWidth="8.88671875" defaultRowHeight="15"/>
  <cols>
    <col min="2" max="2" width="9.3359375" style="0" customWidth="1"/>
    <col min="3" max="3" width="9.10546875" style="0" customWidth="1"/>
    <col min="4" max="4" width="8.6640625" style="0" customWidth="1"/>
    <col min="6" max="6" width="7.3359375" style="0" customWidth="1"/>
    <col min="7" max="7" width="9.3359375" style="0" customWidth="1"/>
    <col min="8" max="8" width="9.88671875" style="0" customWidth="1"/>
    <col min="9" max="9" width="7.3359375" style="0" customWidth="1"/>
    <col min="10" max="10" width="9.77734375" style="0" customWidth="1"/>
    <col min="11" max="11" width="7.88671875" style="0" customWidth="1"/>
    <col min="12" max="12" width="8.6640625" style="0" customWidth="1"/>
    <col min="13" max="13" width="10.21484375" style="0" customWidth="1"/>
    <col min="14" max="14" width="9.99609375" style="0" customWidth="1"/>
    <col min="15" max="15" width="9.77734375" style="0" customWidth="1"/>
    <col min="16" max="16" width="11.6640625" style="0" customWidth="1"/>
    <col min="17" max="17" width="2.3359375" style="0" customWidth="1"/>
  </cols>
  <sheetData>
    <row r="1" spans="1:16" ht="18" hidden="1">
      <c r="A1" s="1"/>
      <c r="B1" s="1"/>
      <c r="C1" s="1"/>
      <c r="D1" s="1"/>
      <c r="E1" s="1"/>
      <c r="F1" s="1"/>
      <c r="G1" s="1"/>
      <c r="H1" s="1"/>
      <c r="I1" s="1"/>
      <c r="J1" s="1"/>
      <c r="K1" s="1"/>
      <c r="L1" s="1"/>
      <c r="M1" s="1"/>
      <c r="N1" s="1"/>
      <c r="O1" s="1"/>
      <c r="P1" s="106" t="s">
        <v>192</v>
      </c>
    </row>
    <row r="2" spans="1:16" ht="8.25" customHeight="1">
      <c r="A2" s="1"/>
      <c r="B2" s="1"/>
      <c r="C2" s="1"/>
      <c r="D2" s="1"/>
      <c r="E2" s="1"/>
      <c r="F2" s="1"/>
      <c r="G2" s="1"/>
      <c r="H2" s="1"/>
      <c r="I2" s="1"/>
      <c r="J2" s="1"/>
      <c r="K2" s="1"/>
      <c r="L2" s="1"/>
      <c r="M2" s="1"/>
      <c r="N2" s="1"/>
      <c r="O2" s="1"/>
      <c r="P2" s="59"/>
    </row>
    <row r="3" spans="1:16" ht="20.25">
      <c r="A3" s="147" t="s">
        <v>523</v>
      </c>
      <c r="B3" s="31"/>
      <c r="C3" s="31"/>
      <c r="D3" s="31"/>
      <c r="E3" s="31"/>
      <c r="F3" s="31"/>
      <c r="G3" s="31"/>
      <c r="H3" s="31"/>
      <c r="I3" s="31"/>
      <c r="J3" s="31"/>
      <c r="K3" s="31"/>
      <c r="L3" s="31"/>
      <c r="N3" s="244"/>
      <c r="O3" s="31"/>
      <c r="P3" s="71"/>
    </row>
    <row r="4" spans="1:16" ht="18.75">
      <c r="A4" s="147" t="s">
        <v>547</v>
      </c>
      <c r="B4" s="191"/>
      <c r="C4" s="14"/>
      <c r="D4" s="14"/>
      <c r="E4" s="14"/>
      <c r="F4" s="14"/>
      <c r="G4" s="14"/>
      <c r="H4" s="14"/>
      <c r="I4" s="7"/>
      <c r="J4" s="7"/>
      <c r="K4" s="7"/>
      <c r="L4" s="7"/>
      <c r="M4" s="7"/>
      <c r="N4" s="44"/>
      <c r="O4" s="7"/>
      <c r="P4" s="56"/>
    </row>
    <row r="5" spans="1:16" ht="6" customHeight="1">
      <c r="A5" s="148"/>
      <c r="B5" s="14"/>
      <c r="C5" s="14"/>
      <c r="D5" s="14"/>
      <c r="E5" s="14"/>
      <c r="F5" s="14"/>
      <c r="G5" s="14"/>
      <c r="H5" s="14"/>
      <c r="I5" s="14"/>
      <c r="J5" s="14"/>
      <c r="K5" s="14"/>
      <c r="L5" s="14"/>
      <c r="M5" s="14"/>
      <c r="N5" s="14"/>
      <c r="O5" s="14"/>
      <c r="P5" s="218"/>
    </row>
    <row r="6" spans="1:16" ht="15.75">
      <c r="A6" s="189"/>
      <c r="B6" s="188"/>
      <c r="C6" s="392" t="s">
        <v>193</v>
      </c>
      <c r="D6" s="392"/>
      <c r="E6" s="392"/>
      <c r="F6" s="392"/>
      <c r="G6" s="392"/>
      <c r="H6" s="392"/>
      <c r="I6" s="392"/>
      <c r="J6" s="392"/>
      <c r="K6" s="392"/>
      <c r="L6" s="392"/>
      <c r="M6" s="392"/>
      <c r="N6" s="392"/>
      <c r="O6" s="392"/>
      <c r="P6" s="392"/>
    </row>
    <row r="7" spans="1:16" ht="45">
      <c r="A7" s="190" t="s">
        <v>194</v>
      </c>
      <c r="B7" s="190"/>
      <c r="C7" s="270" t="s">
        <v>195</v>
      </c>
      <c r="D7" s="270" t="s">
        <v>196</v>
      </c>
      <c r="E7" s="270" t="s">
        <v>289</v>
      </c>
      <c r="F7" s="270" t="s">
        <v>197</v>
      </c>
      <c r="G7" s="270" t="s">
        <v>63</v>
      </c>
      <c r="H7" s="270" t="s">
        <v>90</v>
      </c>
      <c r="I7" s="270" t="s">
        <v>66</v>
      </c>
      <c r="J7" s="270" t="s">
        <v>59</v>
      </c>
      <c r="K7" s="270" t="s">
        <v>198</v>
      </c>
      <c r="L7" s="270" t="s">
        <v>73</v>
      </c>
      <c r="M7" s="270" t="s">
        <v>199</v>
      </c>
      <c r="N7" s="270" t="s">
        <v>291</v>
      </c>
      <c r="O7" s="270" t="s">
        <v>67</v>
      </c>
      <c r="P7" s="270" t="s">
        <v>68</v>
      </c>
    </row>
    <row r="8" spans="1:16" ht="6" customHeight="1">
      <c r="A8" s="191"/>
      <c r="B8" s="191"/>
      <c r="C8" s="192"/>
      <c r="D8" s="192"/>
      <c r="E8" s="192"/>
      <c r="F8" s="192"/>
      <c r="G8" s="192"/>
      <c r="H8" s="193"/>
      <c r="I8" s="193"/>
      <c r="J8" s="193"/>
      <c r="K8" s="193"/>
      <c r="L8" s="193"/>
      <c r="M8" s="193"/>
      <c r="N8" s="194"/>
      <c r="O8" s="194"/>
      <c r="P8" s="30"/>
    </row>
    <row r="9" spans="1:16" ht="15.75">
      <c r="A9" s="142"/>
      <c r="B9" s="41"/>
      <c r="C9" s="7"/>
      <c r="D9" s="7"/>
      <c r="E9" s="7"/>
      <c r="F9" s="7"/>
      <c r="G9" s="98"/>
      <c r="H9" s="42"/>
      <c r="I9" s="42"/>
      <c r="J9" s="7"/>
      <c r="K9" s="7"/>
      <c r="L9" s="7"/>
      <c r="M9" s="7"/>
      <c r="N9" s="9"/>
      <c r="P9" s="61" t="s">
        <v>13</v>
      </c>
    </row>
    <row r="10" spans="1:16" ht="6" customHeight="1">
      <c r="A10" s="142"/>
      <c r="B10" s="41"/>
      <c r="C10" s="7"/>
      <c r="D10" s="7"/>
      <c r="E10" s="7"/>
      <c r="F10" s="7"/>
      <c r="G10" s="98"/>
      <c r="H10" s="42"/>
      <c r="I10" s="42"/>
      <c r="J10" s="7"/>
      <c r="K10" s="7"/>
      <c r="L10" s="7"/>
      <c r="M10" s="7"/>
      <c r="N10" s="42"/>
      <c r="O10" s="42"/>
      <c r="P10" s="73"/>
    </row>
    <row r="11" spans="1:16" ht="15.75">
      <c r="A11" s="7" t="s">
        <v>195</v>
      </c>
      <c r="B11" s="41"/>
      <c r="C11" s="247">
        <v>175909.5</v>
      </c>
      <c r="D11" s="247">
        <v>205487.75</v>
      </c>
      <c r="E11" s="247">
        <v>51883</v>
      </c>
      <c r="F11" s="247">
        <v>412.5</v>
      </c>
      <c r="G11" s="247">
        <v>254</v>
      </c>
      <c r="H11" s="247">
        <v>712.75</v>
      </c>
      <c r="I11" s="247">
        <v>33900.75</v>
      </c>
      <c r="J11" s="247">
        <v>298.75</v>
      </c>
      <c r="K11" s="247">
        <v>664</v>
      </c>
      <c r="L11" s="247">
        <v>677.25</v>
      </c>
      <c r="M11" s="247">
        <v>199.75</v>
      </c>
      <c r="N11" s="247">
        <v>96519.75</v>
      </c>
      <c r="O11" s="247">
        <v>3129.75</v>
      </c>
      <c r="P11" s="247">
        <v>18700.75</v>
      </c>
    </row>
    <row r="12" spans="1:16" ht="15.75">
      <c r="A12" s="7" t="s">
        <v>56</v>
      </c>
      <c r="B12" s="41"/>
      <c r="C12" s="247">
        <v>205487.75</v>
      </c>
      <c r="D12" s="247">
        <v>12209.5</v>
      </c>
      <c r="E12" s="247">
        <v>6886</v>
      </c>
      <c r="F12" s="247">
        <v>54</v>
      </c>
      <c r="G12" s="247">
        <v>19.75</v>
      </c>
      <c r="H12" s="247">
        <v>75.75</v>
      </c>
      <c r="I12" s="247">
        <v>6127.5</v>
      </c>
      <c r="J12" s="247">
        <v>38</v>
      </c>
      <c r="K12" s="247">
        <v>58.25</v>
      </c>
      <c r="L12" s="247">
        <v>117.5</v>
      </c>
      <c r="M12" s="247">
        <v>26.25</v>
      </c>
      <c r="N12" s="247">
        <v>12182.5</v>
      </c>
      <c r="O12" s="247">
        <v>229</v>
      </c>
      <c r="P12" s="247">
        <v>2649.75</v>
      </c>
    </row>
    <row r="13" spans="1:16" ht="15.75">
      <c r="A13" s="7" t="s">
        <v>57</v>
      </c>
      <c r="B13" s="41"/>
      <c r="C13" s="247">
        <v>51883</v>
      </c>
      <c r="D13" s="247">
        <v>6886</v>
      </c>
      <c r="E13" s="247">
        <v>18030</v>
      </c>
      <c r="F13" s="247">
        <v>138.25</v>
      </c>
      <c r="G13" s="247">
        <v>111.75</v>
      </c>
      <c r="H13" s="247">
        <v>118.5</v>
      </c>
      <c r="I13" s="247">
        <v>83946.75</v>
      </c>
      <c r="J13" s="247">
        <v>50.75</v>
      </c>
      <c r="K13" s="247">
        <v>160.75</v>
      </c>
      <c r="L13" s="247">
        <v>154.25</v>
      </c>
      <c r="M13" s="247">
        <v>25.25</v>
      </c>
      <c r="N13" s="247">
        <v>15934.25</v>
      </c>
      <c r="O13" s="247">
        <v>370.5</v>
      </c>
      <c r="P13" s="247">
        <v>4306.5</v>
      </c>
    </row>
    <row r="14" spans="1:16" ht="15.75">
      <c r="A14" s="7" t="s">
        <v>197</v>
      </c>
      <c r="B14" s="41"/>
      <c r="C14" s="247">
        <v>412.5</v>
      </c>
      <c r="D14" s="247">
        <v>54</v>
      </c>
      <c r="E14" s="247">
        <v>138.25</v>
      </c>
      <c r="F14" s="247">
        <v>61550</v>
      </c>
      <c r="G14" s="247">
        <v>85</v>
      </c>
      <c r="H14" s="247">
        <v>185.5</v>
      </c>
      <c r="I14" s="247">
        <v>252.5</v>
      </c>
      <c r="J14" s="247">
        <v>258.25</v>
      </c>
      <c r="K14" s="247">
        <v>2651.75</v>
      </c>
      <c r="L14" s="247">
        <v>143.25</v>
      </c>
      <c r="M14" s="247">
        <v>436.5</v>
      </c>
      <c r="N14" s="247">
        <v>9543.394999999999</v>
      </c>
      <c r="O14" s="247">
        <v>520.25</v>
      </c>
      <c r="P14" s="247">
        <v>552.4325</v>
      </c>
    </row>
    <row r="15" spans="1:16" ht="15.75">
      <c r="A15" s="249" t="s">
        <v>63</v>
      </c>
      <c r="B15" s="41"/>
      <c r="C15" s="247">
        <v>254</v>
      </c>
      <c r="D15" s="247">
        <v>19.75</v>
      </c>
      <c r="E15" s="247">
        <v>111.75</v>
      </c>
      <c r="F15" s="247">
        <v>85</v>
      </c>
      <c r="G15" s="247">
        <v>0</v>
      </c>
      <c r="H15" s="247">
        <v>45.25</v>
      </c>
      <c r="I15" s="247">
        <v>451</v>
      </c>
      <c r="J15" s="247">
        <v>81</v>
      </c>
      <c r="K15" s="247">
        <v>856.25</v>
      </c>
      <c r="L15" s="247">
        <v>49.75</v>
      </c>
      <c r="M15" s="247">
        <v>84.5</v>
      </c>
      <c r="N15" s="247">
        <v>10499.25</v>
      </c>
      <c r="O15" s="247">
        <v>3059.5</v>
      </c>
      <c r="P15" s="247">
        <v>103</v>
      </c>
    </row>
    <row r="16" spans="1:16" ht="15.75">
      <c r="A16" s="7" t="s">
        <v>285</v>
      </c>
      <c r="B16" s="41"/>
      <c r="C16" s="247">
        <v>712.75</v>
      </c>
      <c r="D16" s="247">
        <v>75.75</v>
      </c>
      <c r="E16" s="247">
        <v>118.5</v>
      </c>
      <c r="F16" s="247">
        <v>185.5</v>
      </c>
      <c r="G16" s="247">
        <v>45.25</v>
      </c>
      <c r="H16" s="247">
        <v>29062</v>
      </c>
      <c r="I16" s="247">
        <v>578.5</v>
      </c>
      <c r="J16" s="247">
        <v>4699</v>
      </c>
      <c r="K16" s="247">
        <v>128.5</v>
      </c>
      <c r="L16" s="247">
        <v>95.5</v>
      </c>
      <c r="M16" s="247">
        <v>206</v>
      </c>
      <c r="N16" s="247">
        <v>17847.75</v>
      </c>
      <c r="O16" s="247">
        <v>222</v>
      </c>
      <c r="P16" s="247">
        <v>712.75</v>
      </c>
    </row>
    <row r="17" spans="1:16" ht="15.75">
      <c r="A17" s="7" t="s">
        <v>66</v>
      </c>
      <c r="B17" s="41"/>
      <c r="C17" s="247">
        <v>33900.75</v>
      </c>
      <c r="D17" s="247">
        <v>6127.5</v>
      </c>
      <c r="E17" s="247">
        <v>83946.75</v>
      </c>
      <c r="F17" s="247">
        <v>252.5</v>
      </c>
      <c r="G17" s="247">
        <v>451</v>
      </c>
      <c r="H17" s="247">
        <v>578.5</v>
      </c>
      <c r="I17" s="247">
        <v>708</v>
      </c>
      <c r="J17" s="247">
        <v>156.25</v>
      </c>
      <c r="K17" s="247">
        <v>582.75</v>
      </c>
      <c r="L17" s="247">
        <v>812.5</v>
      </c>
      <c r="M17" s="247">
        <v>143.75</v>
      </c>
      <c r="N17" s="247">
        <v>81567.25</v>
      </c>
      <c r="O17" s="247">
        <v>2002.5</v>
      </c>
      <c r="P17" s="247">
        <v>50203.5</v>
      </c>
    </row>
    <row r="18" spans="1:16" ht="15.75">
      <c r="A18" s="7" t="s">
        <v>59</v>
      </c>
      <c r="B18" s="41"/>
      <c r="C18" s="247">
        <v>298.75</v>
      </c>
      <c r="D18" s="247">
        <v>38</v>
      </c>
      <c r="E18" s="247">
        <v>50.75</v>
      </c>
      <c r="F18" s="247">
        <v>258.25</v>
      </c>
      <c r="G18" s="247">
        <v>81</v>
      </c>
      <c r="H18" s="247">
        <v>4699</v>
      </c>
      <c r="I18" s="247">
        <v>156.25</v>
      </c>
      <c r="J18" s="247">
        <v>37689.56</v>
      </c>
      <c r="K18" s="247">
        <v>698.07</v>
      </c>
      <c r="L18" s="247">
        <v>64.5</v>
      </c>
      <c r="M18" s="247">
        <v>10744.415000000003</v>
      </c>
      <c r="N18" s="247">
        <v>3982.25</v>
      </c>
      <c r="O18" s="247">
        <v>279.25</v>
      </c>
      <c r="P18" s="247">
        <v>176.25</v>
      </c>
    </row>
    <row r="19" spans="1:16" ht="15.75">
      <c r="A19" s="7" t="s">
        <v>286</v>
      </c>
      <c r="B19" s="41"/>
      <c r="C19" s="247">
        <v>664</v>
      </c>
      <c r="D19" s="247">
        <v>58.25</v>
      </c>
      <c r="E19" s="247">
        <v>160.75</v>
      </c>
      <c r="F19" s="247">
        <v>2651.75</v>
      </c>
      <c r="G19" s="247">
        <v>856.25</v>
      </c>
      <c r="H19" s="247">
        <v>128.5</v>
      </c>
      <c r="I19" s="247">
        <v>582.75</v>
      </c>
      <c r="J19" s="247">
        <v>698.07</v>
      </c>
      <c r="K19" s="247">
        <v>32353.32</v>
      </c>
      <c r="L19" s="247">
        <v>332.75</v>
      </c>
      <c r="M19" s="247">
        <v>2299.855</v>
      </c>
      <c r="N19" s="247">
        <v>30541.25</v>
      </c>
      <c r="O19" s="247">
        <v>3395.75</v>
      </c>
      <c r="P19" s="247">
        <v>407.25</v>
      </c>
    </row>
    <row r="20" spans="1:16" ht="15.75">
      <c r="A20" s="7" t="s">
        <v>73</v>
      </c>
      <c r="B20" s="41"/>
      <c r="C20" s="247">
        <v>677.25</v>
      </c>
      <c r="D20" s="247">
        <v>117.5</v>
      </c>
      <c r="E20" s="247">
        <v>154.25</v>
      </c>
      <c r="F20" s="247">
        <v>143.25</v>
      </c>
      <c r="G20" s="247">
        <v>49.75</v>
      </c>
      <c r="H20" s="247">
        <v>95.5</v>
      </c>
      <c r="I20" s="247">
        <v>812.5</v>
      </c>
      <c r="J20" s="247">
        <v>64.5</v>
      </c>
      <c r="K20" s="247">
        <v>332.75</v>
      </c>
      <c r="L20" s="247">
        <v>13527.5</v>
      </c>
      <c r="M20" s="247">
        <v>64.25</v>
      </c>
      <c r="N20" s="247">
        <v>399943.75</v>
      </c>
      <c r="O20" s="247">
        <v>2624.5</v>
      </c>
      <c r="P20" s="247">
        <v>4436.25</v>
      </c>
    </row>
    <row r="21" spans="1:16" ht="15.75">
      <c r="A21" s="7" t="s">
        <v>80</v>
      </c>
      <c r="B21" s="41"/>
      <c r="C21" s="247">
        <v>199.75</v>
      </c>
      <c r="D21" s="247">
        <v>26.25</v>
      </c>
      <c r="E21" s="247">
        <v>25.25</v>
      </c>
      <c r="F21" s="247">
        <v>436.5</v>
      </c>
      <c r="G21" s="247">
        <v>84.5</v>
      </c>
      <c r="H21" s="247">
        <v>206</v>
      </c>
      <c r="I21" s="247">
        <v>143.75</v>
      </c>
      <c r="J21" s="247">
        <v>10744.415</v>
      </c>
      <c r="K21" s="247">
        <v>2299.855</v>
      </c>
      <c r="L21" s="247">
        <v>64.25</v>
      </c>
      <c r="M21" s="247">
        <v>113554.52</v>
      </c>
      <c r="N21" s="247">
        <v>9099.75</v>
      </c>
      <c r="O21" s="247">
        <v>590.5</v>
      </c>
      <c r="P21" s="247">
        <v>158.25</v>
      </c>
    </row>
    <row r="22" spans="1:16" ht="15.75">
      <c r="A22" s="7" t="s">
        <v>200</v>
      </c>
      <c r="B22" s="41"/>
      <c r="C22" s="247">
        <v>96519.75</v>
      </c>
      <c r="D22" s="247">
        <v>12182.5</v>
      </c>
      <c r="E22" s="247">
        <v>15934.25</v>
      </c>
      <c r="F22" s="247">
        <v>9543.394999999999</v>
      </c>
      <c r="G22" s="247">
        <v>10499.25</v>
      </c>
      <c r="H22" s="247">
        <v>17847.75</v>
      </c>
      <c r="I22" s="247">
        <v>81567.25</v>
      </c>
      <c r="J22" s="247">
        <v>3982.25</v>
      </c>
      <c r="K22" s="247">
        <v>30541.25</v>
      </c>
      <c r="L22" s="247">
        <v>399943.75</v>
      </c>
      <c r="M22" s="247">
        <v>9099.75</v>
      </c>
      <c r="N22" s="247">
        <v>514944</v>
      </c>
      <c r="O22" s="247">
        <v>294920</v>
      </c>
      <c r="P22" s="247">
        <v>853838.25</v>
      </c>
    </row>
    <row r="23" spans="1:16" ht="15">
      <c r="A23" s="7" t="s">
        <v>67</v>
      </c>
      <c r="B23" s="31"/>
      <c r="C23" s="247">
        <v>3129.75</v>
      </c>
      <c r="D23" s="247">
        <v>229</v>
      </c>
      <c r="E23" s="247">
        <v>370.5</v>
      </c>
      <c r="F23" s="247">
        <v>520.25</v>
      </c>
      <c r="G23" s="247">
        <v>3059.5</v>
      </c>
      <c r="H23" s="247">
        <v>222</v>
      </c>
      <c r="I23" s="247">
        <v>2002.5</v>
      </c>
      <c r="J23" s="247">
        <v>279.25</v>
      </c>
      <c r="K23" s="247">
        <v>3395.75</v>
      </c>
      <c r="L23" s="247">
        <v>2624.5</v>
      </c>
      <c r="M23" s="247">
        <v>590.5</v>
      </c>
      <c r="N23" s="247">
        <v>294920</v>
      </c>
      <c r="O23" s="247">
        <v>28522</v>
      </c>
      <c r="P23" s="247">
        <v>2554</v>
      </c>
    </row>
    <row r="24" spans="1:19" ht="15">
      <c r="A24" s="7" t="s">
        <v>68</v>
      </c>
      <c r="B24" s="31"/>
      <c r="C24" s="247">
        <v>18700.75</v>
      </c>
      <c r="D24" s="247">
        <v>2649.75</v>
      </c>
      <c r="E24" s="247">
        <v>4306.5</v>
      </c>
      <c r="F24" s="247">
        <v>552.4325</v>
      </c>
      <c r="G24" s="247">
        <v>103</v>
      </c>
      <c r="H24" s="247">
        <v>712.75</v>
      </c>
      <c r="I24" s="247">
        <v>50203.5</v>
      </c>
      <c r="J24" s="247">
        <v>176.25</v>
      </c>
      <c r="K24" s="247">
        <v>407.25</v>
      </c>
      <c r="L24" s="247">
        <v>4436.25</v>
      </c>
      <c r="M24" s="247">
        <v>158.25</v>
      </c>
      <c r="N24" s="247">
        <v>853838.25</v>
      </c>
      <c r="O24" s="247">
        <v>2554</v>
      </c>
      <c r="P24" s="247">
        <v>229677</v>
      </c>
      <c r="S24" s="247"/>
    </row>
    <row r="25" spans="1:16" ht="15">
      <c r="A25" s="7" t="s">
        <v>201</v>
      </c>
      <c r="B25" s="31"/>
      <c r="C25" s="247">
        <v>84837.74999999994</v>
      </c>
      <c r="D25" s="247">
        <v>7582.25</v>
      </c>
      <c r="E25" s="247">
        <v>9260.999999999995</v>
      </c>
      <c r="F25" s="247">
        <v>268000</v>
      </c>
      <c r="G25" s="247">
        <v>37435.75</v>
      </c>
      <c r="H25" s="247">
        <v>35256.5</v>
      </c>
      <c r="I25" s="247">
        <v>42106</v>
      </c>
      <c r="J25" s="247">
        <v>181508.74999995023</v>
      </c>
      <c r="K25" s="247">
        <v>820720.39000005</v>
      </c>
      <c r="L25" s="247">
        <v>13898</v>
      </c>
      <c r="M25" s="247">
        <v>593422.5775000998</v>
      </c>
      <c r="N25" s="247">
        <v>1597158.7499950014</v>
      </c>
      <c r="O25" s="247">
        <v>271356.2499949999</v>
      </c>
      <c r="P25" s="247">
        <v>30018</v>
      </c>
    </row>
    <row r="26" spans="1:16" ht="15">
      <c r="A26" s="7" t="s">
        <v>69</v>
      </c>
      <c r="B26" s="31"/>
      <c r="C26" s="247">
        <v>48835.5</v>
      </c>
      <c r="D26" s="247">
        <v>5621.5</v>
      </c>
      <c r="E26" s="247">
        <v>1023.25</v>
      </c>
      <c r="F26" s="247">
        <v>2467</v>
      </c>
      <c r="G26" s="247">
        <v>112.75</v>
      </c>
      <c r="H26" s="247">
        <v>476.5</v>
      </c>
      <c r="I26" s="247">
        <v>4143.75</v>
      </c>
      <c r="J26" s="247">
        <v>223.75</v>
      </c>
      <c r="K26" s="247">
        <v>717</v>
      </c>
      <c r="L26" s="247">
        <v>352</v>
      </c>
      <c r="M26" s="247">
        <v>135</v>
      </c>
      <c r="N26" s="247">
        <v>49140.25</v>
      </c>
      <c r="O26" s="247">
        <v>1329.5</v>
      </c>
      <c r="P26" s="247">
        <v>4343</v>
      </c>
    </row>
    <row r="27" spans="1:16" ht="15">
      <c r="A27" s="7" t="s">
        <v>70</v>
      </c>
      <c r="B27" s="31"/>
      <c r="C27" s="247">
        <v>869</v>
      </c>
      <c r="D27" s="247">
        <v>91</v>
      </c>
      <c r="E27" s="247">
        <v>88.5</v>
      </c>
      <c r="F27" s="247">
        <v>1126.5</v>
      </c>
      <c r="G27" s="247">
        <v>199.75</v>
      </c>
      <c r="H27" s="247">
        <v>365.5</v>
      </c>
      <c r="I27" s="247">
        <v>208.75</v>
      </c>
      <c r="J27" s="247">
        <v>958.675</v>
      </c>
      <c r="K27" s="247">
        <v>2692.99</v>
      </c>
      <c r="L27" s="247">
        <v>125</v>
      </c>
      <c r="M27" s="247">
        <v>2518.91</v>
      </c>
      <c r="N27" s="247">
        <v>6947.75</v>
      </c>
      <c r="O27" s="247">
        <v>1196.25</v>
      </c>
      <c r="P27" s="247">
        <v>347.5</v>
      </c>
    </row>
    <row r="28" spans="1:16" ht="15">
      <c r="A28" s="7" t="s">
        <v>76</v>
      </c>
      <c r="B28" s="31"/>
      <c r="C28" s="247">
        <v>47143.5</v>
      </c>
      <c r="D28" s="247">
        <v>4790.5</v>
      </c>
      <c r="E28" s="247">
        <v>564.25</v>
      </c>
      <c r="F28" s="247">
        <v>76.5</v>
      </c>
      <c r="G28" s="247">
        <v>30.75</v>
      </c>
      <c r="H28" s="247">
        <v>81.25</v>
      </c>
      <c r="I28" s="247">
        <v>1517.75</v>
      </c>
      <c r="J28" s="247">
        <v>55.25</v>
      </c>
      <c r="K28" s="247">
        <v>66.5</v>
      </c>
      <c r="L28" s="247">
        <v>97.5</v>
      </c>
      <c r="M28" s="247">
        <v>24.5</v>
      </c>
      <c r="N28" s="247">
        <v>6249.5</v>
      </c>
      <c r="O28" s="247">
        <v>263</v>
      </c>
      <c r="P28" s="247">
        <v>1338.75</v>
      </c>
    </row>
    <row r="29" spans="1:16" ht="15">
      <c r="A29" s="7" t="s">
        <v>60</v>
      </c>
      <c r="B29" s="31"/>
      <c r="C29" s="247">
        <v>1324</v>
      </c>
      <c r="D29" s="247">
        <v>129.5</v>
      </c>
      <c r="E29" s="247">
        <v>172</v>
      </c>
      <c r="F29" s="247">
        <v>788.5</v>
      </c>
      <c r="G29" s="247">
        <v>155.25</v>
      </c>
      <c r="H29" s="247">
        <v>329.75</v>
      </c>
      <c r="I29" s="247">
        <v>417.75</v>
      </c>
      <c r="J29" s="247">
        <v>608.97</v>
      </c>
      <c r="K29" s="247">
        <v>2280.995</v>
      </c>
      <c r="L29" s="247">
        <v>148.75</v>
      </c>
      <c r="M29" s="247">
        <v>2277.035</v>
      </c>
      <c r="N29" s="247">
        <v>12004.75</v>
      </c>
      <c r="O29" s="247">
        <v>1163.75</v>
      </c>
      <c r="P29" s="247">
        <v>365.5</v>
      </c>
    </row>
    <row r="30" spans="1:16" ht="15">
      <c r="A30" s="7" t="s">
        <v>71</v>
      </c>
      <c r="B30" s="31"/>
      <c r="C30" s="247">
        <v>1337</v>
      </c>
      <c r="D30" s="247">
        <v>82.5</v>
      </c>
      <c r="E30" s="247">
        <v>183.75</v>
      </c>
      <c r="F30" s="247">
        <v>4283.25</v>
      </c>
      <c r="G30" s="247">
        <v>774.25</v>
      </c>
      <c r="H30" s="247">
        <v>228.75</v>
      </c>
      <c r="I30" s="247">
        <v>690.5</v>
      </c>
      <c r="J30" s="247">
        <v>1175.345</v>
      </c>
      <c r="K30" s="247">
        <v>16173.14</v>
      </c>
      <c r="L30" s="247">
        <v>982.75</v>
      </c>
      <c r="M30" s="247">
        <v>4810.075000000002</v>
      </c>
      <c r="N30" s="247">
        <v>131388.5</v>
      </c>
      <c r="O30" s="247">
        <v>9987.25</v>
      </c>
      <c r="P30" s="247">
        <v>1485.75</v>
      </c>
    </row>
    <row r="31" spans="1:16" ht="15">
      <c r="A31" s="7" t="s">
        <v>78</v>
      </c>
      <c r="B31" s="31"/>
      <c r="C31" s="247">
        <v>9942.75</v>
      </c>
      <c r="D31" s="247">
        <v>1567.5</v>
      </c>
      <c r="E31" s="247">
        <v>8387.75</v>
      </c>
      <c r="F31" s="247">
        <v>372.25</v>
      </c>
      <c r="G31" s="247">
        <v>425.25</v>
      </c>
      <c r="H31" s="247">
        <v>266</v>
      </c>
      <c r="I31" s="247">
        <v>57609.75</v>
      </c>
      <c r="J31" s="247">
        <v>213</v>
      </c>
      <c r="K31" s="247">
        <v>783</v>
      </c>
      <c r="L31" s="247">
        <v>368.25</v>
      </c>
      <c r="M31" s="247">
        <v>157.25</v>
      </c>
      <c r="N31" s="247">
        <v>42145</v>
      </c>
      <c r="O31" s="247">
        <v>1870.25</v>
      </c>
      <c r="P31" s="247">
        <v>10226.75</v>
      </c>
    </row>
    <row r="32" spans="1:16" ht="15">
      <c r="A32" s="7" t="s">
        <v>79</v>
      </c>
      <c r="B32" s="31"/>
      <c r="C32" s="247">
        <v>1035</v>
      </c>
      <c r="D32" s="247">
        <v>124.5</v>
      </c>
      <c r="E32" s="247">
        <v>236</v>
      </c>
      <c r="F32" s="247">
        <v>2186.75</v>
      </c>
      <c r="G32" s="247">
        <v>417.5</v>
      </c>
      <c r="H32" s="247">
        <v>936.75</v>
      </c>
      <c r="I32" s="247">
        <v>542</v>
      </c>
      <c r="J32" s="247">
        <v>4076.755</v>
      </c>
      <c r="K32" s="247">
        <v>10622.415</v>
      </c>
      <c r="L32" s="247">
        <v>331.25</v>
      </c>
      <c r="M32" s="247">
        <v>8914.39</v>
      </c>
      <c r="N32" s="247">
        <v>16420</v>
      </c>
      <c r="O32" s="247">
        <v>2991.75</v>
      </c>
      <c r="P32" s="247">
        <v>490</v>
      </c>
    </row>
    <row r="33" spans="1:16" ht="15">
      <c r="A33" s="7" t="s">
        <v>61</v>
      </c>
      <c r="B33" s="31"/>
      <c r="C33" s="247">
        <v>1853.5</v>
      </c>
      <c r="D33" s="247">
        <v>207.25</v>
      </c>
      <c r="E33" s="247">
        <v>494</v>
      </c>
      <c r="F33" s="247">
        <v>1256</v>
      </c>
      <c r="G33" s="247">
        <v>299.25</v>
      </c>
      <c r="H33" s="247">
        <v>5973.5</v>
      </c>
      <c r="I33" s="247">
        <v>1257.75</v>
      </c>
      <c r="J33" s="247">
        <v>8798.275</v>
      </c>
      <c r="K33" s="247">
        <v>2709.785000000001</v>
      </c>
      <c r="L33" s="247">
        <v>210.5</v>
      </c>
      <c r="M33" s="247">
        <v>2655.8</v>
      </c>
      <c r="N33" s="247">
        <v>18815</v>
      </c>
      <c r="O33" s="247">
        <v>1679.75</v>
      </c>
      <c r="P33" s="247">
        <v>793.75</v>
      </c>
    </row>
    <row r="34" spans="1:16" ht="15">
      <c r="A34" s="7" t="s">
        <v>72</v>
      </c>
      <c r="B34" s="31"/>
      <c r="C34" s="247">
        <v>612</v>
      </c>
      <c r="D34" s="247">
        <v>86.75</v>
      </c>
      <c r="E34" s="247">
        <v>143</v>
      </c>
      <c r="F34" s="247">
        <v>2856</v>
      </c>
      <c r="G34" s="247">
        <v>397.5</v>
      </c>
      <c r="H34" s="247">
        <v>263</v>
      </c>
      <c r="I34" s="247">
        <v>364.75</v>
      </c>
      <c r="J34" s="247">
        <v>2211.365</v>
      </c>
      <c r="K34" s="247">
        <v>13692.42499999999</v>
      </c>
      <c r="L34" s="247">
        <v>380.25</v>
      </c>
      <c r="M34" s="247">
        <v>22699.65</v>
      </c>
      <c r="N34" s="247">
        <v>27786.25</v>
      </c>
      <c r="O34" s="247">
        <v>1672</v>
      </c>
      <c r="P34" s="247">
        <v>1030</v>
      </c>
    </row>
    <row r="35" spans="1:16" ht="15">
      <c r="A35" s="7" t="s">
        <v>82</v>
      </c>
      <c r="B35" s="31"/>
      <c r="C35" s="247">
        <v>9103.5</v>
      </c>
      <c r="D35" s="247">
        <v>943</v>
      </c>
      <c r="E35" s="247">
        <v>3598.25</v>
      </c>
      <c r="F35" s="247">
        <v>2143.5</v>
      </c>
      <c r="G35" s="247">
        <v>41351.25</v>
      </c>
      <c r="H35" s="247">
        <v>564.25</v>
      </c>
      <c r="I35" s="247">
        <v>10665.75</v>
      </c>
      <c r="J35" s="247">
        <v>650</v>
      </c>
      <c r="K35" s="247">
        <v>8535.5</v>
      </c>
      <c r="L35" s="247">
        <v>1108.75</v>
      </c>
      <c r="M35" s="247">
        <v>1205.25</v>
      </c>
      <c r="N35" s="247">
        <v>179915.5</v>
      </c>
      <c r="O35" s="247">
        <v>78028.75</v>
      </c>
      <c r="P35" s="247">
        <v>1957.25</v>
      </c>
    </row>
    <row r="36" spans="1:16" ht="15">
      <c r="A36" s="7" t="s">
        <v>287</v>
      </c>
      <c r="B36" s="31"/>
      <c r="C36" s="247">
        <v>465.25</v>
      </c>
      <c r="D36" s="247">
        <v>45.5</v>
      </c>
      <c r="E36" s="247">
        <v>93.25</v>
      </c>
      <c r="F36" s="247">
        <v>78078.25</v>
      </c>
      <c r="G36" s="247">
        <v>213</v>
      </c>
      <c r="H36" s="247">
        <v>162</v>
      </c>
      <c r="I36" s="247">
        <v>201</v>
      </c>
      <c r="J36" s="247">
        <v>1011.365</v>
      </c>
      <c r="K36" s="247">
        <v>25156.93</v>
      </c>
      <c r="L36" s="247">
        <v>165.25</v>
      </c>
      <c r="M36" s="247">
        <v>3031.3250000000003</v>
      </c>
      <c r="N36" s="247">
        <v>10171.5</v>
      </c>
      <c r="O36" s="247">
        <v>2491.25</v>
      </c>
      <c r="P36" s="247">
        <v>417</v>
      </c>
    </row>
    <row r="37" spans="1:16" ht="15">
      <c r="A37" s="7" t="s">
        <v>74</v>
      </c>
      <c r="B37" s="31"/>
      <c r="C37" s="247">
        <v>1623.25</v>
      </c>
      <c r="D37" s="247">
        <v>179.75</v>
      </c>
      <c r="E37" s="247">
        <v>191.25</v>
      </c>
      <c r="F37" s="247">
        <v>439.5</v>
      </c>
      <c r="G37" s="247">
        <v>166</v>
      </c>
      <c r="H37" s="247">
        <v>163.25</v>
      </c>
      <c r="I37" s="247">
        <v>1737.25</v>
      </c>
      <c r="J37" s="247">
        <v>163</v>
      </c>
      <c r="K37" s="247">
        <v>606.5</v>
      </c>
      <c r="L37" s="247">
        <v>4082.75</v>
      </c>
      <c r="M37" s="247">
        <v>195.5</v>
      </c>
      <c r="N37" s="247">
        <v>623300</v>
      </c>
      <c r="O37" s="247">
        <v>14111</v>
      </c>
      <c r="P37" s="247">
        <v>3428.75</v>
      </c>
    </row>
    <row r="38" spans="1:16" ht="15.75">
      <c r="A38" s="41" t="s">
        <v>84</v>
      </c>
      <c r="B38" s="31"/>
      <c r="C38" s="247">
        <v>797732.25</v>
      </c>
      <c r="D38" s="247">
        <v>267613</v>
      </c>
      <c r="E38" s="247">
        <v>206552.75</v>
      </c>
      <c r="F38" s="247">
        <v>440857.5775000001</v>
      </c>
      <c r="G38" s="247">
        <v>97678.25</v>
      </c>
      <c r="H38" s="247">
        <v>99756.75</v>
      </c>
      <c r="I38" s="247">
        <v>382896.25</v>
      </c>
      <c r="J38" s="247">
        <v>260870.79499995022</v>
      </c>
      <c r="K38" s="247">
        <v>979888.0650000501</v>
      </c>
      <c r="L38" s="247">
        <v>445294.5</v>
      </c>
      <c r="M38" s="247">
        <v>779680.8025000998</v>
      </c>
      <c r="N38" s="247">
        <v>5072806.144995001</v>
      </c>
      <c r="O38" s="247">
        <v>730560.249995</v>
      </c>
      <c r="P38" s="247">
        <v>1224717.9324999996</v>
      </c>
    </row>
    <row r="39" spans="1:16" ht="15">
      <c r="A39" s="7"/>
      <c r="B39" s="31"/>
      <c r="C39" s="247"/>
      <c r="D39" s="247"/>
      <c r="E39" s="247"/>
      <c r="F39" s="247"/>
      <c r="G39" s="247"/>
      <c r="H39" s="247"/>
      <c r="I39" s="247"/>
      <c r="J39" s="247"/>
      <c r="K39" s="247"/>
      <c r="L39" s="247"/>
      <c r="M39" s="247"/>
      <c r="N39" s="247"/>
      <c r="O39" s="247"/>
      <c r="P39" s="247"/>
    </row>
    <row r="40" spans="1:16" ht="15.75">
      <c r="A40" s="188"/>
      <c r="B40" s="230"/>
      <c r="C40" s="393" t="s">
        <v>193</v>
      </c>
      <c r="D40" s="393"/>
      <c r="E40" s="393"/>
      <c r="F40" s="393"/>
      <c r="G40" s="393"/>
      <c r="H40" s="393"/>
      <c r="I40" s="393"/>
      <c r="J40" s="393"/>
      <c r="K40" s="393"/>
      <c r="L40" s="393"/>
      <c r="M40" s="393"/>
      <c r="N40" s="393"/>
      <c r="O40" s="393"/>
      <c r="P40" s="393"/>
    </row>
    <row r="41" spans="1:16" ht="45">
      <c r="A41" s="161"/>
      <c r="B41" s="162"/>
      <c r="C41" s="303" t="s">
        <v>201</v>
      </c>
      <c r="D41" s="303" t="s">
        <v>69</v>
      </c>
      <c r="E41" s="303" t="s">
        <v>288</v>
      </c>
      <c r="F41" s="303" t="s">
        <v>76</v>
      </c>
      <c r="G41" s="303" t="s">
        <v>60</v>
      </c>
      <c r="H41" s="303" t="s">
        <v>202</v>
      </c>
      <c r="I41" s="303" t="s">
        <v>78</v>
      </c>
      <c r="J41" s="303" t="s">
        <v>290</v>
      </c>
      <c r="K41" s="303" t="s">
        <v>61</v>
      </c>
      <c r="L41" s="303" t="s">
        <v>203</v>
      </c>
      <c r="M41" s="303" t="s">
        <v>82</v>
      </c>
      <c r="N41" s="303" t="s">
        <v>204</v>
      </c>
      <c r="O41" s="303" t="s">
        <v>74</v>
      </c>
      <c r="P41" s="269" t="s">
        <v>84</v>
      </c>
    </row>
    <row r="42" spans="1:16" ht="6" customHeight="1">
      <c r="A42" s="7"/>
      <c r="B42" s="31"/>
      <c r="C42" s="238"/>
      <c r="D42" s="238"/>
      <c r="E42" s="238"/>
      <c r="F42" s="238"/>
      <c r="G42" s="238"/>
      <c r="H42" s="238"/>
      <c r="I42" s="238"/>
      <c r="J42" s="238"/>
      <c r="K42" s="238"/>
      <c r="L42" s="238"/>
      <c r="M42" s="238"/>
      <c r="N42" s="238"/>
      <c r="O42" s="238"/>
      <c r="P42" s="238"/>
    </row>
    <row r="43" spans="1:16" ht="15" customHeight="1">
      <c r="A43" s="7"/>
      <c r="B43" s="31"/>
      <c r="C43" s="238"/>
      <c r="D43" s="238"/>
      <c r="E43" s="238"/>
      <c r="F43" s="238"/>
      <c r="G43" s="238"/>
      <c r="H43" s="238"/>
      <c r="I43" s="238"/>
      <c r="J43" s="238"/>
      <c r="K43" s="238"/>
      <c r="L43" s="238"/>
      <c r="M43" s="238"/>
      <c r="N43" s="238"/>
      <c r="O43" s="238"/>
      <c r="P43" s="61" t="s">
        <v>13</v>
      </c>
    </row>
    <row r="44" spans="1:256" ht="15">
      <c r="A44" s="7" t="s">
        <v>195</v>
      </c>
      <c r="B44" s="31"/>
      <c r="C44" s="247">
        <v>84837.75</v>
      </c>
      <c r="D44" s="247">
        <v>48835.5</v>
      </c>
      <c r="E44" s="247">
        <v>869</v>
      </c>
      <c r="F44" s="247">
        <v>47143.5</v>
      </c>
      <c r="G44" s="247">
        <v>1324</v>
      </c>
      <c r="H44" s="247">
        <v>1337</v>
      </c>
      <c r="I44" s="247">
        <v>9942.75</v>
      </c>
      <c r="J44" s="247">
        <v>1035</v>
      </c>
      <c r="K44" s="247">
        <v>1853.5</v>
      </c>
      <c r="L44" s="247">
        <v>612</v>
      </c>
      <c r="M44" s="247">
        <v>9103.5</v>
      </c>
      <c r="N44" s="247">
        <v>465.25</v>
      </c>
      <c r="O44" s="247">
        <v>1623.25</v>
      </c>
      <c r="P44" s="247">
        <f>SUM(C11:P11)+SUM(C44:O44)</f>
        <v>797732.25</v>
      </c>
      <c r="IV44">
        <f>SUM(C44:IU44)</f>
        <v>1006714.25</v>
      </c>
    </row>
    <row r="45" spans="1:16" ht="15">
      <c r="A45" s="7" t="s">
        <v>56</v>
      </c>
      <c r="B45" s="31"/>
      <c r="C45" s="247">
        <v>7582.25</v>
      </c>
      <c r="D45" s="247">
        <v>5621.5</v>
      </c>
      <c r="E45" s="247">
        <v>91</v>
      </c>
      <c r="F45" s="247">
        <v>4790.5</v>
      </c>
      <c r="G45" s="247">
        <v>129.5</v>
      </c>
      <c r="H45" s="247">
        <v>82.5</v>
      </c>
      <c r="I45" s="247">
        <v>1567.5</v>
      </c>
      <c r="J45" s="247">
        <v>124.5</v>
      </c>
      <c r="K45" s="247">
        <v>207.25</v>
      </c>
      <c r="L45" s="247">
        <v>86.75</v>
      </c>
      <c r="M45" s="247">
        <v>943</v>
      </c>
      <c r="N45" s="247">
        <v>45.5</v>
      </c>
      <c r="O45" s="247">
        <v>179.75</v>
      </c>
      <c r="P45" s="247">
        <f aca="true" t="shared" si="0" ref="P45:P71">SUM(C12:P12)+SUM(C45:O45)</f>
        <v>267613</v>
      </c>
    </row>
    <row r="46" spans="1:16" ht="15">
      <c r="A46" s="7" t="s">
        <v>57</v>
      </c>
      <c r="B46" s="31"/>
      <c r="C46" s="247">
        <v>9261</v>
      </c>
      <c r="D46" s="247">
        <v>1023.25</v>
      </c>
      <c r="E46" s="247">
        <v>88.5</v>
      </c>
      <c r="F46" s="247">
        <v>564.25</v>
      </c>
      <c r="G46" s="247">
        <v>172</v>
      </c>
      <c r="H46" s="247">
        <v>183.75</v>
      </c>
      <c r="I46" s="247">
        <v>8387.75</v>
      </c>
      <c r="J46" s="247">
        <v>236</v>
      </c>
      <c r="K46" s="247">
        <v>494</v>
      </c>
      <c r="L46" s="247">
        <v>143</v>
      </c>
      <c r="M46" s="247">
        <v>3598.25</v>
      </c>
      <c r="N46" s="247">
        <v>93.25</v>
      </c>
      <c r="O46" s="247">
        <v>191.25</v>
      </c>
      <c r="P46" s="247">
        <f t="shared" si="0"/>
        <v>206552.75</v>
      </c>
    </row>
    <row r="47" spans="1:16" ht="15">
      <c r="A47" s="7" t="s">
        <v>197</v>
      </c>
      <c r="B47" s="31"/>
      <c r="C47" s="247">
        <v>268000</v>
      </c>
      <c r="D47" s="247">
        <v>2467</v>
      </c>
      <c r="E47" s="247">
        <v>1126.5</v>
      </c>
      <c r="F47" s="247">
        <v>76.5</v>
      </c>
      <c r="G47" s="247">
        <v>788.5</v>
      </c>
      <c r="H47" s="247">
        <v>4283.25</v>
      </c>
      <c r="I47" s="247">
        <v>372.25</v>
      </c>
      <c r="J47" s="247">
        <v>2186.75</v>
      </c>
      <c r="K47" s="247">
        <v>1256</v>
      </c>
      <c r="L47" s="247">
        <v>2856</v>
      </c>
      <c r="M47" s="247">
        <v>2143.5</v>
      </c>
      <c r="N47" s="247">
        <v>78078.25</v>
      </c>
      <c r="O47" s="247">
        <v>439.5</v>
      </c>
      <c r="P47" s="247">
        <f t="shared" si="0"/>
        <v>440857.5775</v>
      </c>
    </row>
    <row r="48" spans="1:16" ht="15">
      <c r="A48" s="249" t="s">
        <v>63</v>
      </c>
      <c r="B48" s="31"/>
      <c r="C48" s="247">
        <v>37435.75</v>
      </c>
      <c r="D48" s="247">
        <v>112.75</v>
      </c>
      <c r="E48" s="247">
        <v>199.75</v>
      </c>
      <c r="F48" s="247">
        <v>30.75</v>
      </c>
      <c r="G48" s="247">
        <v>155.25</v>
      </c>
      <c r="H48" s="247">
        <v>774.25</v>
      </c>
      <c r="I48" s="247">
        <v>425.25</v>
      </c>
      <c r="J48" s="247">
        <v>417.5</v>
      </c>
      <c r="K48" s="247">
        <v>299.25</v>
      </c>
      <c r="L48" s="247">
        <v>397.5</v>
      </c>
      <c r="M48" s="247">
        <v>41351.25</v>
      </c>
      <c r="N48" s="247">
        <v>213</v>
      </c>
      <c r="O48" s="247">
        <v>166</v>
      </c>
      <c r="P48" s="247">
        <f t="shared" si="0"/>
        <v>97678.25</v>
      </c>
    </row>
    <row r="49" spans="1:16" ht="15">
      <c r="A49" s="7" t="s">
        <v>285</v>
      </c>
      <c r="B49" s="31"/>
      <c r="C49" s="247">
        <v>35256.5</v>
      </c>
      <c r="D49" s="247">
        <v>476.5</v>
      </c>
      <c r="E49" s="247">
        <v>365.5</v>
      </c>
      <c r="F49" s="247">
        <v>81.25</v>
      </c>
      <c r="G49" s="247">
        <v>329.75</v>
      </c>
      <c r="H49" s="247">
        <v>228.75</v>
      </c>
      <c r="I49" s="247">
        <v>266</v>
      </c>
      <c r="J49" s="247">
        <v>936.75</v>
      </c>
      <c r="K49" s="247">
        <v>5973.5</v>
      </c>
      <c r="L49" s="247">
        <v>263</v>
      </c>
      <c r="M49" s="247">
        <v>564.25</v>
      </c>
      <c r="N49" s="247">
        <v>162</v>
      </c>
      <c r="O49" s="247">
        <v>163.25</v>
      </c>
      <c r="P49" s="247">
        <f t="shared" si="0"/>
        <v>99756.75</v>
      </c>
    </row>
    <row r="50" spans="1:16" ht="15">
      <c r="A50" s="7" t="s">
        <v>66</v>
      </c>
      <c r="B50" s="31"/>
      <c r="C50" s="247">
        <v>42106</v>
      </c>
      <c r="D50" s="247">
        <v>4143.75</v>
      </c>
      <c r="E50" s="247">
        <v>208.75</v>
      </c>
      <c r="F50" s="247">
        <v>1517.75</v>
      </c>
      <c r="G50" s="247">
        <v>417.75</v>
      </c>
      <c r="H50" s="247">
        <v>690.5</v>
      </c>
      <c r="I50" s="247">
        <v>57609.75</v>
      </c>
      <c r="J50" s="247">
        <v>542</v>
      </c>
      <c r="K50" s="247">
        <v>1257.75</v>
      </c>
      <c r="L50" s="247">
        <v>364.75</v>
      </c>
      <c r="M50" s="247">
        <v>10665.75</v>
      </c>
      <c r="N50" s="247">
        <v>201</v>
      </c>
      <c r="O50" s="247">
        <v>1737.25</v>
      </c>
      <c r="P50" s="247">
        <f t="shared" si="0"/>
        <v>382896.25</v>
      </c>
    </row>
    <row r="51" spans="1:16" ht="15">
      <c r="A51" s="7" t="s">
        <v>59</v>
      </c>
      <c r="B51" s="31"/>
      <c r="C51" s="247">
        <v>181508.7499999499</v>
      </c>
      <c r="D51" s="247">
        <v>223.75</v>
      </c>
      <c r="E51" s="247">
        <v>958.675</v>
      </c>
      <c r="F51" s="247">
        <v>55.25</v>
      </c>
      <c r="G51" s="247">
        <v>608.97</v>
      </c>
      <c r="H51" s="247">
        <v>1175.345</v>
      </c>
      <c r="I51" s="247">
        <v>213</v>
      </c>
      <c r="J51" s="247">
        <v>4076.7549999999987</v>
      </c>
      <c r="K51" s="247">
        <v>8798.275000000001</v>
      </c>
      <c r="L51" s="247">
        <v>2211.365</v>
      </c>
      <c r="M51" s="247">
        <v>650</v>
      </c>
      <c r="N51" s="247">
        <v>1011.365</v>
      </c>
      <c r="O51" s="247">
        <v>163</v>
      </c>
      <c r="P51" s="247">
        <f t="shared" si="0"/>
        <v>260870.79499994987</v>
      </c>
    </row>
    <row r="52" spans="1:16" ht="15">
      <c r="A52" s="7" t="s">
        <v>286</v>
      </c>
      <c r="B52" s="31"/>
      <c r="C52" s="247">
        <v>820720.3900000502</v>
      </c>
      <c r="D52" s="247">
        <v>717</v>
      </c>
      <c r="E52" s="247">
        <v>2692.99</v>
      </c>
      <c r="F52" s="247">
        <v>66.5</v>
      </c>
      <c r="G52" s="247">
        <v>2280.995</v>
      </c>
      <c r="H52" s="247">
        <v>16173.14</v>
      </c>
      <c r="I52" s="247">
        <v>783</v>
      </c>
      <c r="J52" s="247">
        <v>10622.414999999999</v>
      </c>
      <c r="K52" s="247">
        <v>2709.7850000000008</v>
      </c>
      <c r="L52" s="247">
        <v>13692.425</v>
      </c>
      <c r="M52" s="247">
        <v>8535.5</v>
      </c>
      <c r="N52" s="247">
        <v>25156.93</v>
      </c>
      <c r="O52" s="247">
        <v>606.5</v>
      </c>
      <c r="P52" s="247">
        <f t="shared" si="0"/>
        <v>979888.0650000504</v>
      </c>
    </row>
    <row r="53" spans="1:16" ht="15">
      <c r="A53" s="7" t="s">
        <v>73</v>
      </c>
      <c r="B53" s="31"/>
      <c r="C53" s="247">
        <v>13898</v>
      </c>
      <c r="D53" s="247">
        <v>352</v>
      </c>
      <c r="E53" s="247">
        <v>125</v>
      </c>
      <c r="F53" s="247">
        <v>97.5</v>
      </c>
      <c r="G53" s="247">
        <v>148.75</v>
      </c>
      <c r="H53" s="247">
        <v>982.75</v>
      </c>
      <c r="I53" s="247">
        <v>368.25</v>
      </c>
      <c r="J53" s="247">
        <v>331.25</v>
      </c>
      <c r="K53" s="247">
        <v>210.5</v>
      </c>
      <c r="L53" s="247">
        <v>380.25</v>
      </c>
      <c r="M53" s="247">
        <v>1108.75</v>
      </c>
      <c r="N53" s="247">
        <v>165.25</v>
      </c>
      <c r="O53" s="247">
        <v>4082.75</v>
      </c>
      <c r="P53" s="247">
        <f t="shared" si="0"/>
        <v>445294.5</v>
      </c>
    </row>
    <row r="54" spans="1:16" ht="15">
      <c r="A54" s="7" t="s">
        <v>80</v>
      </c>
      <c r="B54" s="31"/>
      <c r="C54" s="247">
        <v>593422.5775001004</v>
      </c>
      <c r="D54" s="247">
        <v>135</v>
      </c>
      <c r="E54" s="247">
        <v>2518.91</v>
      </c>
      <c r="F54" s="247">
        <v>24.5</v>
      </c>
      <c r="G54" s="247">
        <v>2277.035</v>
      </c>
      <c r="H54" s="247">
        <v>4810.074999999997</v>
      </c>
      <c r="I54" s="247">
        <v>157.25</v>
      </c>
      <c r="J54" s="247">
        <v>8914.39</v>
      </c>
      <c r="K54" s="247">
        <v>2655.8</v>
      </c>
      <c r="L54" s="247">
        <v>22699.65</v>
      </c>
      <c r="M54" s="247">
        <v>1205.25</v>
      </c>
      <c r="N54" s="247">
        <v>3031.3249999999994</v>
      </c>
      <c r="O54" s="247">
        <v>195.5</v>
      </c>
      <c r="P54" s="247">
        <f t="shared" si="0"/>
        <v>779680.8025001005</v>
      </c>
    </row>
    <row r="55" spans="1:16" ht="15">
      <c r="A55" s="7" t="s">
        <v>200</v>
      </c>
      <c r="B55" s="31"/>
      <c r="C55" s="247">
        <v>1597158.749995001</v>
      </c>
      <c r="D55" s="247">
        <v>49140.25</v>
      </c>
      <c r="E55" s="247">
        <v>6947.75</v>
      </c>
      <c r="F55" s="247">
        <v>6249.5</v>
      </c>
      <c r="G55" s="247">
        <v>12004.75</v>
      </c>
      <c r="H55" s="247">
        <v>131388.5</v>
      </c>
      <c r="I55" s="247">
        <v>42145</v>
      </c>
      <c r="J55" s="247">
        <v>16420</v>
      </c>
      <c r="K55" s="247">
        <v>18815</v>
      </c>
      <c r="L55" s="247">
        <v>27786.25</v>
      </c>
      <c r="M55" s="247">
        <v>179915.5</v>
      </c>
      <c r="N55" s="247">
        <v>10171.5</v>
      </c>
      <c r="O55" s="247">
        <v>623300</v>
      </c>
      <c r="P55" s="247">
        <f t="shared" si="0"/>
        <v>5072806.144995</v>
      </c>
    </row>
    <row r="56" spans="1:16" ht="15">
      <c r="A56" s="7" t="s">
        <v>67</v>
      </c>
      <c r="B56" s="31"/>
      <c r="C56" s="247">
        <v>271356.24999499985</v>
      </c>
      <c r="D56" s="247">
        <v>1329.5</v>
      </c>
      <c r="E56" s="247">
        <v>1196.25</v>
      </c>
      <c r="F56" s="247">
        <v>263</v>
      </c>
      <c r="G56" s="247">
        <v>1163.75</v>
      </c>
      <c r="H56" s="247">
        <v>9987.25</v>
      </c>
      <c r="I56" s="247">
        <v>1870.25</v>
      </c>
      <c r="J56" s="247">
        <v>2991.75</v>
      </c>
      <c r="K56" s="247">
        <v>1679.75</v>
      </c>
      <c r="L56" s="247">
        <v>1672</v>
      </c>
      <c r="M56" s="247">
        <v>78028.75</v>
      </c>
      <c r="N56" s="247">
        <v>2491.25</v>
      </c>
      <c r="O56" s="247">
        <v>14111</v>
      </c>
      <c r="P56" s="247">
        <f t="shared" si="0"/>
        <v>730560.2499949998</v>
      </c>
    </row>
    <row r="57" spans="1:16" ht="15">
      <c r="A57" s="7" t="s">
        <v>68</v>
      </c>
      <c r="B57" s="31"/>
      <c r="C57" s="247">
        <v>30018</v>
      </c>
      <c r="D57" s="247">
        <v>4343</v>
      </c>
      <c r="E57" s="247">
        <v>347.5</v>
      </c>
      <c r="F57" s="247">
        <v>1338.75</v>
      </c>
      <c r="G57" s="247">
        <v>365.5</v>
      </c>
      <c r="H57" s="247">
        <v>1485.75</v>
      </c>
      <c r="I57" s="247">
        <v>10226.75</v>
      </c>
      <c r="J57" s="247">
        <v>490</v>
      </c>
      <c r="K57" s="247">
        <v>793.75</v>
      </c>
      <c r="L57" s="247">
        <v>1030</v>
      </c>
      <c r="M57" s="247">
        <v>1957.25</v>
      </c>
      <c r="N57" s="247">
        <v>417</v>
      </c>
      <c r="O57" s="247">
        <v>3428.75</v>
      </c>
      <c r="P57" s="247">
        <f t="shared" si="0"/>
        <v>1224717.9325</v>
      </c>
    </row>
    <row r="58" spans="1:16" ht="15">
      <c r="A58" s="7" t="s">
        <v>201</v>
      </c>
      <c r="B58" s="31"/>
      <c r="C58" s="247">
        <v>5467798.19499881</v>
      </c>
      <c r="D58" s="247">
        <v>50558.25</v>
      </c>
      <c r="E58" s="247">
        <v>366552.27750004956</v>
      </c>
      <c r="F58" s="247">
        <v>6057.75</v>
      </c>
      <c r="G58" s="247">
        <v>506726.2849998508</v>
      </c>
      <c r="H58" s="247">
        <v>1533058.1950001516</v>
      </c>
      <c r="I58" s="247">
        <v>68426.75</v>
      </c>
      <c r="J58" s="247">
        <v>961104.6575000001</v>
      </c>
      <c r="K58" s="247">
        <v>318525.0250001</v>
      </c>
      <c r="L58" s="247">
        <v>1582346.7549997505</v>
      </c>
      <c r="M58" s="247">
        <v>231652.25</v>
      </c>
      <c r="N58" s="247">
        <v>680965.5675005497</v>
      </c>
      <c r="O58" s="247">
        <v>115380.25</v>
      </c>
      <c r="P58" s="247">
        <f t="shared" si="0"/>
        <v>15881714.174989365</v>
      </c>
    </row>
    <row r="59" spans="1:16" ht="15">
      <c r="A59" s="7" t="s">
        <v>69</v>
      </c>
      <c r="B59" s="31"/>
      <c r="C59" s="247">
        <v>50558.25</v>
      </c>
      <c r="D59" s="247">
        <v>270607</v>
      </c>
      <c r="E59" s="247">
        <v>338.5</v>
      </c>
      <c r="F59" s="247">
        <v>32262</v>
      </c>
      <c r="G59" s="247">
        <v>573.75</v>
      </c>
      <c r="H59" s="247">
        <v>661</v>
      </c>
      <c r="I59" s="247">
        <v>17172.5</v>
      </c>
      <c r="J59" s="247">
        <v>563</v>
      </c>
      <c r="K59" s="247">
        <v>1336.75</v>
      </c>
      <c r="L59" s="247">
        <v>453.75</v>
      </c>
      <c r="M59" s="247">
        <v>6971.25</v>
      </c>
      <c r="N59" s="247">
        <v>1005</v>
      </c>
      <c r="O59" s="247">
        <v>749.2499999999994</v>
      </c>
      <c r="P59" s="247">
        <f t="shared" si="0"/>
        <v>502172.75</v>
      </c>
    </row>
    <row r="60" spans="1:16" ht="15">
      <c r="A60" s="7" t="s">
        <v>70</v>
      </c>
      <c r="B60" s="31"/>
      <c r="C60" s="247">
        <v>366552.27750004944</v>
      </c>
      <c r="D60" s="247">
        <v>338.5</v>
      </c>
      <c r="E60" s="247">
        <v>133089.64</v>
      </c>
      <c r="F60" s="247">
        <v>52.5</v>
      </c>
      <c r="G60" s="247">
        <v>5885.38</v>
      </c>
      <c r="H60" s="247">
        <v>4670.9349999999995</v>
      </c>
      <c r="I60" s="247">
        <v>260.5</v>
      </c>
      <c r="J60" s="247">
        <v>134488.87</v>
      </c>
      <c r="K60" s="247">
        <v>5192.074999999996</v>
      </c>
      <c r="L60" s="247">
        <v>8583.4</v>
      </c>
      <c r="M60" s="247">
        <v>1115.25</v>
      </c>
      <c r="N60" s="247">
        <v>3615.19</v>
      </c>
      <c r="O60" s="247">
        <v>387</v>
      </c>
      <c r="P60" s="247">
        <f t="shared" si="0"/>
        <v>681967.5925000493</v>
      </c>
    </row>
    <row r="61" spans="1:16" ht="15">
      <c r="A61" s="7" t="s">
        <v>76</v>
      </c>
      <c r="B61" s="31"/>
      <c r="C61" s="247">
        <v>6057.75</v>
      </c>
      <c r="D61" s="247">
        <v>32262</v>
      </c>
      <c r="E61" s="247">
        <v>52.5</v>
      </c>
      <c r="F61" s="247">
        <v>15085</v>
      </c>
      <c r="G61" s="247">
        <v>95.5</v>
      </c>
      <c r="H61" s="247">
        <v>138.5</v>
      </c>
      <c r="I61" s="247">
        <v>973.25</v>
      </c>
      <c r="J61" s="247">
        <v>99.25</v>
      </c>
      <c r="K61" s="247">
        <v>264.5</v>
      </c>
      <c r="L61" s="247">
        <v>110.25</v>
      </c>
      <c r="M61" s="247">
        <v>750</v>
      </c>
      <c r="N61" s="247">
        <v>35.5</v>
      </c>
      <c r="O61" s="247">
        <v>240.5</v>
      </c>
      <c r="P61" s="247">
        <f t="shared" si="0"/>
        <v>118464</v>
      </c>
    </row>
    <row r="62" spans="1:16" ht="15">
      <c r="A62" s="7" t="s">
        <v>60</v>
      </c>
      <c r="B62" s="31"/>
      <c r="C62" s="247">
        <v>506726.28499985026</v>
      </c>
      <c r="D62" s="247">
        <v>573.75</v>
      </c>
      <c r="E62" s="247">
        <v>5885.38</v>
      </c>
      <c r="F62" s="247">
        <v>95.5</v>
      </c>
      <c r="G62" s="247">
        <v>183471.16</v>
      </c>
      <c r="H62" s="247">
        <v>5870.824999999995</v>
      </c>
      <c r="I62" s="247">
        <v>539</v>
      </c>
      <c r="J62" s="247">
        <v>111413.91</v>
      </c>
      <c r="K62" s="247">
        <v>117907.01</v>
      </c>
      <c r="L62" s="247">
        <v>9438.83</v>
      </c>
      <c r="M62" s="247">
        <v>1512.75</v>
      </c>
      <c r="N62" s="247">
        <v>4802.035000000002</v>
      </c>
      <c r="O62" s="247">
        <v>476</v>
      </c>
      <c r="P62" s="247">
        <f t="shared" si="0"/>
        <v>970878.9349998502</v>
      </c>
    </row>
    <row r="63" spans="1:16" ht="15">
      <c r="A63" s="7" t="s">
        <v>71</v>
      </c>
      <c r="B63" s="31"/>
      <c r="C63" s="247">
        <v>1533058.195000149</v>
      </c>
      <c r="D63" s="247">
        <v>661</v>
      </c>
      <c r="E63" s="247">
        <v>4670.935000000002</v>
      </c>
      <c r="F63" s="247">
        <v>138.5</v>
      </c>
      <c r="G63" s="247">
        <v>5870.824999999997</v>
      </c>
      <c r="H63" s="247">
        <v>123980.1</v>
      </c>
      <c r="I63" s="247">
        <v>793.75</v>
      </c>
      <c r="J63" s="247">
        <v>20687.6</v>
      </c>
      <c r="K63" s="247">
        <v>6800.624999999999</v>
      </c>
      <c r="L63" s="247">
        <v>70062.31999999995</v>
      </c>
      <c r="M63" s="247">
        <v>9119</v>
      </c>
      <c r="N63" s="247">
        <v>20537.26</v>
      </c>
      <c r="O63" s="247">
        <v>7496.75</v>
      </c>
      <c r="P63" s="247">
        <f t="shared" si="0"/>
        <v>1977459.6700001492</v>
      </c>
    </row>
    <row r="64" spans="1:16" ht="15">
      <c r="A64" s="7" t="s">
        <v>78</v>
      </c>
      <c r="B64" s="31"/>
      <c r="C64" s="247">
        <v>68426.75</v>
      </c>
      <c r="D64" s="247">
        <v>17172.5</v>
      </c>
      <c r="E64" s="247">
        <v>260.5</v>
      </c>
      <c r="F64" s="247">
        <v>973.25</v>
      </c>
      <c r="G64" s="247">
        <v>539</v>
      </c>
      <c r="H64" s="247">
        <v>793.75</v>
      </c>
      <c r="I64" s="247">
        <v>11542.5</v>
      </c>
      <c r="J64" s="247">
        <v>582.25</v>
      </c>
      <c r="K64" s="247">
        <v>902.75</v>
      </c>
      <c r="L64" s="247">
        <v>378.25</v>
      </c>
      <c r="M64" s="247">
        <v>17859.25</v>
      </c>
      <c r="N64" s="247">
        <v>358.5</v>
      </c>
      <c r="O64" s="247">
        <v>623.75</v>
      </c>
      <c r="P64" s="247">
        <f t="shared" si="0"/>
        <v>254747.75</v>
      </c>
    </row>
    <row r="65" spans="1:16" ht="15">
      <c r="A65" s="7" t="s">
        <v>79</v>
      </c>
      <c r="B65" s="31"/>
      <c r="C65" s="247">
        <v>961104.6575000002</v>
      </c>
      <c r="D65" s="247">
        <v>563</v>
      </c>
      <c r="E65" s="247">
        <v>134488.87</v>
      </c>
      <c r="F65" s="247">
        <v>99.25</v>
      </c>
      <c r="G65" s="247">
        <v>111413.91</v>
      </c>
      <c r="H65" s="247">
        <v>20687.6</v>
      </c>
      <c r="I65" s="247">
        <v>582.25</v>
      </c>
      <c r="J65" s="247">
        <v>136540.77</v>
      </c>
      <c r="K65" s="247">
        <v>76908.18</v>
      </c>
      <c r="L65" s="247">
        <v>29794.564999999995</v>
      </c>
      <c r="M65" s="247">
        <v>3858.25</v>
      </c>
      <c r="N65" s="247">
        <v>11885.015000000007</v>
      </c>
      <c r="O65" s="247">
        <v>1075.5</v>
      </c>
      <c r="P65" s="247">
        <f t="shared" si="0"/>
        <v>1538326.8775000002</v>
      </c>
    </row>
    <row r="66" spans="1:16" ht="15">
      <c r="A66" s="7" t="s">
        <v>61</v>
      </c>
      <c r="B66" s="31"/>
      <c r="C66" s="247">
        <v>318525.02500009956</v>
      </c>
      <c r="D66" s="247">
        <v>1336.75</v>
      </c>
      <c r="E66" s="247">
        <v>5192.075</v>
      </c>
      <c r="F66" s="247">
        <v>264.5</v>
      </c>
      <c r="G66" s="247">
        <v>117907.01</v>
      </c>
      <c r="H66" s="247">
        <v>6800.625000000005</v>
      </c>
      <c r="I66" s="247">
        <v>902.75</v>
      </c>
      <c r="J66" s="247">
        <v>76908.18</v>
      </c>
      <c r="K66" s="247">
        <v>214458.8</v>
      </c>
      <c r="L66" s="247">
        <v>7394.47</v>
      </c>
      <c r="M66" s="247">
        <v>2734.5</v>
      </c>
      <c r="N66" s="247">
        <v>3179.0449999999996</v>
      </c>
      <c r="O66" s="247">
        <v>792.25</v>
      </c>
      <c r="P66" s="247">
        <f t="shared" si="0"/>
        <v>803400.0900000995</v>
      </c>
    </row>
    <row r="67" spans="1:16" ht="15">
      <c r="A67" s="7" t="s">
        <v>72</v>
      </c>
      <c r="B67" s="31"/>
      <c r="C67" s="247">
        <v>1582346.7549997498</v>
      </c>
      <c r="D67" s="247">
        <v>453.75</v>
      </c>
      <c r="E67" s="247">
        <v>8583.4</v>
      </c>
      <c r="F67" s="247">
        <v>110.25</v>
      </c>
      <c r="G67" s="247">
        <v>9438.83</v>
      </c>
      <c r="H67" s="247">
        <v>70062.31999999993</v>
      </c>
      <c r="I67" s="247">
        <v>378.25</v>
      </c>
      <c r="J67" s="247">
        <v>29794.565000000002</v>
      </c>
      <c r="K67" s="247">
        <v>7394.47</v>
      </c>
      <c r="L67" s="247">
        <v>184481.02</v>
      </c>
      <c r="M67" s="247">
        <v>2173</v>
      </c>
      <c r="N67" s="247">
        <v>22023.22</v>
      </c>
      <c r="O67" s="247">
        <v>1837.75</v>
      </c>
      <c r="P67" s="247">
        <f t="shared" si="0"/>
        <v>1993272.5199997495</v>
      </c>
    </row>
    <row r="68" spans="1:16" ht="15">
      <c r="A68" s="7" t="s">
        <v>82</v>
      </c>
      <c r="B68" s="31"/>
      <c r="C68" s="247">
        <v>231652.25</v>
      </c>
      <c r="D68" s="247">
        <v>6971.249999999994</v>
      </c>
      <c r="E68" s="247">
        <v>1115.25</v>
      </c>
      <c r="F68" s="247">
        <v>750</v>
      </c>
      <c r="G68" s="247">
        <v>1512.75</v>
      </c>
      <c r="H68" s="247">
        <v>9119</v>
      </c>
      <c r="I68" s="247">
        <v>17859.25</v>
      </c>
      <c r="J68" s="247">
        <v>3858.25</v>
      </c>
      <c r="K68" s="247">
        <v>2734.5</v>
      </c>
      <c r="L68" s="247">
        <v>2173</v>
      </c>
      <c r="M68" s="247">
        <v>102238.5</v>
      </c>
      <c r="N68" s="247">
        <v>1943.75</v>
      </c>
      <c r="O68" s="247">
        <v>8528.5</v>
      </c>
      <c r="P68" s="247">
        <f t="shared" si="0"/>
        <v>730226.75</v>
      </c>
    </row>
    <row r="69" spans="1:16" ht="15">
      <c r="A69" s="7" t="s">
        <v>287</v>
      </c>
      <c r="B69" s="31"/>
      <c r="C69" s="247">
        <v>680965.5675005495</v>
      </c>
      <c r="D69" s="247">
        <v>1005</v>
      </c>
      <c r="E69" s="247">
        <v>3615.19</v>
      </c>
      <c r="F69" s="247">
        <v>35.5</v>
      </c>
      <c r="G69" s="247">
        <v>4802.034999999999</v>
      </c>
      <c r="H69" s="247">
        <v>20537.26</v>
      </c>
      <c r="I69" s="247">
        <v>358.5</v>
      </c>
      <c r="J69" s="247">
        <v>11885.015000000003</v>
      </c>
      <c r="K69" s="247">
        <v>3179.044999999999</v>
      </c>
      <c r="L69" s="247">
        <v>22023.22</v>
      </c>
      <c r="M69" s="247">
        <v>1943.75</v>
      </c>
      <c r="N69" s="247">
        <v>314910.11</v>
      </c>
      <c r="O69" s="247">
        <v>791.7499999999994</v>
      </c>
      <c r="P69" s="247">
        <f t="shared" si="0"/>
        <v>1187754.8125005495</v>
      </c>
    </row>
    <row r="70" spans="1:16" ht="15">
      <c r="A70" s="7" t="s">
        <v>74</v>
      </c>
      <c r="B70" s="31"/>
      <c r="C70" s="247">
        <v>115380.25</v>
      </c>
      <c r="D70" s="247">
        <v>749.25</v>
      </c>
      <c r="E70" s="247">
        <v>387</v>
      </c>
      <c r="F70" s="247">
        <v>240.5</v>
      </c>
      <c r="G70" s="247">
        <v>476</v>
      </c>
      <c r="H70" s="247">
        <v>7496.75</v>
      </c>
      <c r="I70" s="247">
        <v>623.75</v>
      </c>
      <c r="J70" s="247">
        <v>1075.5</v>
      </c>
      <c r="K70" s="247">
        <v>792.25</v>
      </c>
      <c r="L70" s="247">
        <v>1837.75</v>
      </c>
      <c r="M70" s="247">
        <v>8528.5</v>
      </c>
      <c r="N70" s="247">
        <v>791.75</v>
      </c>
      <c r="O70" s="247">
        <v>14847</v>
      </c>
      <c r="P70" s="247">
        <f t="shared" si="0"/>
        <v>803614</v>
      </c>
    </row>
    <row r="71" spans="1:17" ht="15.75">
      <c r="A71" s="41" t="s">
        <v>84</v>
      </c>
      <c r="B71" s="31"/>
      <c r="C71" s="247">
        <v>15881714.174989361</v>
      </c>
      <c r="D71" s="247">
        <v>502172.75</v>
      </c>
      <c r="E71" s="247">
        <v>681967.5925000495</v>
      </c>
      <c r="F71" s="247">
        <v>118464</v>
      </c>
      <c r="G71" s="247">
        <v>970878.9349998507</v>
      </c>
      <c r="H71" s="247">
        <v>1977459.6700001515</v>
      </c>
      <c r="I71" s="247">
        <v>254747.75</v>
      </c>
      <c r="J71" s="247">
        <v>1538326.8775</v>
      </c>
      <c r="K71" s="247">
        <v>803400.0900001001</v>
      </c>
      <c r="L71" s="247">
        <v>1993272.5199997504</v>
      </c>
      <c r="M71" s="247">
        <v>730226.75</v>
      </c>
      <c r="N71" s="247">
        <v>1187754.81250055</v>
      </c>
      <c r="O71" s="247">
        <v>803614</v>
      </c>
      <c r="P71" s="247">
        <f t="shared" si="0"/>
        <v>39230905.239979915</v>
      </c>
      <c r="Q71" s="252"/>
    </row>
    <row r="72" spans="1:16" ht="15">
      <c r="A72" s="162"/>
      <c r="B72" s="162"/>
      <c r="C72" s="248"/>
      <c r="D72" s="248"/>
      <c r="E72" s="248"/>
      <c r="F72" s="248"/>
      <c r="G72" s="248"/>
      <c r="H72" s="248"/>
      <c r="I72" s="248"/>
      <c r="J72" s="248"/>
      <c r="K72" s="248"/>
      <c r="L72" s="248"/>
      <c r="M72" s="248"/>
      <c r="N72" s="248"/>
      <c r="O72" s="248"/>
      <c r="P72" s="248"/>
    </row>
    <row r="73" ht="20.25" customHeight="1">
      <c r="A73" s="55" t="s">
        <v>401</v>
      </c>
    </row>
    <row r="74" ht="15">
      <c r="A74" s="127" t="s">
        <v>505</v>
      </c>
    </row>
    <row r="75" ht="15">
      <c r="A75" s="127" t="s">
        <v>205</v>
      </c>
    </row>
    <row r="76" spans="1:16" ht="15">
      <c r="A76" s="275" t="s">
        <v>508</v>
      </c>
      <c r="B76" s="58"/>
      <c r="C76" s="58"/>
      <c r="D76" s="58"/>
      <c r="E76" s="58"/>
      <c r="F76" s="58"/>
      <c r="G76" s="58"/>
      <c r="H76" s="58"/>
      <c r="I76" s="58"/>
      <c r="J76" s="58"/>
      <c r="K76" s="58"/>
      <c r="L76" s="58"/>
      <c r="M76" s="58"/>
      <c r="N76" s="58"/>
      <c r="O76" s="58"/>
      <c r="P76" s="58"/>
    </row>
    <row r="77" spans="1:16" ht="15">
      <c r="A77" s="58"/>
      <c r="B77" s="58"/>
      <c r="C77" s="58"/>
      <c r="D77" s="58"/>
      <c r="E77" s="58"/>
      <c r="F77" s="58"/>
      <c r="G77" s="58"/>
      <c r="H77" s="58"/>
      <c r="I77" s="58"/>
      <c r="J77" s="58"/>
      <c r="K77" s="58"/>
      <c r="L77" s="58"/>
      <c r="M77" s="58"/>
      <c r="N77" s="58"/>
      <c r="O77" s="58"/>
      <c r="P77" s="58"/>
    </row>
  </sheetData>
  <mergeCells count="2">
    <mergeCell ref="C6:P6"/>
    <mergeCell ref="C40:P40"/>
  </mergeCells>
  <printOptions/>
  <pageMargins left="0.75" right="0.75" top="0.73" bottom="0.7" header="0.5" footer="0.5"/>
  <pageSetup fitToHeight="1" fitToWidth="1" horizontalDpi="300" verticalDpi="300" orientation="portrait" paperSize="9" scale="48" r:id="rId1"/>
  <headerFooter alignWithMargins="0">
    <oddHeader>&amp;R&amp;"Arial,Bold"&amp;16RAIL SERVICES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68"/>
  <sheetViews>
    <sheetView zoomScale="75" zoomScaleNormal="75" workbookViewId="0" topLeftCell="A10">
      <selection activeCell="P19" sqref="P19"/>
    </sheetView>
  </sheetViews>
  <sheetFormatPr defaultColWidth="8.88671875" defaultRowHeight="15"/>
  <cols>
    <col min="1" max="1" width="16.4453125" style="0" customWidth="1"/>
    <col min="2" max="12" width="6.10546875" style="0" customWidth="1"/>
    <col min="13" max="13" width="5.6640625" style="0" customWidth="1"/>
    <col min="14" max="14" width="2.5546875" style="0" customWidth="1"/>
    <col min="15" max="15" width="6.77734375" style="0" customWidth="1"/>
    <col min="16" max="19" width="6.10546875" style="0" customWidth="1"/>
  </cols>
  <sheetData>
    <row r="1" spans="10:12" ht="20.25">
      <c r="J1" s="244" t="s">
        <v>452</v>
      </c>
      <c r="L1" s="107"/>
    </row>
    <row r="3" s="6" customFormat="1" ht="15.75">
      <c r="A3" s="32" t="s">
        <v>457</v>
      </c>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row>
    <row r="32" ht="15">
      <c r="A32" s="8" t="s">
        <v>453</v>
      </c>
    </row>
    <row r="33" ht="15">
      <c r="A33" s="3"/>
    </row>
    <row r="34" s="6" customFormat="1" ht="15.75">
      <c r="A34" s="32" t="s">
        <v>458</v>
      </c>
    </row>
    <row r="55" ht="6" customHeight="1"/>
    <row r="58" spans="1:13" ht="15">
      <c r="A58" t="s">
        <v>459</v>
      </c>
      <c r="B58" t="s">
        <v>99</v>
      </c>
      <c r="C58" s="47" t="s">
        <v>115</v>
      </c>
      <c r="D58" s="47" t="s">
        <v>122</v>
      </c>
      <c r="E58" s="47" t="s">
        <v>189</v>
      </c>
      <c r="F58" s="47" t="s">
        <v>190</v>
      </c>
      <c r="G58" s="47" t="s">
        <v>283</v>
      </c>
      <c r="H58" s="47" t="s">
        <v>399</v>
      </c>
      <c r="I58" s="235" t="s">
        <v>438</v>
      </c>
      <c r="J58" s="235" t="s">
        <v>451</v>
      </c>
      <c r="K58" s="235" t="s">
        <v>465</v>
      </c>
      <c r="L58" s="235" t="s">
        <v>540</v>
      </c>
      <c r="M58" s="235" t="s">
        <v>558</v>
      </c>
    </row>
    <row r="59" spans="1:13" ht="15">
      <c r="A59" t="s">
        <v>175</v>
      </c>
      <c r="B59" s="53">
        <f>'T7.1-7.2 '!G44</f>
        <v>64.787857</v>
      </c>
      <c r="C59" s="53">
        <f>'T7.1-7.2 '!H44</f>
        <v>64.568997</v>
      </c>
      <c r="D59" s="53">
        <f>'T7.1-7.2 '!I44</f>
        <v>61.35653899999999</v>
      </c>
      <c r="E59" s="53">
        <f>'T7.1-7.2 '!J44</f>
        <v>66.05241674</v>
      </c>
      <c r="F59" s="53">
        <f>'T7.1-7.2 '!K44</f>
        <v>72.92241839999998</v>
      </c>
      <c r="G59" s="53">
        <f>'T7.1-7.2 '!L44</f>
        <v>78.11976489999999</v>
      </c>
      <c r="H59" s="53">
        <f>'T7.1-7.2 '!M44</f>
        <v>79.48610208</v>
      </c>
      <c r="I59" s="53">
        <f>'T7.1-7.2 '!N44</f>
        <v>87.71959802999999</v>
      </c>
      <c r="J59" s="53">
        <f>'T7.1-7.2 '!O44</f>
        <v>84.50230939366983</v>
      </c>
      <c r="K59" s="53">
        <f>'T7.1-7.2 '!P44</f>
        <v>85.22689598493982</v>
      </c>
      <c r="L59" s="53">
        <f>'T7.1-7.2 '!Q44</f>
        <v>81.92701636705023</v>
      </c>
      <c r="M59" s="53"/>
    </row>
    <row r="60" spans="1:13" ht="15">
      <c r="A60" t="s">
        <v>191</v>
      </c>
      <c r="B60" s="240">
        <f>'T7.1-7.2 '!F4</f>
        <v>63.15800000000001</v>
      </c>
      <c r="C60" s="240">
        <f>'T7.1-7.2 '!H4</f>
        <v>60.746182</v>
      </c>
      <c r="D60" s="240">
        <f>'T7.1-7.2 '!I4</f>
        <v>57.38</v>
      </c>
      <c r="E60" s="240">
        <f>'T7.1-7.2 '!J4</f>
        <v>57.451</v>
      </c>
      <c r="F60" s="240">
        <f>'T7.1-7.2 '!K4</f>
        <v>64.023</v>
      </c>
      <c r="G60" s="240">
        <f>'T7.1-7.2 '!L4</f>
        <v>69.43</v>
      </c>
      <c r="H60" s="240">
        <f>'T7.1-7.2 '!M4</f>
        <v>71.585</v>
      </c>
      <c r="I60" s="240">
        <f>'T7.1-7.2 '!N4</f>
        <v>74.468</v>
      </c>
      <c r="J60" s="240">
        <f>'T7.1-7.2 '!O4</f>
        <v>76.429</v>
      </c>
      <c r="K60" s="240">
        <f>'T7.1-7.2 '!P4</f>
        <v>76.929</v>
      </c>
      <c r="L60" s="240">
        <f>'T7.1-7.2 '!Q4</f>
        <v>78.28994807173967</v>
      </c>
      <c r="M60" s="240">
        <f>'T7.1-7.2 '!R4</f>
        <v>81.1</v>
      </c>
    </row>
    <row r="61" spans="1:13" ht="15">
      <c r="A61" t="s">
        <v>54</v>
      </c>
      <c r="B61" s="53">
        <f>'T7.1-7.2 '!G51</f>
        <v>240.63136647328244</v>
      </c>
      <c r="C61" s="53">
        <f>'T7.1-7.2 '!H51</f>
        <v>248.11605296186954</v>
      </c>
      <c r="D61" s="53">
        <f>'T7.1-7.2 '!I51</f>
        <v>243.40197139421113</v>
      </c>
      <c r="E61" s="53">
        <f>'T7.1-7.2 '!J51</f>
        <v>256.1933810751241</v>
      </c>
      <c r="F61" s="53">
        <f>'T7.1-7.2 '!K51</f>
        <v>271.3738471806106</v>
      </c>
      <c r="G61" s="53">
        <f>'T7.1-7.2 '!L51</f>
        <v>272.27958333333333</v>
      </c>
      <c r="H61" s="53">
        <f>'T7.1-7.2 '!M51</f>
        <v>280.4105858859162</v>
      </c>
      <c r="I61" s="53">
        <f>'T7.1-7.2 '!N51</f>
        <v>319.25294586113966</v>
      </c>
      <c r="J61" s="53">
        <f>'T7.1-7.2 '!O51</f>
        <v>320.4863575188192</v>
      </c>
      <c r="K61" s="53">
        <f>'T7.1-7.2 '!P51</f>
        <v>352.09642489881975</v>
      </c>
      <c r="L61" s="53">
        <f>'T7.1-7.2 '!Q51</f>
        <v>364.88376653495396</v>
      </c>
      <c r="M61" s="53"/>
    </row>
    <row r="62" spans="2:6" ht="15">
      <c r="B62" s="28"/>
      <c r="C62" s="28"/>
      <c r="D62" s="28"/>
      <c r="E62" s="28"/>
      <c r="F62" s="28"/>
    </row>
    <row r="66" spans="1:13" ht="15">
      <c r="A66" t="s">
        <v>460</v>
      </c>
      <c r="B66" t="s">
        <v>98</v>
      </c>
      <c r="C66" t="s">
        <v>99</v>
      </c>
      <c r="D66" s="47" t="s">
        <v>115</v>
      </c>
      <c r="E66" s="47" t="s">
        <v>122</v>
      </c>
      <c r="F66" s="47" t="s">
        <v>189</v>
      </c>
      <c r="G66" s="47" t="s">
        <v>190</v>
      </c>
      <c r="H66" s="47" t="s">
        <v>283</v>
      </c>
      <c r="I66" s="47" t="s">
        <v>399</v>
      </c>
      <c r="J66" s="47" t="s">
        <v>438</v>
      </c>
      <c r="K66" s="47" t="s">
        <v>451</v>
      </c>
      <c r="L66" s="47" t="s">
        <v>465</v>
      </c>
      <c r="M66" s="47" t="s">
        <v>540</v>
      </c>
    </row>
    <row r="67" spans="1:13" ht="15">
      <c r="A67" t="s">
        <v>55</v>
      </c>
      <c r="B67" s="54">
        <f>'T7.12-7.13'!F15</f>
        <v>8.235079</v>
      </c>
      <c r="C67" s="54">
        <f>'T7.12-7.13'!G15</f>
        <v>8.2473</v>
      </c>
      <c r="D67" s="54">
        <f>'T7.12-7.13'!H15</f>
        <v>9.570161</v>
      </c>
      <c r="E67" s="54">
        <f>'T7.12-7.13'!I15</f>
        <v>9.119996</v>
      </c>
      <c r="F67" s="54">
        <f>'T7.12-7.13'!J15</f>
        <v>8.318532000000001</v>
      </c>
      <c r="G67" s="54">
        <f>'T7.12-7.13'!K15</f>
        <v>11.25</v>
      </c>
      <c r="H67" s="54">
        <f>'T7.12-7.13'!L15</f>
        <v>14.32</v>
      </c>
      <c r="I67" s="54">
        <f>'T7.12-7.13'!M15</f>
        <v>12.959999999999999</v>
      </c>
      <c r="J67" s="54">
        <f>'T7.12-7.13'!N15</f>
        <v>11.35</v>
      </c>
      <c r="K67" s="54">
        <f>'T7.12-7.13'!O15</f>
        <v>10.36</v>
      </c>
      <c r="L67" s="54">
        <f>'T7.12-7.13'!P15</f>
        <v>9.68</v>
      </c>
      <c r="M67" s="54">
        <f>'T7.12-7.13'!Q15</f>
        <v>7.49</v>
      </c>
    </row>
    <row r="68" ht="15">
      <c r="L68" s="53"/>
    </row>
  </sheetData>
  <printOptions/>
  <pageMargins left="0.75" right="0.75" top="1" bottom="1" header="0.5" footer="0.5"/>
  <pageSetup fitToHeight="1" fitToWidth="1" horizontalDpi="300" verticalDpi="300" orientation="portrait"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M5"/>
  <sheetViews>
    <sheetView zoomScale="75" zoomScaleNormal="75" workbookViewId="0" topLeftCell="A1">
      <selection activeCell="P8" sqref="P8"/>
    </sheetView>
  </sheetViews>
  <sheetFormatPr defaultColWidth="8.88671875" defaultRowHeight="15"/>
  <sheetData>
    <row r="2" spans="3:13" ht="15">
      <c r="C2" t="str">
        <f>'T7.1-7.2 '!G21</f>
        <v>2000-01</v>
      </c>
      <c r="D2" t="str">
        <f>'T7.1-7.2 '!H21</f>
        <v>2001-023</v>
      </c>
      <c r="E2" t="str">
        <f>'T7.1-7.2 '!I21</f>
        <v>2002-033</v>
      </c>
      <c r="F2" t="str">
        <f>'T7.1-7.2 '!J21</f>
        <v>2003-04</v>
      </c>
      <c r="G2" t="str">
        <f>'T7.1-7.2 '!K21</f>
        <v>2004-05</v>
      </c>
      <c r="H2" t="str">
        <f>'T7.1-7.2 '!L21</f>
        <v>2005-06</v>
      </c>
      <c r="I2" t="str">
        <f>'T7.1-7.2 '!M21</f>
        <v>2006-07</v>
      </c>
      <c r="J2" t="str">
        <f>'T7.1-7.2 '!N21</f>
        <v>2007-08</v>
      </c>
      <c r="K2" t="str">
        <f>'T7.1-7.2 '!O21</f>
        <v>2008-09</v>
      </c>
      <c r="L2" t="str">
        <f>'T7.1-7.2 '!P21</f>
        <v>2009-10</v>
      </c>
      <c r="M2" t="s">
        <v>439</v>
      </c>
    </row>
    <row r="3" spans="1:13" ht="15">
      <c r="A3" t="s">
        <v>455</v>
      </c>
      <c r="B3" t="s">
        <v>183</v>
      </c>
      <c r="C3" s="120">
        <f>'T7.1-7.2 '!G30</f>
        <v>62.296516</v>
      </c>
      <c r="D3" s="120">
        <f>'T7.1-7.2 '!H30</f>
        <v>61.922545</v>
      </c>
      <c r="E3" s="120">
        <f>'T7.1-7.2 '!I30</f>
        <v>58.91808399999999</v>
      </c>
      <c r="F3" s="120">
        <f>'T7.1-7.2 '!J30</f>
        <v>63.53913074</v>
      </c>
      <c r="G3" s="120">
        <f>'T7.1-7.2 '!K30</f>
        <v>70.46836239999999</v>
      </c>
      <c r="H3" s="120">
        <f>'T7.1-7.2 '!L30</f>
        <v>75.4984659</v>
      </c>
      <c r="I3" s="120">
        <f>'T7.1-7.2 '!M30</f>
        <v>76.69882308</v>
      </c>
      <c r="J3" s="120">
        <f>'T7.1-7.2 '!N30</f>
        <v>84.80349503</v>
      </c>
      <c r="K3" s="120">
        <f>'T7.1-7.2 '!O30</f>
        <v>81.43779474993983</v>
      </c>
      <c r="L3" s="120">
        <f>'T7.1-7.2 '!P30</f>
        <v>81.90630489005981</v>
      </c>
      <c r="M3" s="120" t="e">
        <f>'T7.1-7.2 '!#REF!</f>
        <v>#REF!</v>
      </c>
    </row>
    <row r="4" spans="1:13" ht="15">
      <c r="A4" t="s">
        <v>456</v>
      </c>
      <c r="B4" t="s">
        <v>184</v>
      </c>
      <c r="C4" s="121">
        <v>49.24</v>
      </c>
      <c r="D4" s="120">
        <f>'T7.1-7.2 '!F4</f>
        <v>63.15800000000001</v>
      </c>
      <c r="E4" s="120">
        <f>'T7.1-7.2 '!H4</f>
        <v>60.746182</v>
      </c>
      <c r="F4" s="120">
        <f>'T7.1-7.2 '!I4</f>
        <v>57.38</v>
      </c>
      <c r="G4" s="120">
        <f>'T7.1-7.2 '!J4</f>
        <v>57.451</v>
      </c>
      <c r="H4" s="120">
        <f>'T7.1-7.2 '!K4</f>
        <v>64.023</v>
      </c>
      <c r="I4" s="120">
        <f>'T7.1-7.2 '!L4</f>
        <v>69.43</v>
      </c>
      <c r="J4" s="120">
        <f>'T7.1-7.2 '!M4</f>
        <v>71.585</v>
      </c>
      <c r="K4" s="120">
        <f>'T7.1-7.2 '!N4</f>
        <v>74.468</v>
      </c>
      <c r="L4" s="120">
        <f>'T7.1-7.2 '!O4</f>
        <v>76.429</v>
      </c>
      <c r="M4" s="120">
        <f>'T7.1-7.2 '!P4</f>
        <v>76.929</v>
      </c>
    </row>
    <row r="5" spans="2:13" ht="15">
      <c r="B5" t="s">
        <v>185</v>
      </c>
      <c r="C5" s="120">
        <f aca="true" t="shared" si="0" ref="C5:M5">C3-C4</f>
        <v>13.056515999999995</v>
      </c>
      <c r="D5" s="120">
        <f t="shared" si="0"/>
        <v>-1.2354550000000089</v>
      </c>
      <c r="E5" s="120">
        <f t="shared" si="0"/>
        <v>-1.8280980000000042</v>
      </c>
      <c r="F5" s="120">
        <f t="shared" si="0"/>
        <v>6.159130739999995</v>
      </c>
      <c r="G5" s="120">
        <f t="shared" si="0"/>
        <v>13.017362399999989</v>
      </c>
      <c r="H5" s="120">
        <f t="shared" si="0"/>
        <v>11.475465900000003</v>
      </c>
      <c r="I5" s="120">
        <f t="shared" si="0"/>
        <v>7.26882307999999</v>
      </c>
      <c r="J5" s="120">
        <f t="shared" si="0"/>
        <v>13.21849503</v>
      </c>
      <c r="K5" s="120">
        <f t="shared" si="0"/>
        <v>6.9697947499398225</v>
      </c>
      <c r="L5" s="120">
        <f t="shared" si="0"/>
        <v>5.477304890059813</v>
      </c>
      <c r="M5" s="120" t="e">
        <f t="shared" si="0"/>
        <v>#REF!</v>
      </c>
    </row>
  </sheetData>
  <printOptions/>
  <pageMargins left="0.75" right="0.75" top="1" bottom="1" header="0.5" footer="0.5"/>
  <pageSetup fitToHeight="1" fitToWidth="1" horizontalDpi="300" verticalDpi="300" orientation="portrait" paperSize="9" scale="6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S60"/>
  <sheetViews>
    <sheetView tabSelected="1" zoomScale="75" zoomScaleNormal="75" workbookViewId="0" topLeftCell="A1">
      <selection activeCell="O43" sqref="O43"/>
    </sheetView>
  </sheetViews>
  <sheetFormatPr defaultColWidth="8.88671875" defaultRowHeight="15"/>
  <cols>
    <col min="1" max="1" width="20.4453125" style="1" customWidth="1"/>
    <col min="2" max="5" width="7.4453125" style="1" hidden="1" customWidth="1"/>
    <col min="6" max="6" width="7.99609375" style="1" hidden="1" customWidth="1"/>
    <col min="7" max="13" width="7.99609375" style="1" customWidth="1"/>
    <col min="14" max="15" width="7.5546875" style="1" customWidth="1"/>
    <col min="16" max="16" width="8.6640625" style="59" customWidth="1"/>
    <col min="17" max="16384" width="8.88671875" style="1" customWidth="1"/>
  </cols>
  <sheetData>
    <row r="1" spans="1:8" s="31" customFormat="1" ht="15.75">
      <c r="A1" s="165" t="s">
        <v>515</v>
      </c>
      <c r="B1" s="165"/>
      <c r="C1" s="165"/>
      <c r="D1" s="165"/>
      <c r="E1" s="165"/>
      <c r="F1" s="166"/>
      <c r="G1" s="166"/>
      <c r="H1" s="166"/>
    </row>
    <row r="2" spans="1:18" ht="23.25" customHeight="1">
      <c r="A2" s="157"/>
      <c r="B2" s="157"/>
      <c r="C2" s="157"/>
      <c r="D2" s="157"/>
      <c r="E2" s="157"/>
      <c r="F2" s="159" t="s">
        <v>87</v>
      </c>
      <c r="G2" s="295"/>
      <c r="H2" s="159" t="s">
        <v>297</v>
      </c>
      <c r="I2" s="150" t="s">
        <v>298</v>
      </c>
      <c r="J2" s="150" t="s">
        <v>123</v>
      </c>
      <c r="K2" s="150" t="s">
        <v>186</v>
      </c>
      <c r="L2" s="150" t="s">
        <v>284</v>
      </c>
      <c r="M2" s="150" t="s">
        <v>397</v>
      </c>
      <c r="N2" s="150" t="s">
        <v>400</v>
      </c>
      <c r="O2" s="150" t="s">
        <v>439</v>
      </c>
      <c r="P2" s="150" t="s">
        <v>464</v>
      </c>
      <c r="Q2" s="150" t="s">
        <v>525</v>
      </c>
      <c r="R2" s="150" t="s">
        <v>546</v>
      </c>
    </row>
    <row r="3" spans="1:18" ht="15">
      <c r="A3" s="30"/>
      <c r="B3" s="30"/>
      <c r="C3" s="30"/>
      <c r="D3" s="30"/>
      <c r="E3" s="30"/>
      <c r="F3" s="30"/>
      <c r="H3" s="42"/>
      <c r="I3" s="42"/>
      <c r="J3" s="42"/>
      <c r="K3" s="160"/>
      <c r="L3" s="42"/>
      <c r="M3" s="42"/>
      <c r="N3" s="9"/>
      <c r="O3" s="9"/>
      <c r="P3" s="9"/>
      <c r="Q3" s="9"/>
      <c r="R3" s="9" t="s">
        <v>3</v>
      </c>
    </row>
    <row r="4" spans="1:18" ht="18">
      <c r="A4" s="7" t="s">
        <v>501</v>
      </c>
      <c r="B4" s="7"/>
      <c r="C4" s="7"/>
      <c r="D4" s="7"/>
      <c r="E4" s="7"/>
      <c r="F4" s="17">
        <v>63.15800000000001</v>
      </c>
      <c r="H4" s="17">
        <v>60.746182</v>
      </c>
      <c r="I4" s="68">
        <v>57.38</v>
      </c>
      <c r="J4" s="272">
        <v>57.451</v>
      </c>
      <c r="K4" s="68">
        <v>64.023</v>
      </c>
      <c r="L4" s="68">
        <v>69.43</v>
      </c>
      <c r="M4" s="68">
        <v>71.585</v>
      </c>
      <c r="N4" s="68">
        <v>74.468</v>
      </c>
      <c r="O4" s="68">
        <v>76.429</v>
      </c>
      <c r="P4" s="68">
        <v>76.929</v>
      </c>
      <c r="Q4" s="68">
        <v>78.28994807173967</v>
      </c>
      <c r="R4" s="68">
        <v>81.1</v>
      </c>
    </row>
    <row r="5" spans="1:18" ht="15">
      <c r="A5" s="7" t="s">
        <v>187</v>
      </c>
      <c r="B5" s="7"/>
      <c r="C5" s="7"/>
      <c r="D5" s="7"/>
      <c r="E5" s="7"/>
      <c r="F5" s="19">
        <v>1938.784658</v>
      </c>
      <c r="H5" s="19">
        <v>1968.740619</v>
      </c>
      <c r="I5" s="19">
        <v>1944.022561</v>
      </c>
      <c r="J5" s="273">
        <v>2020.4560303571102</v>
      </c>
      <c r="K5" s="274">
        <v>2162.0332258965823</v>
      </c>
      <c r="L5" s="274">
        <v>2283.200521998495</v>
      </c>
      <c r="M5" s="274">
        <v>2338.4218986083633</v>
      </c>
      <c r="N5" s="274">
        <v>2426.3449429439897</v>
      </c>
      <c r="O5" s="274">
        <v>2515.634272730245</v>
      </c>
      <c r="P5" s="69">
        <v>2532.6</v>
      </c>
      <c r="Q5" s="69">
        <v>2641.831362639851</v>
      </c>
      <c r="R5" s="69">
        <v>2681.6</v>
      </c>
    </row>
    <row r="6" spans="1:18" ht="18">
      <c r="A6" s="7" t="s">
        <v>467</v>
      </c>
      <c r="B6" s="7"/>
      <c r="C6" s="7"/>
      <c r="D6" s="7"/>
      <c r="E6" s="7"/>
      <c r="F6" s="79">
        <v>36.399278374272</v>
      </c>
      <c r="H6" s="79">
        <v>37.755</v>
      </c>
      <c r="I6" s="79">
        <v>37.1177532658944</v>
      </c>
      <c r="J6" s="80">
        <v>37.11423845859841</v>
      </c>
      <c r="K6" s="80">
        <v>36.9</v>
      </c>
      <c r="L6" s="80">
        <v>37.64</v>
      </c>
      <c r="M6" s="80">
        <v>38.55</v>
      </c>
      <c r="N6" s="80">
        <v>38.7</v>
      </c>
      <c r="O6" s="80">
        <v>39.169540371455994</v>
      </c>
      <c r="P6" s="80">
        <v>40.704511757184</v>
      </c>
      <c r="Q6" s="80">
        <v>41.867898488064</v>
      </c>
      <c r="R6" s="80">
        <v>43.8</v>
      </c>
    </row>
    <row r="7" spans="1:18" ht="15">
      <c r="A7" s="31"/>
      <c r="B7" s="31"/>
      <c r="C7" s="31"/>
      <c r="D7" s="31"/>
      <c r="E7" s="31"/>
      <c r="F7" s="79"/>
      <c r="H7" s="79"/>
      <c r="I7" s="79"/>
      <c r="J7" s="79"/>
      <c r="K7" s="71"/>
      <c r="L7" s="31"/>
      <c r="M7" s="31"/>
      <c r="N7" s="31"/>
      <c r="O7" s="71"/>
      <c r="P7" s="71"/>
      <c r="Q7" s="71"/>
      <c r="R7" s="71"/>
    </row>
    <row r="8" spans="1:18" ht="15" customHeight="1">
      <c r="A8" s="161" t="s">
        <v>276</v>
      </c>
      <c r="B8" s="161"/>
      <c r="C8" s="161"/>
      <c r="D8" s="161"/>
      <c r="E8" s="161"/>
      <c r="F8" s="163">
        <v>3016</v>
      </c>
      <c r="G8" s="111"/>
      <c r="H8" s="163">
        <v>3016</v>
      </c>
      <c r="I8" s="164">
        <v>3025</v>
      </c>
      <c r="J8" s="164">
        <v>3025</v>
      </c>
      <c r="K8" s="164">
        <v>3025</v>
      </c>
      <c r="L8" s="164">
        <v>3032</v>
      </c>
      <c r="M8" s="164">
        <v>3032</v>
      </c>
      <c r="N8" s="164">
        <v>3032</v>
      </c>
      <c r="O8" s="164">
        <v>3041.6601600000004</v>
      </c>
      <c r="P8" s="164">
        <v>3043</v>
      </c>
      <c r="Q8" s="164">
        <v>3065.8003200000003</v>
      </c>
      <c r="R8" s="164">
        <v>3065.8</v>
      </c>
    </row>
    <row r="9" spans="1:16" ht="15" customHeight="1">
      <c r="A9" s="60" t="s">
        <v>401</v>
      </c>
      <c r="B9" s="60"/>
      <c r="C9" s="60"/>
      <c r="D9" s="60"/>
      <c r="E9" s="60"/>
      <c r="F9" s="231"/>
      <c r="G9" s="231"/>
      <c r="H9" s="231"/>
      <c r="I9" s="231"/>
      <c r="J9" s="231"/>
      <c r="K9" s="232"/>
      <c r="L9" s="232"/>
      <c r="M9" s="232"/>
      <c r="N9" s="232"/>
      <c r="O9" s="232"/>
      <c r="P9" s="232"/>
    </row>
    <row r="10" spans="1:16" ht="15" customHeight="1">
      <c r="A10" s="59" t="s">
        <v>518</v>
      </c>
      <c r="B10" s="59"/>
      <c r="C10" s="59"/>
      <c r="D10" s="59"/>
      <c r="E10" s="59"/>
      <c r="P10" s="1"/>
    </row>
    <row r="11" spans="1:16" ht="12.75">
      <c r="A11" s="276" t="s">
        <v>519</v>
      </c>
      <c r="B11" s="276"/>
      <c r="C11" s="276"/>
      <c r="D11" s="276"/>
      <c r="E11" s="276"/>
      <c r="P11" s="1"/>
    </row>
    <row r="12" spans="1:16" ht="12.75">
      <c r="A12" s="60" t="s">
        <v>41</v>
      </c>
      <c r="B12" s="60"/>
      <c r="C12" s="60"/>
      <c r="D12" s="60"/>
      <c r="E12" s="60"/>
      <c r="F12" s="231"/>
      <c r="G12" s="231"/>
      <c r="H12" s="231"/>
      <c r="I12" s="231"/>
      <c r="J12" s="231"/>
      <c r="K12" s="232"/>
      <c r="L12" s="232"/>
      <c r="M12" s="232"/>
      <c r="N12" s="232"/>
      <c r="O12" s="232"/>
      <c r="P12" s="232"/>
    </row>
    <row r="13" spans="1:16" ht="12.75">
      <c r="A13" s="60" t="s">
        <v>520</v>
      </c>
      <c r="B13" s="60"/>
      <c r="C13" s="60"/>
      <c r="D13" s="60"/>
      <c r="E13" s="60"/>
      <c r="F13" s="231"/>
      <c r="G13" s="231"/>
      <c r="H13" s="231"/>
      <c r="I13" s="231"/>
      <c r="J13" s="231"/>
      <c r="K13" s="232"/>
      <c r="L13" s="232"/>
      <c r="M13" s="232"/>
      <c r="N13" s="232"/>
      <c r="O13" s="232"/>
      <c r="P13" s="232"/>
    </row>
    <row r="14" spans="1:16" ht="12.75">
      <c r="A14" s="277" t="s">
        <v>521</v>
      </c>
      <c r="B14" s="277"/>
      <c r="C14" s="277"/>
      <c r="D14" s="277"/>
      <c r="E14" s="277"/>
      <c r="F14" s="231"/>
      <c r="G14" s="231"/>
      <c r="H14" s="231"/>
      <c r="I14" s="231"/>
      <c r="J14" s="231"/>
      <c r="K14" s="232"/>
      <c r="L14" s="232"/>
      <c r="M14" s="232"/>
      <c r="N14" s="232"/>
      <c r="O14" s="232"/>
      <c r="P14" s="232"/>
    </row>
    <row r="15" spans="1:16" ht="12.75">
      <c r="A15" s="60"/>
      <c r="B15" s="60"/>
      <c r="C15" s="60"/>
      <c r="D15" s="60"/>
      <c r="E15" s="60"/>
      <c r="F15" s="231"/>
      <c r="G15" s="231"/>
      <c r="H15" s="231"/>
      <c r="I15" s="231"/>
      <c r="J15" s="231"/>
      <c r="K15" s="232"/>
      <c r="L15" s="232"/>
      <c r="M15" s="232"/>
      <c r="N15" s="232"/>
      <c r="O15" s="232"/>
      <c r="P15" s="232"/>
    </row>
    <row r="16" spans="1:16" ht="12.75">
      <c r="A16" s="60"/>
      <c r="B16" s="60"/>
      <c r="C16" s="60"/>
      <c r="D16" s="60"/>
      <c r="E16" s="60"/>
      <c r="F16" s="231"/>
      <c r="G16" s="231"/>
      <c r="H16" s="231"/>
      <c r="I16" s="231"/>
      <c r="J16" s="231"/>
      <c r="K16" s="232"/>
      <c r="L16" s="232"/>
      <c r="M16" s="232"/>
      <c r="N16" s="232"/>
      <c r="O16" s="232"/>
      <c r="P16" s="232"/>
    </row>
    <row r="17" spans="1:16" ht="12.75">
      <c r="A17" s="60"/>
      <c r="B17" s="60"/>
      <c r="C17" s="60"/>
      <c r="D17" s="60"/>
      <c r="E17" s="60"/>
      <c r="F17" s="231"/>
      <c r="G17" s="231"/>
      <c r="H17" s="231"/>
      <c r="I17" s="231"/>
      <c r="J17" s="231"/>
      <c r="K17" s="232"/>
      <c r="L17" s="232"/>
      <c r="M17" s="232"/>
      <c r="N17" s="232"/>
      <c r="O17" s="232"/>
      <c r="P17" s="232"/>
    </row>
    <row r="18" spans="1:16" ht="12.75">
      <c r="A18" s="60"/>
      <c r="B18" s="60"/>
      <c r="C18" s="60"/>
      <c r="D18" s="60"/>
      <c r="E18" s="60"/>
      <c r="F18" s="231"/>
      <c r="G18" s="231"/>
      <c r="H18" s="231"/>
      <c r="I18" s="231"/>
      <c r="J18" s="231"/>
      <c r="K18" s="232"/>
      <c r="L18" s="232"/>
      <c r="M18" s="232"/>
      <c r="N18" s="232"/>
      <c r="O18" s="232"/>
      <c r="P18" s="232"/>
    </row>
    <row r="19" spans="1:16" ht="12.75">
      <c r="A19" s="60"/>
      <c r="B19" s="60"/>
      <c r="C19" s="60"/>
      <c r="D19" s="60"/>
      <c r="E19" s="60"/>
      <c r="F19" s="231"/>
      <c r="G19" s="231"/>
      <c r="H19" s="231"/>
      <c r="I19" s="231"/>
      <c r="J19" s="231"/>
      <c r="K19" s="232"/>
      <c r="L19" s="232"/>
      <c r="M19" s="232"/>
      <c r="N19" s="232"/>
      <c r="O19" s="232"/>
      <c r="P19" s="232"/>
    </row>
    <row r="20" spans="1:17" ht="18.75">
      <c r="A20" s="147" t="s">
        <v>516</v>
      </c>
      <c r="B20" s="147"/>
      <c r="C20" s="147"/>
      <c r="D20" s="147"/>
      <c r="E20" s="147"/>
      <c r="F20" s="148"/>
      <c r="G20" s="14"/>
      <c r="H20" s="14"/>
      <c r="I20" s="14"/>
      <c r="J20" s="14"/>
      <c r="K20" s="14"/>
      <c r="L20" s="7"/>
      <c r="M20" s="7"/>
      <c r="N20" s="7"/>
      <c r="O20" s="7"/>
      <c r="P20" s="56"/>
      <c r="Q20" s="31"/>
    </row>
    <row r="21" spans="1:17" ht="15" customHeight="1">
      <c r="A21" s="149" t="s">
        <v>1</v>
      </c>
      <c r="B21" s="150" t="s">
        <v>541</v>
      </c>
      <c r="C21" s="150" t="s">
        <v>542</v>
      </c>
      <c r="D21" s="150" t="s">
        <v>543</v>
      </c>
      <c r="E21" s="150" t="s">
        <v>544</v>
      </c>
      <c r="F21" s="150" t="s">
        <v>53</v>
      </c>
      <c r="G21" s="150" t="s">
        <v>87</v>
      </c>
      <c r="H21" s="150" t="s">
        <v>497</v>
      </c>
      <c r="I21" s="150" t="s">
        <v>498</v>
      </c>
      <c r="J21" s="150" t="s">
        <v>181</v>
      </c>
      <c r="K21" s="150" t="s">
        <v>282</v>
      </c>
      <c r="L21" s="150" t="s">
        <v>284</v>
      </c>
      <c r="M21" s="150" t="s">
        <v>397</v>
      </c>
      <c r="N21" s="150" t="s">
        <v>400</v>
      </c>
      <c r="O21" s="150" t="s">
        <v>439</v>
      </c>
      <c r="P21" s="150" t="s">
        <v>464</v>
      </c>
      <c r="Q21" s="150" t="s">
        <v>525</v>
      </c>
    </row>
    <row r="22" spans="1:16" ht="15" customHeight="1">
      <c r="A22" s="8"/>
      <c r="B22" s="8"/>
      <c r="C22" s="8"/>
      <c r="D22" s="8"/>
      <c r="E22" s="8"/>
      <c r="F22" s="3"/>
      <c r="G22" s="3"/>
      <c r="H22" s="3"/>
      <c r="I22" s="3"/>
      <c r="J22" s="60"/>
      <c r="P22" s="1"/>
    </row>
    <row r="23" spans="1:17" ht="15" customHeight="1">
      <c r="A23" s="143" t="s">
        <v>101</v>
      </c>
      <c r="B23" s="143"/>
      <c r="C23" s="143"/>
      <c r="D23" s="143"/>
      <c r="E23" s="143"/>
      <c r="F23" s="9"/>
      <c r="G23" s="3"/>
      <c r="H23" s="3"/>
      <c r="I23" s="9"/>
      <c r="K23" s="59"/>
      <c r="L23" s="59"/>
      <c r="M23" s="61"/>
      <c r="N23" s="61"/>
      <c r="O23" s="61"/>
      <c r="P23" s="61"/>
      <c r="Q23" s="61" t="s">
        <v>3</v>
      </c>
    </row>
    <row r="24" spans="1:16" ht="15.75">
      <c r="A24" s="41"/>
      <c r="B24" s="41"/>
      <c r="C24" s="41"/>
      <c r="D24" s="41"/>
      <c r="E24" s="41"/>
      <c r="F24" s="9"/>
      <c r="G24" s="9"/>
      <c r="H24" s="3"/>
      <c r="I24" s="3"/>
      <c r="J24" s="60"/>
      <c r="P24" s="1"/>
    </row>
    <row r="25" spans="1:16" ht="15.75">
      <c r="A25" s="41" t="s">
        <v>102</v>
      </c>
      <c r="B25" s="41"/>
      <c r="C25" s="41"/>
      <c r="D25" s="41"/>
      <c r="E25" s="41"/>
      <c r="F25" s="9"/>
      <c r="G25" s="9"/>
      <c r="H25" s="3"/>
      <c r="I25" s="3"/>
      <c r="J25" s="60"/>
      <c r="P25" s="1"/>
    </row>
    <row r="26" spans="1:16" ht="15.75">
      <c r="A26" s="41"/>
      <c r="B26" s="41"/>
      <c r="C26" s="41"/>
      <c r="D26" s="41"/>
      <c r="E26" s="41"/>
      <c r="F26" s="9"/>
      <c r="G26" s="9"/>
      <c r="H26" s="3"/>
      <c r="I26" s="3"/>
      <c r="J26" s="60"/>
      <c r="P26" s="1"/>
    </row>
    <row r="27" spans="1:17" ht="15">
      <c r="A27" s="7" t="s">
        <v>103</v>
      </c>
      <c r="B27" s="62">
        <v>17.560865</v>
      </c>
      <c r="C27" s="62">
        <v>17.309925</v>
      </c>
      <c r="D27" s="62">
        <v>18.075718</v>
      </c>
      <c r="E27" s="62">
        <v>18.007822</v>
      </c>
      <c r="F27" s="62">
        <v>18.100221</v>
      </c>
      <c r="G27" s="62">
        <v>18.318482</v>
      </c>
      <c r="H27" s="62">
        <v>17.844393</v>
      </c>
      <c r="I27" s="62">
        <v>17.191216</v>
      </c>
      <c r="J27" s="118">
        <v>18.384795</v>
      </c>
      <c r="K27" s="118">
        <v>19.694977</v>
      </c>
      <c r="L27" s="118">
        <v>21.1</v>
      </c>
      <c r="M27" s="118">
        <v>22.289989</v>
      </c>
      <c r="N27" s="118">
        <v>23.821955</v>
      </c>
      <c r="O27" s="118">
        <v>24.06590729999993</v>
      </c>
      <c r="P27" s="118">
        <v>23.992520260000187</v>
      </c>
      <c r="Q27" s="298">
        <v>24.495798600000004</v>
      </c>
    </row>
    <row r="28" spans="1:17" ht="15" customHeight="1">
      <c r="A28" s="7" t="s">
        <v>104</v>
      </c>
      <c r="B28" s="62">
        <v>13.007876</v>
      </c>
      <c r="C28" s="62">
        <v>13.850846</v>
      </c>
      <c r="D28" s="62">
        <v>14.951788</v>
      </c>
      <c r="E28" s="62">
        <v>15.803557</v>
      </c>
      <c r="F28" s="62">
        <v>17.10096</v>
      </c>
      <c r="G28" s="62">
        <v>16.857121</v>
      </c>
      <c r="H28" s="62">
        <v>16.536044</v>
      </c>
      <c r="I28" s="118">
        <v>17.174735</v>
      </c>
      <c r="J28" s="118">
        <v>18.02112164</v>
      </c>
      <c r="K28" s="118">
        <v>20.624369429999998</v>
      </c>
      <c r="L28" s="118">
        <v>22.4</v>
      </c>
      <c r="M28" s="118">
        <v>22.68342</v>
      </c>
      <c r="N28" s="118">
        <v>23.483302</v>
      </c>
      <c r="O28" s="118">
        <v>25.561499449940133</v>
      </c>
      <c r="P28" s="118">
        <v>28.336099260060124</v>
      </c>
      <c r="Q28" s="298">
        <v>29.521560710079605</v>
      </c>
    </row>
    <row r="29" spans="1:19" ht="15" customHeight="1">
      <c r="A29" s="7" t="s">
        <v>105</v>
      </c>
      <c r="B29" s="62">
        <v>23.807646</v>
      </c>
      <c r="C29" s="62">
        <v>24.055171</v>
      </c>
      <c r="D29" s="62">
        <v>25.327567</v>
      </c>
      <c r="E29" s="62">
        <v>26.053471</v>
      </c>
      <c r="F29" s="62">
        <v>26.935943</v>
      </c>
      <c r="G29" s="62">
        <v>27.120913</v>
      </c>
      <c r="H29" s="62">
        <v>27.542108</v>
      </c>
      <c r="I29" s="118">
        <v>24.552133</v>
      </c>
      <c r="J29" s="118">
        <v>27.133214099999996</v>
      </c>
      <c r="K29" s="118">
        <v>30.149015969999997</v>
      </c>
      <c r="L29" s="118">
        <v>31.9984659</v>
      </c>
      <c r="M29" s="118">
        <v>31.725414079999997</v>
      </c>
      <c r="N29" s="118">
        <v>37.49823803</v>
      </c>
      <c r="O29" s="118">
        <v>31.810387999999765</v>
      </c>
      <c r="P29" s="118">
        <v>29.5776853699995</v>
      </c>
      <c r="Q29" s="298">
        <v>24.243001170020616</v>
      </c>
      <c r="S29" s="1" t="s">
        <v>554</v>
      </c>
    </row>
    <row r="30" spans="1:19" ht="15" customHeight="1">
      <c r="A30" s="7" t="s">
        <v>0</v>
      </c>
      <c r="B30" s="63">
        <f>SUM(B27:B29)</f>
        <v>54.376386999999994</v>
      </c>
      <c r="C30" s="63">
        <f>SUM(C27:C29)</f>
        <v>55.215942</v>
      </c>
      <c r="D30" s="63">
        <f>SUM(D27:D29)</f>
        <v>58.355073000000004</v>
      </c>
      <c r="E30" s="63">
        <f>SUM(E27:E29)</f>
        <v>59.864850000000004</v>
      </c>
      <c r="F30" s="63">
        <f aca="true" t="shared" si="0" ref="F30:Q30">SUM(F27:F29)</f>
        <v>62.13712400000001</v>
      </c>
      <c r="G30" s="63">
        <f t="shared" si="0"/>
        <v>62.296516</v>
      </c>
      <c r="H30" s="63">
        <f t="shared" si="0"/>
        <v>61.922545</v>
      </c>
      <c r="I30" s="63">
        <f t="shared" si="0"/>
        <v>58.91808399999999</v>
      </c>
      <c r="J30" s="63">
        <f t="shared" si="0"/>
        <v>63.53913074</v>
      </c>
      <c r="K30" s="63">
        <f t="shared" si="0"/>
        <v>70.46836239999999</v>
      </c>
      <c r="L30" s="63">
        <f t="shared" si="0"/>
        <v>75.4984659</v>
      </c>
      <c r="M30" s="63">
        <f t="shared" si="0"/>
        <v>76.69882308</v>
      </c>
      <c r="N30" s="63">
        <f t="shared" si="0"/>
        <v>84.80349503</v>
      </c>
      <c r="O30" s="63">
        <f t="shared" si="0"/>
        <v>81.43779474993983</v>
      </c>
      <c r="P30" s="63">
        <f t="shared" si="0"/>
        <v>81.90630489005981</v>
      </c>
      <c r="Q30" s="63">
        <f t="shared" si="0"/>
        <v>78.26036048010023</v>
      </c>
      <c r="S30" s="297" t="str">
        <f>IF('T7.6 - Old not printed'!P71&gt;='T7.1-7.2 '!Q30,"Error","Okay")</f>
        <v>Error</v>
      </c>
    </row>
    <row r="31" spans="1:19" ht="15">
      <c r="A31" s="7"/>
      <c r="B31" s="3"/>
      <c r="C31" s="38"/>
      <c r="D31" s="9"/>
      <c r="E31" s="9"/>
      <c r="F31" s="9"/>
      <c r="G31" s="9"/>
      <c r="H31" s="3"/>
      <c r="I31" s="3"/>
      <c r="J31" s="60"/>
      <c r="L31" s="7"/>
      <c r="M31" s="7"/>
      <c r="N31" s="56"/>
      <c r="O31" s="56"/>
      <c r="P31" s="56"/>
      <c r="Q31" s="59"/>
      <c r="S31" s="2"/>
    </row>
    <row r="32" spans="1:17" ht="15" customHeight="1">
      <c r="A32" s="41" t="s">
        <v>106</v>
      </c>
      <c r="B32" s="3"/>
      <c r="C32" s="38"/>
      <c r="D32" s="9"/>
      <c r="E32" s="9"/>
      <c r="F32" s="9"/>
      <c r="G32" s="9"/>
      <c r="H32" s="3"/>
      <c r="I32" s="3"/>
      <c r="J32" s="60"/>
      <c r="L32" s="7"/>
      <c r="M32" s="7"/>
      <c r="N32" s="56"/>
      <c r="O32" s="56"/>
      <c r="P32" s="56"/>
      <c r="Q32" s="59"/>
    </row>
    <row r="33" spans="1:17" ht="15.75">
      <c r="A33" s="41"/>
      <c r="B33" s="3"/>
      <c r="C33" s="38"/>
      <c r="D33" s="9"/>
      <c r="E33" s="9"/>
      <c r="F33" s="9"/>
      <c r="G33" s="9"/>
      <c r="H33" s="3"/>
      <c r="I33" s="3"/>
      <c r="J33" s="60"/>
      <c r="L33" s="7"/>
      <c r="M33" s="7"/>
      <c r="N33" s="56"/>
      <c r="O33" s="56"/>
      <c r="P33" s="56"/>
      <c r="Q33" s="59"/>
    </row>
    <row r="34" spans="1:17" ht="15">
      <c r="A34" s="7" t="s">
        <v>103</v>
      </c>
      <c r="B34" s="62">
        <v>0.207403</v>
      </c>
      <c r="C34" s="62">
        <v>0.218768</v>
      </c>
      <c r="D34" s="62">
        <v>0.244366</v>
      </c>
      <c r="E34" s="62">
        <v>0.272805</v>
      </c>
      <c r="F34" s="62">
        <v>0.285129</v>
      </c>
      <c r="G34" s="62">
        <v>0.257989</v>
      </c>
      <c r="H34" s="62">
        <v>0.281354</v>
      </c>
      <c r="I34" s="62">
        <v>0.240417</v>
      </c>
      <c r="J34" s="62">
        <v>0.273836</v>
      </c>
      <c r="K34" s="62">
        <v>0.31666</v>
      </c>
      <c r="L34" s="62">
        <v>0.349814</v>
      </c>
      <c r="M34" s="62">
        <v>0.332503</v>
      </c>
      <c r="N34" s="62">
        <v>0.327235</v>
      </c>
      <c r="O34" s="62">
        <v>0.19585282188000028</v>
      </c>
      <c r="P34" s="62">
        <v>0.17074428949999756</v>
      </c>
      <c r="Q34" s="299">
        <v>0.15441426896999777</v>
      </c>
    </row>
    <row r="35" spans="1:17" ht="15" customHeight="1">
      <c r="A35" s="7" t="s">
        <v>104</v>
      </c>
      <c r="B35" s="62">
        <v>2.071051</v>
      </c>
      <c r="C35" s="62">
        <v>2.048073</v>
      </c>
      <c r="D35" s="62">
        <v>2.140462</v>
      </c>
      <c r="E35" s="62">
        <v>2.313434</v>
      </c>
      <c r="F35" s="62">
        <v>2.447457</v>
      </c>
      <c r="G35" s="62">
        <v>2.220984</v>
      </c>
      <c r="H35" s="62">
        <v>2.349418</v>
      </c>
      <c r="I35" s="62">
        <v>2.182026</v>
      </c>
      <c r="J35" s="62">
        <v>2.223618</v>
      </c>
      <c r="K35" s="62">
        <v>2.121971</v>
      </c>
      <c r="L35" s="62">
        <v>2.251179</v>
      </c>
      <c r="M35" s="62">
        <v>2.434208</v>
      </c>
      <c r="N35" s="62">
        <v>2.568205</v>
      </c>
      <c r="O35" s="62">
        <v>2.8452943218500035</v>
      </c>
      <c r="P35" s="62">
        <v>3.1299213053800035</v>
      </c>
      <c r="Q35" s="299">
        <v>3.488318617990002</v>
      </c>
    </row>
    <row r="36" spans="1:17" ht="15" customHeight="1">
      <c r="A36" s="7" t="s">
        <v>105</v>
      </c>
      <c r="B36" s="62">
        <v>0.005902</v>
      </c>
      <c r="C36" s="62">
        <v>0.003557</v>
      </c>
      <c r="D36" s="62">
        <v>-0.034135</v>
      </c>
      <c r="E36" s="62">
        <v>0.007753</v>
      </c>
      <c r="F36" s="62">
        <v>0.014551</v>
      </c>
      <c r="G36" s="62">
        <v>0.012368</v>
      </c>
      <c r="H36" s="62">
        <v>0.01568</v>
      </c>
      <c r="I36" s="62">
        <v>0.016012</v>
      </c>
      <c r="J36" s="62">
        <v>0.015832</v>
      </c>
      <c r="K36" s="62">
        <v>0.015425</v>
      </c>
      <c r="L36" s="62">
        <v>0.020306</v>
      </c>
      <c r="M36" s="62">
        <v>0.020568</v>
      </c>
      <c r="N36" s="62">
        <v>0.020663</v>
      </c>
      <c r="O36" s="62">
        <v>0.02336749999999992</v>
      </c>
      <c r="P36" s="62">
        <v>0.019925500000000276</v>
      </c>
      <c r="Q36" s="299">
        <v>0.02392299999000132</v>
      </c>
    </row>
    <row r="37" spans="1:17" ht="15.75">
      <c r="A37" s="7" t="s">
        <v>0</v>
      </c>
      <c r="B37" s="63">
        <f>SUM(B34:B36)</f>
        <v>2.284356</v>
      </c>
      <c r="C37" s="63">
        <f>SUM(C34:C36)</f>
        <v>2.2703979999999997</v>
      </c>
      <c r="D37" s="63">
        <f>SUM(D34:D36)</f>
        <v>2.3506929999999997</v>
      </c>
      <c r="E37" s="63">
        <f>SUM(E34:E36)</f>
        <v>2.593992</v>
      </c>
      <c r="F37" s="63">
        <f aca="true" t="shared" si="1" ref="F37:Q37">SUM(F34:F36)</f>
        <v>2.747137</v>
      </c>
      <c r="G37" s="63">
        <f t="shared" si="1"/>
        <v>2.491341</v>
      </c>
      <c r="H37" s="63">
        <f t="shared" si="1"/>
        <v>2.646452</v>
      </c>
      <c r="I37" s="63">
        <f t="shared" si="1"/>
        <v>2.438455</v>
      </c>
      <c r="J37" s="63">
        <f t="shared" si="1"/>
        <v>2.5132860000000004</v>
      </c>
      <c r="K37" s="63">
        <f t="shared" si="1"/>
        <v>2.454056</v>
      </c>
      <c r="L37" s="63">
        <f t="shared" si="1"/>
        <v>2.621299</v>
      </c>
      <c r="M37" s="63">
        <f t="shared" si="1"/>
        <v>2.787279</v>
      </c>
      <c r="N37" s="63">
        <f t="shared" si="1"/>
        <v>2.9161029999999997</v>
      </c>
      <c r="O37" s="63">
        <f t="shared" si="1"/>
        <v>3.064514643730004</v>
      </c>
      <c r="P37" s="63">
        <f t="shared" si="1"/>
        <v>3.3205910948800015</v>
      </c>
      <c r="Q37" s="63">
        <f t="shared" si="1"/>
        <v>3.666655886950001</v>
      </c>
    </row>
    <row r="38" spans="1:17" ht="15" customHeight="1">
      <c r="A38" s="7"/>
      <c r="B38" s="3"/>
      <c r="C38" s="38"/>
      <c r="D38" s="9"/>
      <c r="E38" s="9"/>
      <c r="F38" s="9"/>
      <c r="G38" s="9"/>
      <c r="H38" s="3"/>
      <c r="I38" s="3"/>
      <c r="J38" s="60"/>
      <c r="L38" s="7"/>
      <c r="M38" s="7"/>
      <c r="N38" s="56"/>
      <c r="O38" s="56"/>
      <c r="P38" s="56"/>
      <c r="Q38" s="59"/>
    </row>
    <row r="39" spans="1:17" ht="15.75">
      <c r="A39" s="41" t="s">
        <v>107</v>
      </c>
      <c r="B39" s="3"/>
      <c r="C39" s="38"/>
      <c r="D39" s="9"/>
      <c r="E39" s="9"/>
      <c r="F39" s="9"/>
      <c r="G39" s="9"/>
      <c r="H39" s="3"/>
      <c r="I39" s="3"/>
      <c r="J39" s="60"/>
      <c r="L39" s="7"/>
      <c r="M39" s="7"/>
      <c r="N39" s="56"/>
      <c r="O39" s="56"/>
      <c r="P39" s="56"/>
      <c r="Q39" s="59"/>
    </row>
    <row r="40" spans="1:17" ht="18" customHeight="1">
      <c r="A40" s="41"/>
      <c r="B40" s="3"/>
      <c r="C40" s="38"/>
      <c r="D40" s="9"/>
      <c r="E40" s="9"/>
      <c r="F40" s="9"/>
      <c r="G40" s="9"/>
      <c r="H40" s="3"/>
      <c r="I40" s="3"/>
      <c r="J40" s="60"/>
      <c r="L40" s="7"/>
      <c r="M40" s="7"/>
      <c r="N40" s="56"/>
      <c r="O40" s="56"/>
      <c r="P40" s="56"/>
      <c r="Q40" s="59"/>
    </row>
    <row r="41" spans="1:17" ht="15">
      <c r="A41" s="7" t="s">
        <v>103</v>
      </c>
      <c r="B41" s="108">
        <f aca="true" t="shared" si="2" ref="B41:E44">B27+B34</f>
        <v>17.768268</v>
      </c>
      <c r="C41" s="108">
        <f t="shared" si="2"/>
        <v>17.528693</v>
      </c>
      <c r="D41" s="108">
        <f t="shared" si="2"/>
        <v>18.320083999999998</v>
      </c>
      <c r="E41" s="108">
        <f t="shared" si="2"/>
        <v>18.280627000000003</v>
      </c>
      <c r="F41" s="108">
        <f aca="true" t="shared" si="3" ref="F41:O41">F27+F34</f>
        <v>18.385350000000003</v>
      </c>
      <c r="G41" s="108">
        <f t="shared" si="3"/>
        <v>18.576470999999998</v>
      </c>
      <c r="H41" s="108">
        <f t="shared" si="3"/>
        <v>18.125747</v>
      </c>
      <c r="I41" s="108">
        <f t="shared" si="3"/>
        <v>17.431633</v>
      </c>
      <c r="J41" s="108">
        <f t="shared" si="3"/>
        <v>18.658631</v>
      </c>
      <c r="K41" s="108">
        <f t="shared" si="3"/>
        <v>20.011637</v>
      </c>
      <c r="L41" s="108">
        <f t="shared" si="3"/>
        <v>21.449814</v>
      </c>
      <c r="M41" s="108">
        <f t="shared" si="3"/>
        <v>22.622491999999998</v>
      </c>
      <c r="N41" s="108">
        <f t="shared" si="3"/>
        <v>24.14919</v>
      </c>
      <c r="O41" s="108">
        <f t="shared" si="3"/>
        <v>24.26176012187993</v>
      </c>
      <c r="P41" s="108">
        <f aca="true" t="shared" si="4" ref="P41:Q44">P27+P34</f>
        <v>24.163264549500184</v>
      </c>
      <c r="Q41" s="108">
        <f t="shared" si="4"/>
        <v>24.65021286897</v>
      </c>
    </row>
    <row r="42" spans="1:17" ht="15">
      <c r="A42" s="7" t="s">
        <v>104</v>
      </c>
      <c r="B42" s="108">
        <f t="shared" si="2"/>
        <v>15.078927</v>
      </c>
      <c r="C42" s="108">
        <f t="shared" si="2"/>
        <v>15.898919000000001</v>
      </c>
      <c r="D42" s="108">
        <f t="shared" si="2"/>
        <v>17.09225</v>
      </c>
      <c r="E42" s="108">
        <f t="shared" si="2"/>
        <v>18.116991</v>
      </c>
      <c r="F42" s="108">
        <f aca="true" t="shared" si="5" ref="F42:O42">F28+F35</f>
        <v>19.548417</v>
      </c>
      <c r="G42" s="108">
        <f t="shared" si="5"/>
        <v>19.078105</v>
      </c>
      <c r="H42" s="108">
        <f t="shared" si="5"/>
        <v>18.885462</v>
      </c>
      <c r="I42" s="108">
        <f t="shared" si="5"/>
        <v>19.356761</v>
      </c>
      <c r="J42" s="108">
        <f t="shared" si="5"/>
        <v>20.24473964</v>
      </c>
      <c r="K42" s="108">
        <f t="shared" si="5"/>
        <v>22.746340429999997</v>
      </c>
      <c r="L42" s="108">
        <f t="shared" si="5"/>
        <v>24.651179</v>
      </c>
      <c r="M42" s="108">
        <f t="shared" si="5"/>
        <v>25.117628000000003</v>
      </c>
      <c r="N42" s="108">
        <f t="shared" si="5"/>
        <v>26.051506999999997</v>
      </c>
      <c r="O42" s="108">
        <f t="shared" si="5"/>
        <v>28.406793771790134</v>
      </c>
      <c r="P42" s="108">
        <f t="shared" si="4"/>
        <v>31.466020565440125</v>
      </c>
      <c r="Q42" s="108">
        <f t="shared" si="4"/>
        <v>33.00987932806961</v>
      </c>
    </row>
    <row r="43" spans="1:17" ht="15">
      <c r="A43" s="7" t="s">
        <v>105</v>
      </c>
      <c r="B43" s="108">
        <f t="shared" si="2"/>
        <v>23.813547999999997</v>
      </c>
      <c r="C43" s="108">
        <f t="shared" si="2"/>
        <v>24.058728000000002</v>
      </c>
      <c r="D43" s="108">
        <f t="shared" si="2"/>
        <v>25.293432</v>
      </c>
      <c r="E43" s="108">
        <f t="shared" si="2"/>
        <v>26.061224</v>
      </c>
      <c r="F43" s="108">
        <f aca="true" t="shared" si="6" ref="F43:O43">F29+F36</f>
        <v>26.950494000000003</v>
      </c>
      <c r="G43" s="108">
        <f t="shared" si="6"/>
        <v>27.133281</v>
      </c>
      <c r="H43" s="108">
        <f t="shared" si="6"/>
        <v>27.557788</v>
      </c>
      <c r="I43" s="108">
        <f t="shared" si="6"/>
        <v>24.568145</v>
      </c>
      <c r="J43" s="108">
        <f t="shared" si="6"/>
        <v>27.149046099999996</v>
      </c>
      <c r="K43" s="108">
        <f t="shared" si="6"/>
        <v>30.164440969999998</v>
      </c>
      <c r="L43" s="108">
        <f t="shared" si="6"/>
        <v>32.0187719</v>
      </c>
      <c r="M43" s="108">
        <f t="shared" si="6"/>
        <v>31.745982079999997</v>
      </c>
      <c r="N43" s="108">
        <f t="shared" si="6"/>
        <v>37.51890103</v>
      </c>
      <c r="O43" s="108">
        <f t="shared" si="6"/>
        <v>31.833755499999764</v>
      </c>
      <c r="P43" s="108">
        <f t="shared" si="4"/>
        <v>29.5976108699995</v>
      </c>
      <c r="Q43" s="108">
        <f t="shared" si="4"/>
        <v>24.26692417001062</v>
      </c>
    </row>
    <row r="44" spans="1:19" ht="18.75">
      <c r="A44" s="271" t="s">
        <v>500</v>
      </c>
      <c r="B44" s="63">
        <f t="shared" si="2"/>
        <v>56.660743</v>
      </c>
      <c r="C44" s="63">
        <f t="shared" si="2"/>
        <v>57.48634</v>
      </c>
      <c r="D44" s="63">
        <f t="shared" si="2"/>
        <v>60.705766000000004</v>
      </c>
      <c r="E44" s="63">
        <f t="shared" si="2"/>
        <v>62.458842000000004</v>
      </c>
      <c r="F44" s="63">
        <f aca="true" t="shared" si="7" ref="F44:O44">F30+F37</f>
        <v>64.88426100000001</v>
      </c>
      <c r="G44" s="63">
        <f t="shared" si="7"/>
        <v>64.787857</v>
      </c>
      <c r="H44" s="63">
        <f t="shared" si="7"/>
        <v>64.568997</v>
      </c>
      <c r="I44" s="63">
        <f t="shared" si="7"/>
        <v>61.35653899999999</v>
      </c>
      <c r="J44" s="63">
        <f t="shared" si="7"/>
        <v>66.05241674</v>
      </c>
      <c r="K44" s="63">
        <f t="shared" si="7"/>
        <v>72.92241839999998</v>
      </c>
      <c r="L44" s="63">
        <f t="shared" si="7"/>
        <v>78.11976489999999</v>
      </c>
      <c r="M44" s="63">
        <f t="shared" si="7"/>
        <v>79.48610208</v>
      </c>
      <c r="N44" s="63">
        <f t="shared" si="7"/>
        <v>87.71959802999999</v>
      </c>
      <c r="O44" s="63">
        <f t="shared" si="7"/>
        <v>84.50230939366983</v>
      </c>
      <c r="P44" s="63">
        <f t="shared" si="4"/>
        <v>85.22689598493982</v>
      </c>
      <c r="Q44" s="63">
        <f t="shared" si="4"/>
        <v>81.92701636705023</v>
      </c>
      <c r="R44" s="308"/>
      <c r="S44" s="251"/>
    </row>
    <row r="45" spans="1:19" ht="15">
      <c r="A45" s="7"/>
      <c r="B45" s="51"/>
      <c r="C45" s="51"/>
      <c r="D45" s="51"/>
      <c r="E45" s="51"/>
      <c r="F45" s="51"/>
      <c r="G45" s="51"/>
      <c r="H45" s="3"/>
      <c r="I45" s="3"/>
      <c r="J45" s="60"/>
      <c r="N45" s="59"/>
      <c r="O45" s="59"/>
      <c r="Q45" s="59"/>
      <c r="R45" s="278"/>
      <c r="S45" s="251"/>
    </row>
    <row r="46" spans="1:17" s="59" customFormat="1" ht="15">
      <c r="A46" s="143" t="s">
        <v>108</v>
      </c>
      <c r="B46" s="51"/>
      <c r="C46" s="51"/>
      <c r="D46" s="51"/>
      <c r="E46" s="51"/>
      <c r="F46" s="51"/>
      <c r="G46" s="3"/>
      <c r="H46" s="3"/>
      <c r="I46" s="9"/>
      <c r="L46" s="61"/>
      <c r="M46" s="61"/>
      <c r="N46" s="61"/>
      <c r="O46" s="61"/>
      <c r="P46" s="61"/>
      <c r="Q46" s="61" t="s">
        <v>4</v>
      </c>
    </row>
    <row r="47" spans="1:17" ht="15.75">
      <c r="A47" s="142"/>
      <c r="B47" s="51"/>
      <c r="C47" s="51"/>
      <c r="D47" s="51"/>
      <c r="E47" s="51"/>
      <c r="F47" s="51"/>
      <c r="G47" s="3"/>
      <c r="H47" s="3"/>
      <c r="I47" s="9"/>
      <c r="J47" s="61"/>
      <c r="N47" s="59"/>
      <c r="O47" s="59"/>
      <c r="Q47" s="59"/>
    </row>
    <row r="48" spans="1:17" s="31" customFormat="1" ht="15">
      <c r="A48" s="7" t="s">
        <v>109</v>
      </c>
      <c r="B48" s="62">
        <v>92.71564</v>
      </c>
      <c r="C48" s="62">
        <v>96.932786</v>
      </c>
      <c r="D48" s="62">
        <v>105.800239</v>
      </c>
      <c r="E48" s="62">
        <v>111.904346</v>
      </c>
      <c r="F48" s="62">
        <v>119.89629</v>
      </c>
      <c r="G48" s="62">
        <v>123.824802</v>
      </c>
      <c r="H48" s="62">
        <v>127.78657647</v>
      </c>
      <c r="I48" s="62">
        <v>131.35361985</v>
      </c>
      <c r="J48" s="62">
        <v>143.9115947</v>
      </c>
      <c r="K48" s="62">
        <v>161.66085544999999</v>
      </c>
      <c r="L48" s="62">
        <v>164.9</v>
      </c>
      <c r="M48" s="62">
        <v>170.976184</v>
      </c>
      <c r="N48" s="62">
        <v>210.1218401454</v>
      </c>
      <c r="O48" s="62">
        <v>213.09098325110233</v>
      </c>
      <c r="P48" s="62">
        <v>230.41360403694</v>
      </c>
      <c r="Q48" s="299">
        <v>236.04501854454378</v>
      </c>
    </row>
    <row r="49" spans="1:17" ht="15">
      <c r="A49" s="7" t="s">
        <v>110</v>
      </c>
      <c r="B49" s="67">
        <v>50.673608</v>
      </c>
      <c r="C49" s="67">
        <v>50.751737</v>
      </c>
      <c r="D49" s="67">
        <v>55.416419</v>
      </c>
      <c r="E49" s="67">
        <v>60.623031</v>
      </c>
      <c r="F49" s="67">
        <v>63.799736</v>
      </c>
      <c r="G49" s="62">
        <v>59.446762</v>
      </c>
      <c r="H49" s="62">
        <v>64.514461</v>
      </c>
      <c r="I49" s="62">
        <v>60.450617</v>
      </c>
      <c r="J49" s="62">
        <v>63.815865</v>
      </c>
      <c r="K49" s="62">
        <v>64.929025</v>
      </c>
      <c r="L49" s="62">
        <v>68.9</v>
      </c>
      <c r="M49" s="62">
        <v>77.455556</v>
      </c>
      <c r="N49" s="62">
        <v>84.858744</v>
      </c>
      <c r="O49" s="62">
        <v>94.7823154744897</v>
      </c>
      <c r="P49" s="62">
        <v>106.09357843567977</v>
      </c>
      <c r="Q49" s="299">
        <v>128.83874799041018</v>
      </c>
    </row>
    <row r="50" spans="1:17" ht="15.75">
      <c r="A50" s="7" t="s">
        <v>0</v>
      </c>
      <c r="B50" s="64">
        <f>B48+B49</f>
        <v>143.389248</v>
      </c>
      <c r="C50" s="64">
        <f>C48+C49</f>
        <v>147.68452299999998</v>
      </c>
      <c r="D50" s="64">
        <f>D48+D49</f>
        <v>161.216658</v>
      </c>
      <c r="E50" s="64">
        <f>E48+E49</f>
        <v>172.527377</v>
      </c>
      <c r="F50" s="64">
        <f aca="true" t="shared" si="8" ref="F50:Q50">F48+F49</f>
        <v>183.696026</v>
      </c>
      <c r="G50" s="64">
        <f t="shared" si="8"/>
        <v>183.271564</v>
      </c>
      <c r="H50" s="64">
        <f t="shared" si="8"/>
        <v>192.30103746999998</v>
      </c>
      <c r="I50" s="64">
        <f t="shared" si="8"/>
        <v>191.80423685</v>
      </c>
      <c r="J50" s="64">
        <f t="shared" si="8"/>
        <v>207.7274597</v>
      </c>
      <c r="K50" s="64">
        <f t="shared" si="8"/>
        <v>226.58988044999998</v>
      </c>
      <c r="L50" s="64">
        <f t="shared" si="8"/>
        <v>233.8</v>
      </c>
      <c r="M50" s="64">
        <f t="shared" si="8"/>
        <v>248.43174</v>
      </c>
      <c r="N50" s="64">
        <f t="shared" si="8"/>
        <v>294.98058414540003</v>
      </c>
      <c r="O50" s="64">
        <f t="shared" si="8"/>
        <v>307.873298725592</v>
      </c>
      <c r="P50" s="64">
        <f t="shared" si="8"/>
        <v>336.5071824726198</v>
      </c>
      <c r="Q50" s="64">
        <f t="shared" si="8"/>
        <v>364.88376653495396</v>
      </c>
    </row>
    <row r="51" spans="1:17" ht="18">
      <c r="A51" s="14" t="s">
        <v>499</v>
      </c>
      <c r="B51" s="119">
        <f>B50*A!M28</f>
        <v>215.0357870744467</v>
      </c>
      <c r="C51" s="119">
        <f>C50*A!N28</f>
        <v>216.2557913739358</v>
      </c>
      <c r="D51" s="119">
        <f>D50*A!O28</f>
        <v>228.87647446857142</v>
      </c>
      <c r="E51" s="119">
        <f>E50*A!P28</f>
        <v>236.81474215592385</v>
      </c>
      <c r="F51" s="119">
        <f>F50*A!Q28</f>
        <v>248.33392632164444</v>
      </c>
      <c r="G51" s="119">
        <f>G50*A!R28</f>
        <v>240.63136647328244</v>
      </c>
      <c r="H51" s="119">
        <f>H50*A!S28</f>
        <v>248.11605296186954</v>
      </c>
      <c r="I51" s="119">
        <f>I50*A!T28</f>
        <v>243.40197139421113</v>
      </c>
      <c r="J51" s="119">
        <f>J50*A!U28</f>
        <v>256.1933810751241</v>
      </c>
      <c r="K51" s="119">
        <f>K50*A!V28</f>
        <v>271.3738471806106</v>
      </c>
      <c r="L51" s="119">
        <f>L50*A!W28</f>
        <v>272.27958333333333</v>
      </c>
      <c r="M51" s="119">
        <f>M50*A!X28</f>
        <v>280.4105858859162</v>
      </c>
      <c r="N51" s="119">
        <f>N50*A!Y28</f>
        <v>319.25294586113966</v>
      </c>
      <c r="O51" s="119">
        <f>O50*A!Z28</f>
        <v>320.4863575188192</v>
      </c>
      <c r="P51" s="119">
        <f>P50*A!AA28</f>
        <v>352.09642489881975</v>
      </c>
      <c r="Q51" s="119">
        <f>Q50*A!AB28</f>
        <v>364.88376653495396</v>
      </c>
    </row>
    <row r="52" spans="1:17" ht="12.75">
      <c r="A52" s="144"/>
      <c r="B52" s="144"/>
      <c r="C52" s="144"/>
      <c r="D52" s="144"/>
      <c r="E52" s="144"/>
      <c r="F52" s="145"/>
      <c r="G52" s="145"/>
      <c r="H52" s="145"/>
      <c r="I52" s="145"/>
      <c r="J52" s="145"/>
      <c r="K52" s="145"/>
      <c r="L52" s="144"/>
      <c r="M52" s="144"/>
      <c r="N52" s="146"/>
      <c r="O52" s="146"/>
      <c r="P52" s="246"/>
      <c r="Q52" s="246"/>
    </row>
    <row r="53" spans="1:16" ht="15" customHeight="1">
      <c r="A53" s="3" t="s">
        <v>401</v>
      </c>
      <c r="B53" s="3"/>
      <c r="C53" s="3"/>
      <c r="D53" s="3"/>
      <c r="E53" s="3"/>
      <c r="F53" s="3"/>
      <c r="G53" s="3"/>
      <c r="H53" s="3"/>
      <c r="I53" s="3"/>
      <c r="J53" s="3"/>
      <c r="K53" s="3"/>
      <c r="L53" s="3"/>
      <c r="M53" s="3"/>
      <c r="N53" s="3"/>
      <c r="O53" s="3"/>
      <c r="P53" s="60"/>
    </row>
    <row r="54" spans="1:16" ht="15" customHeight="1">
      <c r="A54" s="3" t="s">
        <v>493</v>
      </c>
      <c r="B54" s="3"/>
      <c r="C54" s="3"/>
      <c r="D54" s="3"/>
      <c r="E54" s="3"/>
      <c r="F54" s="3"/>
      <c r="G54" s="3"/>
      <c r="H54" s="3"/>
      <c r="I54" s="3"/>
      <c r="J54" s="3"/>
      <c r="K54" s="3"/>
      <c r="L54" s="3"/>
      <c r="M54" s="3"/>
      <c r="N54" s="3"/>
      <c r="O54" s="3"/>
      <c r="P54" s="60"/>
    </row>
    <row r="55" spans="1:16" ht="15" customHeight="1">
      <c r="A55" s="3" t="s">
        <v>494</v>
      </c>
      <c r="B55" s="3"/>
      <c r="C55" s="3"/>
      <c r="D55" s="3"/>
      <c r="E55" s="3"/>
      <c r="F55" s="3"/>
      <c r="G55" s="3"/>
      <c r="H55" s="3"/>
      <c r="I55" s="3"/>
      <c r="J55" s="3"/>
      <c r="K55" s="3"/>
      <c r="L55" s="3"/>
      <c r="M55" s="3"/>
      <c r="N55" s="3"/>
      <c r="O55" s="3"/>
      <c r="P55" s="60"/>
    </row>
    <row r="56" spans="1:16" ht="12.75">
      <c r="A56" s="3" t="s">
        <v>495</v>
      </c>
      <c r="B56" s="3"/>
      <c r="C56" s="3"/>
      <c r="D56" s="3"/>
      <c r="E56" s="3"/>
      <c r="F56" s="3"/>
      <c r="G56" s="3"/>
      <c r="H56" s="3"/>
      <c r="I56" s="3"/>
      <c r="J56" s="3"/>
      <c r="K56" s="3"/>
      <c r="L56" s="3"/>
      <c r="M56" s="3"/>
      <c r="N56" s="3"/>
      <c r="O56" s="3"/>
      <c r="P56" s="60"/>
    </row>
    <row r="57" spans="1:16" ht="15" customHeight="1">
      <c r="A57" s="3" t="s">
        <v>496</v>
      </c>
      <c r="B57" s="3"/>
      <c r="C57" s="3"/>
      <c r="D57" s="3"/>
      <c r="E57" s="3"/>
      <c r="F57" s="3"/>
      <c r="G57" s="3"/>
      <c r="H57" s="3"/>
      <c r="I57" s="3"/>
      <c r="J57" s="3"/>
      <c r="K57" s="3"/>
      <c r="L57" s="3"/>
      <c r="M57" s="3"/>
      <c r="N57" s="3"/>
      <c r="O57" s="3"/>
      <c r="P57" s="60"/>
    </row>
    <row r="58" spans="1:17" ht="12.75">
      <c r="A58" s="60" t="s">
        <v>506</v>
      </c>
      <c r="B58" s="60"/>
      <c r="C58" s="60"/>
      <c r="D58" s="60"/>
      <c r="E58" s="60"/>
      <c r="F58" s="60"/>
      <c r="G58" s="60"/>
      <c r="H58" s="60"/>
      <c r="I58" s="60"/>
      <c r="J58" s="60"/>
      <c r="K58" s="60"/>
      <c r="L58" s="60"/>
      <c r="M58" s="60"/>
      <c r="N58" s="60"/>
      <c r="O58" s="60"/>
      <c r="P58" s="60"/>
      <c r="Q58" s="59"/>
    </row>
    <row r="59" spans="1:17" ht="12.75">
      <c r="A59" s="60"/>
      <c r="B59" s="60"/>
      <c r="C59" s="60"/>
      <c r="D59" s="60"/>
      <c r="E59" s="60"/>
      <c r="F59" s="60"/>
      <c r="G59" s="60"/>
      <c r="H59" s="60"/>
      <c r="I59" s="60"/>
      <c r="J59" s="60"/>
      <c r="K59" s="60"/>
      <c r="L59" s="60"/>
      <c r="M59" s="60"/>
      <c r="N59" s="60"/>
      <c r="O59" s="60"/>
      <c r="P59" s="60"/>
      <c r="Q59" s="59"/>
    </row>
    <row r="60" spans="1:16" ht="15" customHeight="1">
      <c r="A60" s="3"/>
      <c r="B60" s="3"/>
      <c r="C60" s="3"/>
      <c r="D60" s="3"/>
      <c r="E60" s="3"/>
      <c r="F60" s="3"/>
      <c r="G60" s="3"/>
      <c r="H60" s="3"/>
      <c r="I60" s="3"/>
      <c r="J60" s="3"/>
      <c r="K60" s="3"/>
      <c r="L60" s="3"/>
      <c r="M60" s="3"/>
      <c r="N60" s="3"/>
      <c r="O60" s="3"/>
      <c r="P60" s="60"/>
    </row>
  </sheetData>
  <printOptions/>
  <pageMargins left="0.75" right="0.75" top="1" bottom="1" header="0.5" footer="0.5"/>
  <pageSetup fitToHeight="1" fitToWidth="1" horizontalDpi="300" verticalDpi="300" orientation="portrait" paperSize="9" scale="61" r:id="rId1"/>
  <headerFooter alignWithMargins="0">
    <oddHeader>&amp;R&amp;"Arial MT,Bold"&amp;16RAIL SERVICES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S81"/>
  <sheetViews>
    <sheetView zoomScale="75" zoomScaleNormal="75" workbookViewId="0" topLeftCell="A19">
      <selection activeCell="H40" sqref="H40"/>
    </sheetView>
  </sheetViews>
  <sheetFormatPr defaultColWidth="8.88671875" defaultRowHeight="15"/>
  <cols>
    <col min="1" max="1" width="24.3359375" style="1" customWidth="1"/>
    <col min="2" max="6" width="7.4453125" style="1" hidden="1" customWidth="1"/>
    <col min="7" max="7" width="10.10546875" style="1" customWidth="1"/>
    <col min="8" max="9" width="10.4453125" style="1" customWidth="1"/>
    <col min="10" max="10" width="10.10546875" style="1" customWidth="1"/>
    <col min="11" max="11" width="9.21484375" style="1" customWidth="1"/>
    <col min="12" max="12" width="9.3359375" style="1" customWidth="1"/>
    <col min="13" max="13" width="9.88671875" style="1" customWidth="1"/>
    <col min="14" max="15" width="9.5546875" style="1" customWidth="1"/>
    <col min="16" max="16" width="9.77734375" style="1" customWidth="1"/>
    <col min="17" max="17" width="9.10546875" style="1" customWidth="1"/>
    <col min="18" max="18" width="11.3359375" style="1" customWidth="1"/>
    <col min="19" max="19" width="26.21484375" style="1" customWidth="1"/>
    <col min="20" max="20" width="24.6640625" style="1" customWidth="1"/>
    <col min="21" max="16384" width="8.88671875" style="1" customWidth="1"/>
  </cols>
  <sheetData>
    <row r="1" spans="1:17" s="31" customFormat="1" ht="20.25" customHeight="1">
      <c r="A1" s="147" t="s">
        <v>517</v>
      </c>
      <c r="B1" s="147"/>
      <c r="C1" s="147"/>
      <c r="D1" s="147"/>
      <c r="E1" s="147"/>
      <c r="F1" s="147"/>
      <c r="G1" s="14"/>
      <c r="H1" s="14"/>
      <c r="I1" s="14"/>
      <c r="J1" s="14"/>
      <c r="K1" s="14"/>
      <c r="L1" s="14"/>
      <c r="M1" s="7"/>
      <c r="N1" s="7"/>
      <c r="O1" s="7"/>
      <c r="P1" s="7"/>
      <c r="Q1" s="56"/>
    </row>
    <row r="2" spans="1:17" s="30" customFormat="1" ht="21" customHeight="1">
      <c r="A2" s="155" t="s">
        <v>1</v>
      </c>
      <c r="B2" s="152" t="s">
        <v>541</v>
      </c>
      <c r="C2" s="152" t="s">
        <v>542</v>
      </c>
      <c r="D2" s="152" t="s">
        <v>543</v>
      </c>
      <c r="E2" s="152" t="s">
        <v>544</v>
      </c>
      <c r="F2" s="152" t="s">
        <v>53</v>
      </c>
      <c r="G2" s="153" t="s">
        <v>87</v>
      </c>
      <c r="H2" s="153" t="s">
        <v>114</v>
      </c>
      <c r="I2" s="154" t="s">
        <v>121</v>
      </c>
      <c r="J2" s="154" t="s">
        <v>123</v>
      </c>
      <c r="K2" s="154" t="s">
        <v>186</v>
      </c>
      <c r="L2" s="154" t="s">
        <v>284</v>
      </c>
      <c r="M2" s="154" t="s">
        <v>397</v>
      </c>
      <c r="N2" s="154" t="s">
        <v>400</v>
      </c>
      <c r="O2" s="154" t="s">
        <v>439</v>
      </c>
      <c r="P2" s="154" t="s">
        <v>464</v>
      </c>
      <c r="Q2" s="154" t="s">
        <v>525</v>
      </c>
    </row>
    <row r="3" spans="1:16" s="160" customFormat="1" ht="12.75" customHeight="1">
      <c r="A3" s="41"/>
      <c r="B3" s="41"/>
      <c r="C3" s="41"/>
      <c r="D3" s="41"/>
      <c r="E3" s="41"/>
      <c r="F3" s="3"/>
      <c r="G3" s="3"/>
      <c r="H3" s="3"/>
      <c r="I3" s="3"/>
      <c r="J3" s="60"/>
      <c r="K3" s="1"/>
      <c r="L3" s="1"/>
      <c r="M3" s="1"/>
      <c r="N3" s="1"/>
      <c r="O3" s="59"/>
      <c r="P3" s="59"/>
    </row>
    <row r="4" spans="1:19" s="31" customFormat="1" ht="18" customHeight="1">
      <c r="A4" s="143" t="s">
        <v>101</v>
      </c>
      <c r="B4" s="143"/>
      <c r="C4" s="143"/>
      <c r="D4" s="143"/>
      <c r="E4" s="143"/>
      <c r="F4" s="9"/>
      <c r="G4" s="3"/>
      <c r="H4" s="3"/>
      <c r="I4" s="9"/>
      <c r="J4" s="1"/>
      <c r="K4" s="59"/>
      <c r="L4" s="59"/>
      <c r="M4" s="61"/>
      <c r="N4" s="61"/>
      <c r="O4" s="61"/>
      <c r="P4" s="61"/>
      <c r="Q4" s="61" t="s">
        <v>3</v>
      </c>
      <c r="S4" s="252"/>
    </row>
    <row r="5" spans="1:19" s="31" customFormat="1" ht="18" customHeight="1">
      <c r="A5" s="142"/>
      <c r="B5" s="142"/>
      <c r="C5" s="142"/>
      <c r="D5" s="142"/>
      <c r="E5" s="142"/>
      <c r="F5" s="9"/>
      <c r="G5" s="3"/>
      <c r="H5" s="3"/>
      <c r="I5" s="9"/>
      <c r="J5" s="61"/>
      <c r="K5" s="1"/>
      <c r="L5" s="1"/>
      <c r="M5" s="1"/>
      <c r="N5" s="1"/>
      <c r="O5" s="59"/>
      <c r="P5" s="59"/>
      <c r="S5" s="382"/>
    </row>
    <row r="6" spans="1:19" s="31" customFormat="1" ht="18.75" customHeight="1">
      <c r="A6" s="7" t="s">
        <v>103</v>
      </c>
      <c r="B6" s="33">
        <v>0.206679</v>
      </c>
      <c r="C6" s="33">
        <v>0.215076</v>
      </c>
      <c r="D6" s="33">
        <v>0.246107</v>
      </c>
      <c r="E6" s="33">
        <v>0.27438</v>
      </c>
      <c r="F6" s="33">
        <v>0.286392</v>
      </c>
      <c r="G6" s="33">
        <v>0.259017</v>
      </c>
      <c r="H6" s="33">
        <v>0.278755</v>
      </c>
      <c r="I6" s="33">
        <v>0.238416</v>
      </c>
      <c r="J6" s="33">
        <v>0.275411</v>
      </c>
      <c r="K6" s="33">
        <v>0.318617</v>
      </c>
      <c r="L6" s="33">
        <v>0.3</v>
      </c>
      <c r="M6" s="62">
        <v>0.332596</v>
      </c>
      <c r="N6" s="62">
        <v>0.321169</v>
      </c>
      <c r="O6" s="62">
        <v>0.19585288187999977</v>
      </c>
      <c r="P6" s="62">
        <v>0.1707442895000022</v>
      </c>
      <c r="Q6" s="299">
        <v>0.15441426896999777</v>
      </c>
      <c r="S6" s="382"/>
    </row>
    <row r="7" spans="1:17" s="31" customFormat="1" ht="15">
      <c r="A7" s="7" t="s">
        <v>104</v>
      </c>
      <c r="B7" s="33">
        <v>2.071051</v>
      </c>
      <c r="C7" s="33">
        <v>2.048073</v>
      </c>
      <c r="D7" s="33">
        <v>2.140462</v>
      </c>
      <c r="E7" s="33">
        <v>2.313434</v>
      </c>
      <c r="F7" s="33">
        <v>2.434658</v>
      </c>
      <c r="G7" s="33">
        <v>2.210811</v>
      </c>
      <c r="H7" s="33">
        <v>2.339687</v>
      </c>
      <c r="I7" s="33">
        <v>2.169565</v>
      </c>
      <c r="J7" s="33">
        <v>2.210596</v>
      </c>
      <c r="K7" s="33">
        <v>2.099516</v>
      </c>
      <c r="L7" s="33">
        <v>2.3</v>
      </c>
      <c r="M7" s="62">
        <v>2.435456</v>
      </c>
      <c r="N7" s="62">
        <v>2.549764</v>
      </c>
      <c r="O7" s="62">
        <v>2.8452943218499867</v>
      </c>
      <c r="P7" s="62">
        <v>3.1299213053800266</v>
      </c>
      <c r="Q7" s="299">
        <v>3.488318617990002</v>
      </c>
    </row>
    <row r="8" spans="1:17" s="31" customFormat="1" ht="18" customHeight="1">
      <c r="A8" s="7" t="s">
        <v>105</v>
      </c>
      <c r="B8" s="33">
        <v>0.008154</v>
      </c>
      <c r="C8" s="33">
        <v>0.008154</v>
      </c>
      <c r="D8" s="33">
        <v>0.008154</v>
      </c>
      <c r="E8" s="33">
        <v>0.008154</v>
      </c>
      <c r="F8" s="33">
        <v>0.008154</v>
      </c>
      <c r="G8" s="33">
        <v>0.008154</v>
      </c>
      <c r="H8" s="33">
        <v>0.008154</v>
      </c>
      <c r="I8" s="33">
        <v>0.008154</v>
      </c>
      <c r="J8" s="33">
        <v>0.008154</v>
      </c>
      <c r="K8" s="33">
        <v>0.008154</v>
      </c>
      <c r="L8" s="33">
        <v>0</v>
      </c>
      <c r="M8" s="62">
        <v>0.020568</v>
      </c>
      <c r="N8" s="62">
        <v>0.020663</v>
      </c>
      <c r="O8" s="62">
        <v>0.0233675</v>
      </c>
      <c r="P8" s="62">
        <v>0.019925500000000075</v>
      </c>
      <c r="Q8" s="299">
        <v>0.02392299999000132</v>
      </c>
    </row>
    <row r="9" spans="1:17" ht="19.5" customHeight="1">
      <c r="A9" s="7" t="s">
        <v>0</v>
      </c>
      <c r="B9" s="48">
        <f aca="true" t="shared" si="0" ref="B9:Q9">SUM(B6:B8)</f>
        <v>2.2858840000000002</v>
      </c>
      <c r="C9" s="48">
        <f t="shared" si="0"/>
        <v>2.271303</v>
      </c>
      <c r="D9" s="48">
        <f t="shared" si="0"/>
        <v>2.394723</v>
      </c>
      <c r="E9" s="48">
        <f t="shared" si="0"/>
        <v>2.595968</v>
      </c>
      <c r="F9" s="48">
        <f t="shared" si="0"/>
        <v>2.729204</v>
      </c>
      <c r="G9" s="48">
        <f t="shared" si="0"/>
        <v>2.4779820000000004</v>
      </c>
      <c r="H9" s="48">
        <f t="shared" si="0"/>
        <v>2.626596</v>
      </c>
      <c r="I9" s="48">
        <f t="shared" si="0"/>
        <v>2.416135</v>
      </c>
      <c r="J9" s="66">
        <f t="shared" si="0"/>
        <v>2.494161</v>
      </c>
      <c r="K9" s="66">
        <f t="shared" si="0"/>
        <v>2.4262870000000003</v>
      </c>
      <c r="L9" s="66">
        <f t="shared" si="0"/>
        <v>2.5999999999999996</v>
      </c>
      <c r="M9" s="66">
        <f t="shared" si="0"/>
        <v>2.78862</v>
      </c>
      <c r="N9" s="66">
        <f t="shared" si="0"/>
        <v>2.891596</v>
      </c>
      <c r="O9" s="66">
        <f t="shared" si="0"/>
        <v>3.0645147037299862</v>
      </c>
      <c r="P9" s="66">
        <f t="shared" si="0"/>
        <v>3.320591094880029</v>
      </c>
      <c r="Q9" s="66">
        <f t="shared" si="0"/>
        <v>3.666655886950001</v>
      </c>
    </row>
    <row r="10" spans="1:16" ht="18" customHeight="1">
      <c r="A10" s="7"/>
      <c r="B10" s="51"/>
      <c r="C10" s="51"/>
      <c r="D10" s="51"/>
      <c r="E10" s="51"/>
      <c r="F10" s="51"/>
      <c r="G10" s="51"/>
      <c r="H10" s="3"/>
      <c r="I10" s="3"/>
      <c r="J10" s="60"/>
      <c r="L10" s="7"/>
      <c r="M10" s="7"/>
      <c r="N10" s="56"/>
      <c r="O10" s="56"/>
      <c r="P10" s="56"/>
    </row>
    <row r="11" spans="1:17" ht="18" customHeight="1">
      <c r="A11" s="143" t="s">
        <v>108</v>
      </c>
      <c r="B11" s="51"/>
      <c r="C11" s="51"/>
      <c r="D11" s="51"/>
      <c r="E11" s="51"/>
      <c r="F11" s="51"/>
      <c r="G11" s="3"/>
      <c r="H11" s="3"/>
      <c r="I11" s="9"/>
      <c r="J11" s="59"/>
      <c r="K11" s="59"/>
      <c r="L11" s="59"/>
      <c r="M11" s="61"/>
      <c r="N11" s="61"/>
      <c r="O11" s="61"/>
      <c r="P11" s="61"/>
      <c r="Q11" s="61" t="s">
        <v>4</v>
      </c>
    </row>
    <row r="12" spans="1:16" ht="13.5" customHeight="1">
      <c r="A12" s="142"/>
      <c r="B12" s="51"/>
      <c r="C12" s="51"/>
      <c r="D12" s="51"/>
      <c r="E12" s="51"/>
      <c r="F12" s="51"/>
      <c r="G12" s="3"/>
      <c r="H12" s="3"/>
      <c r="I12" s="9"/>
      <c r="J12" s="61"/>
      <c r="L12" s="7"/>
      <c r="M12" s="7"/>
      <c r="N12" s="56"/>
      <c r="O12" s="56"/>
      <c r="P12" s="56"/>
    </row>
    <row r="13" spans="1:17" ht="15.75" customHeight="1">
      <c r="A13" s="7" t="s">
        <v>0</v>
      </c>
      <c r="B13" s="37">
        <v>50.634923</v>
      </c>
      <c r="C13" s="37">
        <v>50.844416</v>
      </c>
      <c r="D13" s="37">
        <v>55.513562</v>
      </c>
      <c r="E13" s="37">
        <v>60.739342</v>
      </c>
      <c r="F13" s="37">
        <v>63.311674</v>
      </c>
      <c r="G13" s="67">
        <v>58.919531</v>
      </c>
      <c r="H13" s="67">
        <v>63.939684</v>
      </c>
      <c r="I13" s="67">
        <v>60.0783</v>
      </c>
      <c r="J13" s="67">
        <v>63.558063</v>
      </c>
      <c r="K13" s="67">
        <v>64.517736</v>
      </c>
      <c r="L13" s="67">
        <v>68.9</v>
      </c>
      <c r="M13" s="67">
        <v>77.455556</v>
      </c>
      <c r="N13" s="67">
        <v>85.69632</v>
      </c>
      <c r="O13" s="67">
        <v>94.78231548449153</v>
      </c>
      <c r="P13" s="67">
        <v>106.09357842568195</v>
      </c>
      <c r="Q13" s="300">
        <v>128.83874799041018</v>
      </c>
    </row>
    <row r="14" spans="1:17" ht="15.75" customHeight="1">
      <c r="A14" s="14" t="s">
        <v>545</v>
      </c>
      <c r="B14" s="282">
        <f>B13*A!M28</f>
        <v>75.93540431120054</v>
      </c>
      <c r="C14" s="282">
        <f>C13*A!N28</f>
        <v>74.45194117616242</v>
      </c>
      <c r="D14" s="282">
        <f>D13*A!O28</f>
        <v>78.81163468698412</v>
      </c>
      <c r="E14" s="282">
        <f>E13*A!P28</f>
        <v>83.37211093431551</v>
      </c>
      <c r="F14" s="282">
        <f>F13*A!Q28</f>
        <v>85.58942144135428</v>
      </c>
      <c r="G14" s="119">
        <f>G13*A!R28</f>
        <v>77.35999490076335</v>
      </c>
      <c r="H14" s="119">
        <f>H13*A!S28</f>
        <v>82.49805737103289</v>
      </c>
      <c r="I14" s="119">
        <f>I13*A!T28</f>
        <v>76.24011282633371</v>
      </c>
      <c r="J14" s="119">
        <f>J13*A!U28</f>
        <v>78.38710913844456</v>
      </c>
      <c r="K14" s="119">
        <f>K13*A!V28</f>
        <v>77.26923283128014</v>
      </c>
      <c r="L14" s="119">
        <f>L13*A!W28</f>
        <v>80.23979166666668</v>
      </c>
      <c r="M14" s="119">
        <f>M13*A!X28</f>
        <v>87.42585725189299</v>
      </c>
      <c r="N14" s="119">
        <f>N13*A!Y28</f>
        <v>92.74780809293321</v>
      </c>
      <c r="O14" s="119">
        <f>O13*A!Z28</f>
        <v>98.66538986188223</v>
      </c>
      <c r="P14" s="119">
        <f>P13*A!AA28</f>
        <v>111.00853596622595</v>
      </c>
      <c r="Q14" s="119">
        <f>Q13*A!AB28</f>
        <v>128.83874799041018</v>
      </c>
    </row>
    <row r="15" spans="1:17" ht="18" customHeight="1" thickBot="1">
      <c r="A15" s="10"/>
      <c r="B15" s="10"/>
      <c r="C15" s="10"/>
      <c r="D15" s="10"/>
      <c r="E15" s="10"/>
      <c r="F15" s="10"/>
      <c r="G15" s="52"/>
      <c r="H15" s="52"/>
      <c r="I15" s="52"/>
      <c r="J15" s="52"/>
      <c r="K15" s="52"/>
      <c r="L15" s="52"/>
      <c r="M15" s="52"/>
      <c r="N15" s="10"/>
      <c r="O15" s="10"/>
      <c r="P15" s="65"/>
      <c r="Q15" s="65"/>
    </row>
    <row r="16" spans="1:17" ht="18" customHeight="1">
      <c r="A16" s="3" t="s">
        <v>401</v>
      </c>
      <c r="B16" s="3"/>
      <c r="C16" s="3"/>
      <c r="D16" s="3"/>
      <c r="E16" s="3"/>
      <c r="F16" s="3"/>
      <c r="G16" s="3"/>
      <c r="H16" s="3"/>
      <c r="I16" s="3"/>
      <c r="J16" s="3"/>
      <c r="K16" s="3"/>
      <c r="L16" s="3"/>
      <c r="M16" s="3"/>
      <c r="N16" s="3"/>
      <c r="O16" s="3"/>
      <c r="P16" s="3"/>
      <c r="Q16" s="60"/>
    </row>
    <row r="17" spans="1:17" ht="18" customHeight="1">
      <c r="A17" s="3" t="s">
        <v>301</v>
      </c>
      <c r="B17" s="3"/>
      <c r="C17" s="3"/>
      <c r="D17" s="3"/>
      <c r="E17" s="3"/>
      <c r="F17" s="3"/>
      <c r="G17" s="3"/>
      <c r="H17" s="3"/>
      <c r="I17" s="3"/>
      <c r="J17" s="3"/>
      <c r="K17" s="3"/>
      <c r="L17" s="3"/>
      <c r="M17" s="3"/>
      <c r="N17" s="3"/>
      <c r="O17" s="3"/>
      <c r="P17" s="3"/>
      <c r="Q17" s="60"/>
    </row>
    <row r="18" spans="1:17" ht="18" customHeight="1">
      <c r="A18" s="3" t="s">
        <v>435</v>
      </c>
      <c r="B18" s="3"/>
      <c r="C18" s="3"/>
      <c r="D18" s="3"/>
      <c r="E18" s="3"/>
      <c r="F18" s="3"/>
      <c r="G18" s="3"/>
      <c r="H18" s="3"/>
      <c r="I18" s="3"/>
      <c r="J18" s="3"/>
      <c r="K18" s="3"/>
      <c r="L18" s="3"/>
      <c r="M18" s="3"/>
      <c r="N18" s="3"/>
      <c r="O18" s="3"/>
      <c r="P18" s="3"/>
      <c r="Q18" s="60"/>
    </row>
    <row r="19" ht="18" customHeight="1">
      <c r="Q19" s="59"/>
    </row>
    <row r="20" spans="1:8" s="31" customFormat="1" ht="24.75" customHeight="1">
      <c r="A20" s="41" t="s">
        <v>548</v>
      </c>
      <c r="B20" s="41"/>
      <c r="C20" s="41"/>
      <c r="D20" s="41"/>
      <c r="E20" s="41"/>
      <c r="F20" s="41"/>
      <c r="G20" s="7"/>
      <c r="H20" s="7"/>
    </row>
    <row r="21" spans="1:17" ht="6" customHeight="1">
      <c r="A21"/>
      <c r="B21"/>
      <c r="C21"/>
      <c r="D21"/>
      <c r="E21"/>
      <c r="F21"/>
      <c r="G21"/>
      <c r="H21"/>
      <c r="I21"/>
      <c r="J21" s="29"/>
      <c r="K21" s="29"/>
      <c r="L21" s="29"/>
      <c r="M21" s="4"/>
      <c r="N21" s="29"/>
      <c r="O21" s="29"/>
      <c r="P21" s="29"/>
      <c r="Q21" s="4"/>
    </row>
    <row r="22" spans="1:19" ht="37.5" customHeight="1">
      <c r="A22" s="167"/>
      <c r="B22" s="167"/>
      <c r="C22" s="167"/>
      <c r="D22" s="167"/>
      <c r="E22" s="167"/>
      <c r="F22" s="167"/>
      <c r="G22" s="167"/>
      <c r="H22" s="167"/>
      <c r="I22" s="156"/>
      <c r="J22" s="156"/>
      <c r="K22" s="379" t="s">
        <v>178</v>
      </c>
      <c r="L22" s="380"/>
      <c r="M22" s="380"/>
      <c r="N22" s="379" t="s">
        <v>406</v>
      </c>
      <c r="O22" s="381"/>
      <c r="P22" s="381"/>
      <c r="S22" s="134" t="s">
        <v>155</v>
      </c>
    </row>
    <row r="23" spans="1:19" ht="8.25" customHeight="1">
      <c r="A23" s="103"/>
      <c r="B23" s="103"/>
      <c r="C23" s="103"/>
      <c r="D23" s="103"/>
      <c r="E23" s="103"/>
      <c r="F23" s="103"/>
      <c r="G23" s="103"/>
      <c r="H23" s="103"/>
      <c r="K23" s="104"/>
      <c r="M23" s="104"/>
      <c r="O23" s="104"/>
      <c r="P23" s="102"/>
      <c r="S23" s="102"/>
    </row>
    <row r="24" spans="1:19" s="160" customFormat="1" ht="18" customHeight="1">
      <c r="A24" s="103"/>
      <c r="B24" s="103"/>
      <c r="C24" s="103"/>
      <c r="D24" s="103"/>
      <c r="E24" s="103"/>
      <c r="F24" s="103"/>
      <c r="G24" s="103"/>
      <c r="H24" s="103"/>
      <c r="K24" s="181" t="s">
        <v>13</v>
      </c>
      <c r="L24" s="1"/>
      <c r="M24" s="181" t="s">
        <v>156</v>
      </c>
      <c r="N24" s="1"/>
      <c r="O24" s="181" t="s">
        <v>156</v>
      </c>
      <c r="P24" s="168"/>
      <c r="S24" s="168"/>
    </row>
    <row r="25" spans="1:19" s="160" customFormat="1" ht="9" customHeight="1">
      <c r="A25" s="103"/>
      <c r="B25" s="103"/>
      <c r="C25" s="103"/>
      <c r="D25" s="103"/>
      <c r="E25" s="103"/>
      <c r="F25" s="103"/>
      <c r="G25" s="103"/>
      <c r="H25" s="103"/>
      <c r="K25" s="104"/>
      <c r="M25" s="104"/>
      <c r="O25" s="104"/>
      <c r="P25" s="168"/>
      <c r="S25" s="168"/>
    </row>
    <row r="26" spans="1:19" s="160" customFormat="1" ht="18" customHeight="1">
      <c r="A26" s="87" t="s">
        <v>468</v>
      </c>
      <c r="B26" s="87"/>
      <c r="C26" s="87"/>
      <c r="D26" s="87"/>
      <c r="E26" s="87"/>
      <c r="F26" s="87"/>
      <c r="G26" s="87"/>
      <c r="H26" s="87"/>
      <c r="K26" s="284">
        <f>SUM(K30:K31)</f>
        <v>85880.594131</v>
      </c>
      <c r="L26" s="268"/>
      <c r="M26" s="170">
        <v>1</v>
      </c>
      <c r="N26" s="202"/>
      <c r="O26" s="176">
        <f>(K26-S26)/S26</f>
        <v>0.7546705240887546</v>
      </c>
      <c r="P26" s="171"/>
      <c r="Q26" s="171"/>
      <c r="R26" s="171"/>
      <c r="S26" s="172">
        <v>48944</v>
      </c>
    </row>
    <row r="27" spans="1:15" s="160" customFormat="1" ht="9" customHeight="1">
      <c r="A27" s="87"/>
      <c r="B27" s="87"/>
      <c r="C27" s="87"/>
      <c r="D27" s="87"/>
      <c r="E27" s="87"/>
      <c r="F27" s="87"/>
      <c r="G27" s="87"/>
      <c r="H27" s="87"/>
      <c r="K27" s="169"/>
      <c r="L27" s="202"/>
      <c r="M27" s="173"/>
      <c r="N27" s="202"/>
      <c r="O27" s="173"/>
    </row>
    <row r="28" spans="1:15" s="160" customFormat="1" ht="18" customHeight="1">
      <c r="A28" s="174" t="s">
        <v>407</v>
      </c>
      <c r="B28" s="174"/>
      <c r="C28" s="174"/>
      <c r="D28" s="174"/>
      <c r="E28" s="174"/>
      <c r="F28" s="174"/>
      <c r="G28" s="98"/>
      <c r="H28" s="87"/>
      <c r="K28" s="169"/>
      <c r="L28" s="202"/>
      <c r="M28" s="173"/>
      <c r="N28" s="202"/>
      <c r="O28" s="173"/>
    </row>
    <row r="29" spans="1:15" s="160" customFormat="1" ht="6" customHeight="1">
      <c r="A29" s="87"/>
      <c r="B29" s="87"/>
      <c r="C29" s="87"/>
      <c r="D29" s="87"/>
      <c r="E29" s="87"/>
      <c r="F29" s="87"/>
      <c r="G29" s="87"/>
      <c r="H29" s="87"/>
      <c r="K29" s="169"/>
      <c r="L29" s="202"/>
      <c r="M29" s="173"/>
      <c r="N29" s="202"/>
      <c r="O29" s="173"/>
    </row>
    <row r="30" spans="1:19" s="160" customFormat="1" ht="18" customHeight="1">
      <c r="A30" s="175" t="s">
        <v>503</v>
      </c>
      <c r="B30" s="175"/>
      <c r="C30" s="175"/>
      <c r="D30" s="175"/>
      <c r="E30" s="175"/>
      <c r="F30" s="175"/>
      <c r="G30" s="87"/>
      <c r="K30" s="301">
        <v>78461.810477</v>
      </c>
      <c r="L30" s="268"/>
      <c r="M30" s="176">
        <f>M26-M31</f>
        <v>0.9136151335576046</v>
      </c>
      <c r="N30" s="236"/>
      <c r="O30" s="176">
        <f>(K30-S30)/S30</f>
        <v>0.7681136307238148</v>
      </c>
      <c r="P30" s="171"/>
      <c r="Q30" s="171"/>
      <c r="R30" s="171"/>
      <c r="S30" s="172">
        <v>44376</v>
      </c>
    </row>
    <row r="31" spans="1:19" s="171" customFormat="1" ht="18" customHeight="1">
      <c r="A31" s="175" t="s">
        <v>408</v>
      </c>
      <c r="B31" s="175"/>
      <c r="C31" s="175"/>
      <c r="D31" s="175"/>
      <c r="E31" s="175"/>
      <c r="F31" s="175"/>
      <c r="G31" s="87"/>
      <c r="H31" s="160"/>
      <c r="I31" s="160"/>
      <c r="J31" s="160"/>
      <c r="K31" s="70">
        <v>7418.783654000002</v>
      </c>
      <c r="L31" s="236"/>
      <c r="M31" s="177">
        <f>K31/K26</f>
        <v>0.0863848664423954</v>
      </c>
      <c r="N31" s="236"/>
      <c r="O31" s="176">
        <f>(K31-S31)/S31</f>
        <v>0.6240769820490372</v>
      </c>
      <c r="S31" s="178">
        <f>S26-S30</f>
        <v>4568</v>
      </c>
    </row>
    <row r="32" spans="1:17" s="171" customFormat="1" ht="3" customHeight="1">
      <c r="A32" s="87"/>
      <c r="B32" s="87"/>
      <c r="C32" s="87"/>
      <c r="D32" s="87"/>
      <c r="E32" s="87"/>
      <c r="F32" s="87"/>
      <c r="G32" s="87"/>
      <c r="H32" s="160"/>
      <c r="I32" s="160"/>
      <c r="J32" s="160"/>
      <c r="K32" s="124"/>
      <c r="L32" s="236"/>
      <c r="M32" s="179"/>
      <c r="N32" s="236"/>
      <c r="O32" s="179"/>
      <c r="Q32" s="178"/>
    </row>
    <row r="33" spans="1:17" s="171" customFormat="1" ht="18" customHeight="1">
      <c r="A33" s="174" t="s">
        <v>409</v>
      </c>
      <c r="B33" s="174"/>
      <c r="C33" s="174"/>
      <c r="D33" s="174"/>
      <c r="E33" s="174"/>
      <c r="F33" s="174"/>
      <c r="G33" s="160"/>
      <c r="H33" s="160"/>
      <c r="I33" s="160"/>
      <c r="J33" s="160"/>
      <c r="K33" s="124"/>
      <c r="L33" s="236"/>
      <c r="M33" s="179"/>
      <c r="N33" s="236"/>
      <c r="O33" s="179"/>
      <c r="Q33" s="178"/>
    </row>
    <row r="34" spans="1:17" s="171" customFormat="1" ht="9.75" customHeight="1">
      <c r="A34" s="87"/>
      <c r="B34" s="87"/>
      <c r="C34" s="87"/>
      <c r="D34" s="87"/>
      <c r="E34" s="87"/>
      <c r="F34" s="87"/>
      <c r="G34" s="87"/>
      <c r="H34" s="160"/>
      <c r="I34" s="160"/>
      <c r="J34" s="160"/>
      <c r="K34" s="124"/>
      <c r="L34" s="236"/>
      <c r="M34" s="179"/>
      <c r="N34" s="236"/>
      <c r="O34" s="179"/>
      <c r="Q34" s="178"/>
    </row>
    <row r="35" spans="1:19" s="160" customFormat="1" ht="18" customHeight="1">
      <c r="A35" s="171"/>
      <c r="B35" s="171"/>
      <c r="C35" s="171"/>
      <c r="D35" s="171"/>
      <c r="E35" s="171"/>
      <c r="F35" s="171"/>
      <c r="G35" s="87" t="s">
        <v>157</v>
      </c>
      <c r="H35" s="87" t="s">
        <v>165</v>
      </c>
      <c r="K35" s="302">
        <v>1962.939588</v>
      </c>
      <c r="L35" s="202"/>
      <c r="M35" s="180">
        <f aca="true" t="shared" si="1" ref="M35:M44">K35/K$26</f>
        <v>0.022856613975047534</v>
      </c>
      <c r="N35" s="237"/>
      <c r="O35" s="305">
        <f aca="true" t="shared" si="2" ref="O35:O44">(K35-S35)/S35</f>
        <v>0.5934425653023089</v>
      </c>
      <c r="P35" s="6"/>
      <c r="Q35" s="6"/>
      <c r="R35" s="6"/>
      <c r="S35" s="6">
        <v>1231.886</v>
      </c>
    </row>
    <row r="36" spans="7:19" s="160" customFormat="1" ht="18" customHeight="1">
      <c r="G36" s="87" t="s">
        <v>157</v>
      </c>
      <c r="H36" s="87" t="s">
        <v>159</v>
      </c>
      <c r="K36" s="302">
        <v>1854.679996</v>
      </c>
      <c r="L36" s="202"/>
      <c r="M36" s="180">
        <f t="shared" si="1"/>
        <v>0.021596031266049694</v>
      </c>
      <c r="N36" s="237"/>
      <c r="O36" s="305">
        <f t="shared" si="2"/>
        <v>1.2182089518679227</v>
      </c>
      <c r="P36" s="6"/>
      <c r="Q36" s="6"/>
      <c r="R36" s="6"/>
      <c r="S36" s="6">
        <v>836.116</v>
      </c>
    </row>
    <row r="37" spans="7:19" s="160" customFormat="1" ht="18" customHeight="1">
      <c r="G37" s="87" t="s">
        <v>157</v>
      </c>
      <c r="H37" s="87" t="s">
        <v>158</v>
      </c>
      <c r="K37" s="302">
        <v>1520.039</v>
      </c>
      <c r="L37" s="202"/>
      <c r="M37" s="180">
        <f t="shared" si="1"/>
        <v>0.017699446718793914</v>
      </c>
      <c r="N37" s="237"/>
      <c r="O37" s="305">
        <f t="shared" si="2"/>
        <v>1.0943263124682243</v>
      </c>
      <c r="P37" s="6"/>
      <c r="Q37" s="6"/>
      <c r="R37" s="6"/>
      <c r="S37" s="6">
        <v>725.789</v>
      </c>
    </row>
    <row r="38" spans="7:19" s="160" customFormat="1" ht="18" customHeight="1">
      <c r="G38" s="87" t="s">
        <v>157</v>
      </c>
      <c r="H38" s="87" t="s">
        <v>160</v>
      </c>
      <c r="K38" s="302">
        <v>887.042998</v>
      </c>
      <c r="L38" s="202"/>
      <c r="M38" s="180">
        <f t="shared" si="1"/>
        <v>0.010328794379868028</v>
      </c>
      <c r="N38" s="237"/>
      <c r="O38" s="305">
        <f t="shared" si="2"/>
        <v>0.6543969912696089</v>
      </c>
      <c r="P38" s="6"/>
      <c r="Q38" s="6"/>
      <c r="R38" s="6"/>
      <c r="S38" s="6">
        <v>536.173</v>
      </c>
    </row>
    <row r="39" spans="7:19" s="160" customFormat="1" ht="18" customHeight="1">
      <c r="G39" s="87" t="s">
        <v>157</v>
      </c>
      <c r="H39" s="87" t="s">
        <v>162</v>
      </c>
      <c r="K39" s="302">
        <v>310.854998</v>
      </c>
      <c r="L39" s="202"/>
      <c r="M39" s="180">
        <f t="shared" si="1"/>
        <v>0.003619618624503575</v>
      </c>
      <c r="N39" s="237"/>
      <c r="O39" s="305">
        <f t="shared" si="2"/>
        <v>0.38194628789899543</v>
      </c>
      <c r="P39" s="6"/>
      <c r="Q39" s="6"/>
      <c r="R39" s="6"/>
      <c r="S39" s="6">
        <v>224.94</v>
      </c>
    </row>
    <row r="40" spans="7:19" s="160" customFormat="1" ht="18" customHeight="1">
      <c r="G40" s="87" t="s">
        <v>157</v>
      </c>
      <c r="H40" s="87" t="s">
        <v>164</v>
      </c>
      <c r="K40" s="302">
        <v>295.236998</v>
      </c>
      <c r="L40" s="202"/>
      <c r="M40" s="180">
        <f t="shared" si="1"/>
        <v>0.0034377614755395527</v>
      </c>
      <c r="N40" s="237"/>
      <c r="O40" s="305">
        <f t="shared" si="2"/>
        <v>0.046253337349611165</v>
      </c>
      <c r="P40" s="6"/>
      <c r="Q40" s="6"/>
      <c r="R40" s="6"/>
      <c r="S40" s="6">
        <v>282.185</v>
      </c>
    </row>
    <row r="41" spans="7:19" s="160" customFormat="1" ht="18" customHeight="1">
      <c r="G41" s="87" t="s">
        <v>157</v>
      </c>
      <c r="H41" s="87" t="s">
        <v>557</v>
      </c>
      <c r="K41" s="302">
        <v>247.400076</v>
      </c>
      <c r="L41" s="202"/>
      <c r="M41" s="180">
        <f t="shared" si="1"/>
        <v>0.0028807448120657204</v>
      </c>
      <c r="N41" s="237"/>
      <c r="O41" s="305">
        <f t="shared" si="2"/>
        <v>-0.2324348128246017</v>
      </c>
      <c r="P41" s="6"/>
      <c r="Q41" s="6"/>
      <c r="R41" s="6"/>
      <c r="S41" s="6">
        <v>322.318</v>
      </c>
    </row>
    <row r="42" spans="7:19" s="160" customFormat="1" ht="18" customHeight="1">
      <c r="G42" s="87" t="s">
        <v>157</v>
      </c>
      <c r="H42" s="87" t="s">
        <v>163</v>
      </c>
      <c r="K42" s="302">
        <v>189.185</v>
      </c>
      <c r="L42" s="202"/>
      <c r="M42" s="180">
        <f t="shared" si="1"/>
        <v>0.002202884154613814</v>
      </c>
      <c r="N42" s="237"/>
      <c r="O42" s="305">
        <f t="shared" si="2"/>
        <v>0.28867348745964055</v>
      </c>
      <c r="P42" s="6"/>
      <c r="Q42" s="6"/>
      <c r="R42" s="6"/>
      <c r="S42" s="6">
        <v>146.806</v>
      </c>
    </row>
    <row r="43" spans="7:19" s="160" customFormat="1" ht="18" customHeight="1">
      <c r="G43" s="87" t="s">
        <v>157</v>
      </c>
      <c r="H43" s="87" t="s">
        <v>556</v>
      </c>
      <c r="K43" s="302">
        <v>100.301</v>
      </c>
      <c r="L43" s="202"/>
      <c r="M43" s="180">
        <f t="shared" si="1"/>
        <v>0.0011679122741862205</v>
      </c>
      <c r="N43" s="237"/>
      <c r="O43" s="305">
        <f t="shared" si="2"/>
        <v>-0.4584003801419052</v>
      </c>
      <c r="P43" s="6"/>
      <c r="Q43" s="6"/>
      <c r="R43" s="6"/>
      <c r="S43" s="6">
        <v>185.194</v>
      </c>
    </row>
    <row r="44" spans="7:19" s="160" customFormat="1" ht="18" customHeight="1">
      <c r="G44" s="87" t="s">
        <v>157</v>
      </c>
      <c r="H44" s="87" t="s">
        <v>161</v>
      </c>
      <c r="K44" s="302">
        <v>51.104</v>
      </c>
      <c r="L44" s="202"/>
      <c r="M44" s="180">
        <f t="shared" si="1"/>
        <v>0.0005950587617273269</v>
      </c>
      <c r="N44" s="237"/>
      <c r="O44" s="305">
        <f t="shared" si="2"/>
        <v>-0.32529738721730056</v>
      </c>
      <c r="P44" s="6"/>
      <c r="Q44" s="6"/>
      <c r="R44" s="6"/>
      <c r="S44" s="6">
        <v>75.743</v>
      </c>
    </row>
    <row r="45" spans="1:15" s="160" customFormat="1" ht="18" customHeight="1">
      <c r="A45" s="182"/>
      <c r="B45" s="182"/>
      <c r="C45" s="182"/>
      <c r="D45" s="182"/>
      <c r="E45" s="182"/>
      <c r="F45" s="182"/>
      <c r="G45" s="182"/>
      <c r="H45" s="182"/>
      <c r="I45" s="183"/>
      <c r="J45" s="183"/>
      <c r="K45" s="182"/>
      <c r="L45" s="183"/>
      <c r="M45" s="182"/>
      <c r="N45" s="182"/>
      <c r="O45" s="183"/>
    </row>
    <row r="46" spans="1:6" ht="18" customHeight="1">
      <c r="A46" s="3" t="s">
        <v>401</v>
      </c>
      <c r="B46" s="3"/>
      <c r="C46" s="3"/>
      <c r="D46" s="3"/>
      <c r="E46" s="3"/>
      <c r="F46" s="3"/>
    </row>
    <row r="47" ht="18" customHeight="1">
      <c r="A47" s="1" t="s">
        <v>502</v>
      </c>
    </row>
    <row r="48" spans="1:18" ht="18" customHeight="1">
      <c r="A48" s="60" t="s">
        <v>507</v>
      </c>
      <c r="B48" s="60"/>
      <c r="C48" s="60"/>
      <c r="D48" s="60"/>
      <c r="E48" s="60"/>
      <c r="F48" s="60"/>
      <c r="G48" s="59"/>
      <c r="H48" s="59"/>
      <c r="I48" s="59"/>
      <c r="J48" s="59"/>
      <c r="K48" s="59"/>
      <c r="L48" s="59"/>
      <c r="M48" s="59"/>
      <c r="N48" s="59"/>
      <c r="O48" s="59"/>
      <c r="P48" s="59"/>
      <c r="Q48" s="59"/>
      <c r="R48" s="59"/>
    </row>
    <row r="49" ht="18" customHeight="1"/>
    <row r="50" spans="1:15" ht="18" customHeight="1">
      <c r="A50" s="59"/>
      <c r="B50" s="59"/>
      <c r="C50" s="59"/>
      <c r="D50" s="59"/>
      <c r="E50" s="59"/>
      <c r="F50" s="59"/>
      <c r="G50" s="58"/>
      <c r="H50" s="58"/>
      <c r="I50" s="58"/>
      <c r="J50" s="58"/>
      <c r="K50" s="58"/>
      <c r="L50" s="58"/>
      <c r="M50"/>
      <c r="N50"/>
      <c r="O50"/>
    </row>
    <row r="51" spans="1:15" ht="18" customHeight="1">
      <c r="A51"/>
      <c r="B51"/>
      <c r="C51"/>
      <c r="D51"/>
      <c r="E51"/>
      <c r="F51"/>
      <c r="G51"/>
      <c r="H51"/>
      <c r="I51"/>
      <c r="J51"/>
      <c r="K51"/>
      <c r="L51"/>
      <c r="M51"/>
      <c r="N51"/>
      <c r="O51"/>
    </row>
    <row r="52" spans="1:15" ht="18" customHeight="1">
      <c r="A52"/>
      <c r="B52"/>
      <c r="C52"/>
      <c r="D52"/>
      <c r="E52"/>
      <c r="F52"/>
      <c r="G52"/>
      <c r="H52"/>
      <c r="I52"/>
      <c r="J52"/>
      <c r="K52"/>
      <c r="L52"/>
      <c r="M52"/>
      <c r="N52"/>
      <c r="O52"/>
    </row>
    <row r="53" spans="1:12" s="31" customFormat="1" ht="25.5" customHeight="1">
      <c r="A53" s="41" t="s">
        <v>573</v>
      </c>
      <c r="B53" s="41"/>
      <c r="C53" s="41"/>
      <c r="D53" s="41"/>
      <c r="E53" s="41"/>
      <c r="F53" s="41"/>
      <c r="G53" s="7"/>
      <c r="H53" s="7"/>
      <c r="J53" s="7"/>
      <c r="K53" s="7"/>
      <c r="L53" s="7"/>
    </row>
    <row r="54" spans="1:16" ht="6.75" customHeight="1">
      <c r="A54" s="14"/>
      <c r="B54" s="14"/>
      <c r="C54" s="14"/>
      <c r="D54" s="14"/>
      <c r="E54" s="14"/>
      <c r="F54" s="14"/>
      <c r="G54" s="14"/>
      <c r="H54" s="14"/>
      <c r="I54" s="14"/>
      <c r="J54" s="14"/>
      <c r="K54" s="14"/>
      <c r="L54" s="14"/>
      <c r="M54" s="29"/>
      <c r="N54" s="29"/>
      <c r="O54" s="29"/>
      <c r="P54" s="4"/>
    </row>
    <row r="55" spans="1:14" ht="23.25" customHeight="1">
      <c r="A55" s="185"/>
      <c r="B55" s="185"/>
      <c r="C55" s="185"/>
      <c r="D55" s="185"/>
      <c r="E55" s="185"/>
      <c r="F55" s="185"/>
      <c r="G55" s="185"/>
      <c r="H55" s="185"/>
      <c r="I55" s="186"/>
      <c r="J55" s="187" t="s">
        <v>166</v>
      </c>
      <c r="K55" s="158"/>
      <c r="L55" s="187" t="s">
        <v>167</v>
      </c>
      <c r="M55" s="158"/>
      <c r="N55" s="187" t="s">
        <v>168</v>
      </c>
    </row>
    <row r="56" spans="1:14" ht="6" customHeight="1">
      <c r="A56" s="7"/>
      <c r="B56" s="7"/>
      <c r="C56" s="7"/>
      <c r="D56" s="7"/>
      <c r="E56" s="7"/>
      <c r="F56" s="7"/>
      <c r="G56" s="7"/>
      <c r="H56" s="7"/>
      <c r="I56" s="31"/>
      <c r="J56" s="20"/>
      <c r="K56" s="31"/>
      <c r="L56" s="20"/>
      <c r="M56" s="31"/>
      <c r="N56" s="20"/>
    </row>
    <row r="57" spans="1:14" ht="18" customHeight="1">
      <c r="A57" s="7"/>
      <c r="B57" s="7"/>
      <c r="C57" s="7"/>
      <c r="D57" s="7"/>
      <c r="E57" s="7"/>
      <c r="F57" s="7"/>
      <c r="G57" s="7"/>
      <c r="H57" s="7"/>
      <c r="I57" s="31"/>
      <c r="J57" s="20"/>
      <c r="K57" s="31"/>
      <c r="L57" s="20"/>
      <c r="M57" s="31"/>
      <c r="N57" s="42" t="s">
        <v>129</v>
      </c>
    </row>
    <row r="58" spans="1:14" ht="5.25" customHeight="1">
      <c r="A58" s="7"/>
      <c r="B58" s="7"/>
      <c r="C58" s="7"/>
      <c r="D58" s="7"/>
      <c r="E58" s="7"/>
      <c r="F58" s="7"/>
      <c r="G58" s="7"/>
      <c r="H58" s="7"/>
      <c r="I58" s="31"/>
      <c r="J58" s="20"/>
      <c r="K58" s="31"/>
      <c r="L58" s="20"/>
      <c r="M58" s="31"/>
      <c r="N58" s="20"/>
    </row>
    <row r="59" spans="1:14" ht="18" customHeight="1">
      <c r="A59" s="7" t="s">
        <v>169</v>
      </c>
      <c r="B59" s="7"/>
      <c r="C59" s="7"/>
      <c r="D59" s="7"/>
      <c r="E59" s="7"/>
      <c r="F59" s="7"/>
      <c r="G59" s="7"/>
      <c r="H59" s="7"/>
      <c r="I59" s="31"/>
      <c r="J59" s="310">
        <v>0</v>
      </c>
      <c r="K59" s="296"/>
      <c r="L59" s="310">
        <v>0.9</v>
      </c>
      <c r="M59" s="296"/>
      <c r="N59" s="310">
        <v>19.7</v>
      </c>
    </row>
    <row r="60" spans="1:14" ht="18" customHeight="1">
      <c r="A60" s="7" t="s">
        <v>170</v>
      </c>
      <c r="B60" s="7"/>
      <c r="C60" s="7"/>
      <c r="D60" s="7"/>
      <c r="E60" s="7"/>
      <c r="F60" s="7"/>
      <c r="G60" s="7"/>
      <c r="H60" s="7"/>
      <c r="I60" s="31"/>
      <c r="J60" s="310">
        <v>19.7</v>
      </c>
      <c r="K60" s="296"/>
      <c r="L60" s="310">
        <v>6.8</v>
      </c>
      <c r="M60" s="296"/>
      <c r="N60" s="310">
        <v>29</v>
      </c>
    </row>
    <row r="61" spans="1:14" ht="18" customHeight="1">
      <c r="A61" s="7" t="s">
        <v>171</v>
      </c>
      <c r="B61" s="7"/>
      <c r="C61" s="7"/>
      <c r="D61" s="7"/>
      <c r="E61" s="7"/>
      <c r="F61" s="7"/>
      <c r="G61" s="7"/>
      <c r="H61" s="7"/>
      <c r="I61" s="31"/>
      <c r="J61" s="310">
        <v>1</v>
      </c>
      <c r="K61" s="296"/>
      <c r="L61" s="310">
        <v>6.6</v>
      </c>
      <c r="M61" s="296"/>
      <c r="N61" s="310">
        <v>24.7</v>
      </c>
    </row>
    <row r="62" spans="1:14" ht="18" customHeight="1">
      <c r="A62" s="7" t="s">
        <v>172</v>
      </c>
      <c r="B62" s="7"/>
      <c r="C62" s="7"/>
      <c r="D62" s="7"/>
      <c r="E62" s="7"/>
      <c r="F62" s="7"/>
      <c r="G62" s="7"/>
      <c r="H62" s="7"/>
      <c r="I62" s="31"/>
      <c r="J62" s="310">
        <v>18.8</v>
      </c>
      <c r="K62" s="296"/>
      <c r="L62" s="310">
        <v>31.2</v>
      </c>
      <c r="M62" s="296"/>
      <c r="N62" s="310">
        <v>16.6</v>
      </c>
    </row>
    <row r="63" spans="1:14" ht="18" customHeight="1">
      <c r="A63" s="7" t="s">
        <v>173</v>
      </c>
      <c r="B63" s="7"/>
      <c r="C63" s="7"/>
      <c r="D63" s="7"/>
      <c r="E63" s="7"/>
      <c r="F63" s="7"/>
      <c r="G63" s="7"/>
      <c r="H63" s="7"/>
      <c r="I63" s="31"/>
      <c r="J63" s="310">
        <v>10.1</v>
      </c>
      <c r="K63" s="296"/>
      <c r="L63" s="310">
        <v>37.2</v>
      </c>
      <c r="M63" s="296"/>
      <c r="N63" s="310">
        <v>5.3</v>
      </c>
    </row>
    <row r="64" spans="1:14" ht="18" customHeight="1">
      <c r="A64" s="7" t="s">
        <v>174</v>
      </c>
      <c r="B64" s="7"/>
      <c r="C64" s="7"/>
      <c r="D64" s="7"/>
      <c r="E64" s="7"/>
      <c r="F64" s="7"/>
      <c r="G64" s="7"/>
      <c r="H64" s="7"/>
      <c r="I64" s="31"/>
      <c r="J64" s="310">
        <v>50.5</v>
      </c>
      <c r="K64" s="296"/>
      <c r="L64" s="310">
        <v>17.3</v>
      </c>
      <c r="M64" s="296"/>
      <c r="N64" s="310">
        <v>4.7</v>
      </c>
    </row>
    <row r="65" spans="1:14" ht="18" customHeight="1">
      <c r="A65" s="7" t="s">
        <v>177</v>
      </c>
      <c r="B65" s="7"/>
      <c r="C65" s="7"/>
      <c r="D65" s="7"/>
      <c r="E65" s="7"/>
      <c r="F65" s="7"/>
      <c r="G65" s="7"/>
      <c r="H65" s="7"/>
      <c r="I65" s="31"/>
      <c r="J65" s="184">
        <v>100</v>
      </c>
      <c r="K65" s="31"/>
      <c r="L65" s="184">
        <v>100</v>
      </c>
      <c r="M65" s="31"/>
      <c r="N65" s="184">
        <v>100</v>
      </c>
    </row>
    <row r="66" spans="1:14" ht="6.75" customHeight="1">
      <c r="A66" s="161"/>
      <c r="B66" s="161"/>
      <c r="C66" s="161"/>
      <c r="D66" s="161"/>
      <c r="E66" s="161"/>
      <c r="F66" s="161"/>
      <c r="G66" s="161"/>
      <c r="H66" s="161"/>
      <c r="I66" s="161"/>
      <c r="J66" s="161"/>
      <c r="K66" s="162"/>
      <c r="L66" s="162"/>
      <c r="M66" s="162"/>
      <c r="N66" s="162"/>
    </row>
    <row r="67" spans="1:12" ht="18" customHeight="1">
      <c r="A67" s="3" t="s">
        <v>401</v>
      </c>
      <c r="B67" s="3"/>
      <c r="C67" s="3"/>
      <c r="D67" s="3"/>
      <c r="E67" s="3"/>
      <c r="F67" s="3"/>
      <c r="G67" s="3"/>
      <c r="H67" s="3"/>
      <c r="I67" s="3"/>
      <c r="J67" s="3"/>
      <c r="K67" s="3"/>
      <c r="L67" s="3"/>
    </row>
    <row r="68" spans="1:12" ht="18" customHeight="1">
      <c r="A68" s="3" t="s">
        <v>504</v>
      </c>
      <c r="B68" s="3"/>
      <c r="C68" s="3"/>
      <c r="D68" s="3"/>
      <c r="E68" s="3"/>
      <c r="F68" s="3"/>
      <c r="G68" s="3"/>
      <c r="H68" s="3"/>
      <c r="I68" s="3"/>
      <c r="J68" s="3"/>
      <c r="K68" s="3"/>
      <c r="L68" s="3"/>
    </row>
    <row r="69" spans="1:12" ht="18" customHeight="1">
      <c r="A69" s="3" t="s">
        <v>524</v>
      </c>
      <c r="B69" s="3"/>
      <c r="C69" s="3"/>
      <c r="D69" s="3"/>
      <c r="E69" s="3"/>
      <c r="F69" s="3"/>
      <c r="G69" s="3"/>
      <c r="H69" s="3"/>
      <c r="I69" s="3"/>
      <c r="J69" s="3"/>
      <c r="K69" s="3"/>
      <c r="L69" s="3"/>
    </row>
    <row r="70" spans="7:12" ht="18" customHeight="1">
      <c r="G70" s="3"/>
      <c r="H70" s="3"/>
      <c r="I70" s="3"/>
      <c r="J70" s="3"/>
      <c r="K70" s="3"/>
      <c r="L70" s="3"/>
    </row>
    <row r="71" spans="7:12" ht="18" customHeight="1">
      <c r="G71" s="3"/>
      <c r="H71" s="3"/>
      <c r="I71" s="3"/>
      <c r="J71" s="3"/>
      <c r="K71" s="3"/>
      <c r="L71" s="3"/>
    </row>
    <row r="72" spans="7:12" ht="18" customHeight="1">
      <c r="G72" s="3"/>
      <c r="H72" s="3"/>
      <c r="I72" s="3"/>
      <c r="J72" s="3"/>
      <c r="K72" s="3"/>
      <c r="L72" s="3"/>
    </row>
    <row r="73" spans="1:16" ht="18" customHeight="1">
      <c r="A73"/>
      <c r="B73"/>
      <c r="C73"/>
      <c r="D73"/>
      <c r="E73"/>
      <c r="F73"/>
      <c r="G73" s="29"/>
      <c r="H73" s="29"/>
      <c r="I73" s="29"/>
      <c r="J73" s="29"/>
      <c r="K73" s="105"/>
      <c r="L73" s="105"/>
      <c r="M73"/>
      <c r="N73"/>
      <c r="O73"/>
      <c r="P73"/>
    </row>
    <row r="74" ht="18" customHeight="1"/>
    <row r="75" ht="18" customHeight="1"/>
    <row r="76" spans="12:16" ht="18" customHeight="1">
      <c r="L76" s="241"/>
      <c r="M76" s="241"/>
      <c r="N76" s="241"/>
      <c r="O76" s="241"/>
      <c r="P76" s="241"/>
    </row>
    <row r="77" spans="12:16" ht="18" customHeight="1">
      <c r="L77" s="241"/>
      <c r="M77" s="241"/>
      <c r="N77" s="241"/>
      <c r="O77" s="241"/>
      <c r="P77" s="241"/>
    </row>
    <row r="78" spans="12:16" ht="18" customHeight="1">
      <c r="L78" s="241"/>
      <c r="M78" s="241"/>
      <c r="N78" s="241"/>
      <c r="O78" s="241"/>
      <c r="P78" s="241"/>
    </row>
    <row r="79" spans="12:16" ht="18" customHeight="1">
      <c r="L79" s="241"/>
      <c r="M79" s="241"/>
      <c r="N79" s="241"/>
      <c r="O79" s="241"/>
      <c r="P79" s="241"/>
    </row>
    <row r="80" spans="12:16" ht="18" customHeight="1">
      <c r="L80" s="241"/>
      <c r="M80" s="241"/>
      <c r="N80" s="241"/>
      <c r="O80" s="241"/>
      <c r="P80" s="241"/>
    </row>
    <row r="81" spans="12:16" ht="18" customHeight="1">
      <c r="L81" s="241"/>
      <c r="M81" s="241"/>
      <c r="N81" s="241"/>
      <c r="O81" s="241"/>
      <c r="P81" s="241"/>
    </row>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sheetData>
  <mergeCells count="3">
    <mergeCell ref="K22:M22"/>
    <mergeCell ref="N22:P22"/>
    <mergeCell ref="S5:S6"/>
  </mergeCells>
  <printOptions/>
  <pageMargins left="0.7480314960629921" right="0.7480314960629921" top="0.984251968503937" bottom="0.984251968503937" header="0.5118110236220472" footer="0.5118110236220472"/>
  <pageSetup fitToHeight="1" fitToWidth="1" horizontalDpi="96" verticalDpi="96" orientation="portrait" paperSize="9" scale="53" r:id="rId1"/>
  <headerFooter alignWithMargins="0">
    <oddHeader>&amp;R&amp;"Arial MT,Bold"&amp;16RAIL SERVICES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B2:AE93"/>
  <sheetViews>
    <sheetView showGridLines="0" zoomScale="70" zoomScaleNormal="70" zoomScaleSheetLayoutView="90" workbookViewId="0" topLeftCell="A1">
      <selection activeCell="A4" sqref="A4"/>
    </sheetView>
  </sheetViews>
  <sheetFormatPr defaultColWidth="8.88671875" defaultRowHeight="15"/>
  <cols>
    <col min="1" max="1" width="3.6640625" style="347" customWidth="1"/>
    <col min="2" max="2" width="27.4453125" style="347" customWidth="1"/>
    <col min="3" max="8" width="8.3359375" style="347" hidden="1" customWidth="1"/>
    <col min="9" max="13" width="12.5546875" style="347" customWidth="1"/>
    <col min="14" max="14" width="12.5546875" style="348" customWidth="1"/>
    <col min="15" max="15" width="12.5546875" style="349" customWidth="1"/>
    <col min="16" max="18" width="12.5546875" style="347" customWidth="1"/>
    <col min="19" max="19" width="16.4453125" style="347" customWidth="1"/>
    <col min="20" max="21" width="15.3359375" style="347" customWidth="1"/>
    <col min="22" max="16384" width="7.10546875" style="347" customWidth="1"/>
  </cols>
  <sheetData>
    <row r="1" ht="24.75" customHeight="1"/>
    <row r="2" spans="2:21" ht="23.25" customHeight="1">
      <c r="B2" s="356" t="s">
        <v>588</v>
      </c>
      <c r="C2" s="357"/>
      <c r="D2" s="357"/>
      <c r="E2" s="357"/>
      <c r="F2" s="357"/>
      <c r="G2" s="357"/>
      <c r="H2" s="357"/>
      <c r="I2" s="357"/>
      <c r="J2" s="357"/>
      <c r="K2" s="357"/>
      <c r="L2" s="357"/>
      <c r="M2" s="357"/>
      <c r="N2" s="357"/>
      <c r="O2" s="357"/>
      <c r="P2" s="357"/>
      <c r="Q2" s="357"/>
      <c r="R2" s="357"/>
      <c r="S2" s="357"/>
      <c r="T2" s="358"/>
      <c r="U2" s="358"/>
    </row>
    <row r="3" spans="2:21" ht="19.5" customHeight="1">
      <c r="B3" s="359" t="s">
        <v>577</v>
      </c>
      <c r="C3" s="360"/>
      <c r="D3" s="360"/>
      <c r="E3" s="360"/>
      <c r="F3" s="360"/>
      <c r="G3" s="360"/>
      <c r="H3" s="360"/>
      <c r="I3" s="360"/>
      <c r="J3" s="360"/>
      <c r="K3" s="360"/>
      <c r="L3" s="360"/>
      <c r="M3" s="360"/>
      <c r="N3" s="360"/>
      <c r="O3" s="360"/>
      <c r="P3" s="360"/>
      <c r="Q3" s="360"/>
      <c r="R3" s="360"/>
      <c r="S3" s="360"/>
      <c r="T3" s="358"/>
      <c r="U3" s="358"/>
    </row>
    <row r="4" spans="2:19" ht="45.75" customHeight="1">
      <c r="B4" s="361" t="s">
        <v>578</v>
      </c>
      <c r="C4" s="362" t="s">
        <v>541</v>
      </c>
      <c r="D4" s="362" t="s">
        <v>542</v>
      </c>
      <c r="E4" s="362" t="s">
        <v>543</v>
      </c>
      <c r="F4" s="362" t="s">
        <v>544</v>
      </c>
      <c r="G4" s="362" t="s">
        <v>53</v>
      </c>
      <c r="H4" s="362" t="s">
        <v>87</v>
      </c>
      <c r="I4" s="362" t="s">
        <v>114</v>
      </c>
      <c r="J4" s="362" t="s">
        <v>121</v>
      </c>
      <c r="K4" s="362" t="s">
        <v>123</v>
      </c>
      <c r="L4" s="362" t="s">
        <v>186</v>
      </c>
      <c r="M4" s="362" t="s">
        <v>284</v>
      </c>
      <c r="N4" s="362" t="s">
        <v>397</v>
      </c>
      <c r="O4" s="363" t="s">
        <v>400</v>
      </c>
      <c r="P4" s="363" t="s">
        <v>439</v>
      </c>
      <c r="Q4" s="363" t="s">
        <v>464</v>
      </c>
      <c r="R4" s="363" t="s">
        <v>525</v>
      </c>
      <c r="S4" s="362" t="s">
        <v>579</v>
      </c>
    </row>
    <row r="5" spans="2:19" ht="18" customHeight="1">
      <c r="B5" s="7" t="s">
        <v>591</v>
      </c>
      <c r="C5" s="365">
        <v>278.386</v>
      </c>
      <c r="D5" s="365">
        <v>258.31</v>
      </c>
      <c r="E5" s="365">
        <v>268.861</v>
      </c>
      <c r="F5" s="365">
        <v>257.164</v>
      </c>
      <c r="G5" s="365">
        <v>246.459</v>
      </c>
      <c r="H5" s="365">
        <v>233.716</v>
      </c>
      <c r="I5" s="365">
        <v>260.593</v>
      </c>
      <c r="J5" s="365">
        <v>245.302</v>
      </c>
      <c r="K5" s="365">
        <v>252.385</v>
      </c>
      <c r="L5" s="365">
        <v>239.202</v>
      </c>
      <c r="M5" s="365">
        <v>256.447</v>
      </c>
      <c r="N5" s="365">
        <v>280.278</v>
      </c>
      <c r="O5" s="365">
        <v>279.346</v>
      </c>
      <c r="P5" s="365">
        <v>288.5810802999998</v>
      </c>
      <c r="Q5" s="365">
        <v>300.8360800200004</v>
      </c>
      <c r="R5" s="365">
        <v>354.891084</v>
      </c>
      <c r="S5" s="360">
        <f aca="true" t="shared" si="0" ref="S5:S31">(R5-Q5)/Q5*100</f>
        <v>17.96825832074592</v>
      </c>
    </row>
    <row r="6" spans="2:19" ht="18" customHeight="1">
      <c r="B6" s="7" t="s">
        <v>56</v>
      </c>
      <c r="C6" s="365">
        <v>15.079</v>
      </c>
      <c r="D6" s="365">
        <v>14.608</v>
      </c>
      <c r="E6" s="365">
        <v>14.863</v>
      </c>
      <c r="F6" s="365">
        <v>14.978</v>
      </c>
      <c r="G6" s="365">
        <v>15.132</v>
      </c>
      <c r="H6" s="365">
        <v>13.808</v>
      </c>
      <c r="I6" s="365">
        <v>14.781</v>
      </c>
      <c r="J6" s="365">
        <v>14.447</v>
      </c>
      <c r="K6" s="365">
        <v>15.357</v>
      </c>
      <c r="L6" s="365">
        <v>14.471</v>
      </c>
      <c r="M6" s="365">
        <v>14.995</v>
      </c>
      <c r="N6" s="365">
        <v>15.193</v>
      </c>
      <c r="O6" s="365">
        <v>16.337</v>
      </c>
      <c r="P6" s="365">
        <v>19.14300008000001</v>
      </c>
      <c r="Q6" s="365">
        <v>22.27799981999996</v>
      </c>
      <c r="R6" s="365">
        <v>26.895998</v>
      </c>
      <c r="S6" s="360">
        <f t="shared" si="0"/>
        <v>20.728962282575548</v>
      </c>
    </row>
    <row r="7" spans="2:19" ht="18" customHeight="1">
      <c r="B7" s="7" t="s">
        <v>57</v>
      </c>
      <c r="C7" s="365">
        <v>52.242</v>
      </c>
      <c r="D7" s="365">
        <v>52.887</v>
      </c>
      <c r="E7" s="365">
        <v>55.447</v>
      </c>
      <c r="F7" s="365">
        <v>55.99</v>
      </c>
      <c r="G7" s="365">
        <v>56.634</v>
      </c>
      <c r="H7" s="365">
        <v>47.138</v>
      </c>
      <c r="I7" s="365">
        <v>48.255</v>
      </c>
      <c r="J7" s="365">
        <v>41.498</v>
      </c>
      <c r="K7" s="365">
        <v>38.946</v>
      </c>
      <c r="L7" s="365">
        <v>38.886</v>
      </c>
      <c r="M7" s="365">
        <v>38.461</v>
      </c>
      <c r="N7" s="365">
        <v>37.992</v>
      </c>
      <c r="O7" s="365">
        <v>42.223</v>
      </c>
      <c r="P7" s="365">
        <v>42.85300012000001</v>
      </c>
      <c r="Q7" s="365">
        <v>43.82599959999998</v>
      </c>
      <c r="R7" s="365">
        <v>49.861998</v>
      </c>
      <c r="S7" s="360">
        <f t="shared" si="0"/>
        <v>13.772642849200455</v>
      </c>
    </row>
    <row r="8" spans="2:19" ht="18" customHeight="1">
      <c r="B8" s="7" t="s">
        <v>592</v>
      </c>
      <c r="C8" s="365">
        <v>30.442</v>
      </c>
      <c r="D8" s="365">
        <v>29.752</v>
      </c>
      <c r="E8" s="365">
        <v>29.767</v>
      </c>
      <c r="F8" s="365">
        <v>29.326</v>
      </c>
      <c r="G8" s="365">
        <v>27.933</v>
      </c>
      <c r="H8" s="365">
        <v>24.283</v>
      </c>
      <c r="I8" s="365">
        <v>22.059</v>
      </c>
      <c r="J8" s="365">
        <v>19.09</v>
      </c>
      <c r="K8" s="365">
        <v>21.887</v>
      </c>
      <c r="L8" s="365">
        <v>22.497</v>
      </c>
      <c r="M8" s="365">
        <v>22.137</v>
      </c>
      <c r="N8" s="365">
        <v>29.429</v>
      </c>
      <c r="O8" s="365">
        <v>30.818</v>
      </c>
      <c r="P8" s="365">
        <v>29.152000019999964</v>
      </c>
      <c r="Q8" s="365">
        <v>31.623999480000013</v>
      </c>
      <c r="R8" s="365">
        <v>33.341</v>
      </c>
      <c r="S8" s="360">
        <f t="shared" si="0"/>
        <v>5.429422426742298</v>
      </c>
    </row>
    <row r="9" spans="2:19" ht="18" customHeight="1">
      <c r="B9" s="7" t="s">
        <v>593</v>
      </c>
      <c r="C9" s="366" t="s">
        <v>5</v>
      </c>
      <c r="D9" s="366" t="s">
        <v>5</v>
      </c>
      <c r="E9" s="366" t="s">
        <v>5</v>
      </c>
      <c r="F9" s="366" t="s">
        <v>5</v>
      </c>
      <c r="G9" s="366" t="s">
        <v>5</v>
      </c>
      <c r="H9" s="366" t="s">
        <v>5</v>
      </c>
      <c r="I9" s="366" t="s">
        <v>5</v>
      </c>
      <c r="J9" s="366" t="s">
        <v>5</v>
      </c>
      <c r="K9" s="366" t="s">
        <v>5</v>
      </c>
      <c r="L9" s="366" t="s">
        <v>5</v>
      </c>
      <c r="M9" s="366" t="s">
        <v>5</v>
      </c>
      <c r="N9" s="366" t="s">
        <v>5</v>
      </c>
      <c r="O9" s="366" t="s">
        <v>5</v>
      </c>
      <c r="P9" s="365">
        <v>2.530999959999997</v>
      </c>
      <c r="Q9" s="365">
        <v>3.2949999799999965</v>
      </c>
      <c r="R9" s="365">
        <v>3.611998</v>
      </c>
      <c r="S9" s="360">
        <f t="shared" si="0"/>
        <v>9.620577296634874</v>
      </c>
    </row>
    <row r="10" spans="2:19" ht="18" customHeight="1">
      <c r="B10" s="7" t="s">
        <v>594</v>
      </c>
      <c r="C10" s="365">
        <v>142.936</v>
      </c>
      <c r="D10" s="365">
        <v>131.359</v>
      </c>
      <c r="E10" s="365">
        <v>143.835</v>
      </c>
      <c r="F10" s="365">
        <v>206.857</v>
      </c>
      <c r="G10" s="365">
        <v>236.799</v>
      </c>
      <c r="H10" s="365">
        <v>267.06</v>
      </c>
      <c r="I10" s="365">
        <v>275.821</v>
      </c>
      <c r="J10" s="365">
        <v>280.399</v>
      </c>
      <c r="K10" s="365">
        <v>296.208</v>
      </c>
      <c r="L10" s="365">
        <v>321.372</v>
      </c>
      <c r="M10" s="365">
        <v>341.499</v>
      </c>
      <c r="N10" s="365">
        <v>330.207</v>
      </c>
      <c r="O10" s="365">
        <v>339.048</v>
      </c>
      <c r="P10" s="365">
        <v>336.7350204999995</v>
      </c>
      <c r="Q10" s="365">
        <v>346.62998012000054</v>
      </c>
      <c r="R10" s="365">
        <v>371.539004</v>
      </c>
      <c r="S10" s="360">
        <f t="shared" si="0"/>
        <v>7.186055825689437</v>
      </c>
    </row>
    <row r="11" spans="2:19" ht="18" customHeight="1">
      <c r="B11" s="7" t="s">
        <v>66</v>
      </c>
      <c r="C11" s="365">
        <v>169.04</v>
      </c>
      <c r="D11" s="365">
        <v>163.42</v>
      </c>
      <c r="E11" s="365">
        <v>168.643</v>
      </c>
      <c r="F11" s="365">
        <v>175.942</v>
      </c>
      <c r="G11" s="365">
        <v>173.339</v>
      </c>
      <c r="H11" s="365">
        <v>149.287</v>
      </c>
      <c r="I11" s="365">
        <v>154.917</v>
      </c>
      <c r="J11" s="365">
        <v>151.346</v>
      </c>
      <c r="K11" s="365">
        <v>149.716</v>
      </c>
      <c r="L11" s="365">
        <v>146.139</v>
      </c>
      <c r="M11" s="365">
        <v>144.902</v>
      </c>
      <c r="N11" s="365">
        <v>148.34</v>
      </c>
      <c r="O11" s="365">
        <v>158.285</v>
      </c>
      <c r="P11" s="365">
        <v>162.87706093999984</v>
      </c>
      <c r="Q11" s="365">
        <v>169.98688002000046</v>
      </c>
      <c r="R11" s="365">
        <v>193.619946</v>
      </c>
      <c r="S11" s="360">
        <f t="shared" si="0"/>
        <v>13.902876490949717</v>
      </c>
    </row>
    <row r="12" spans="2:19" ht="18" customHeight="1">
      <c r="B12" s="7" t="s">
        <v>59</v>
      </c>
      <c r="C12" s="365">
        <v>27.185</v>
      </c>
      <c r="D12" s="365">
        <v>24.355</v>
      </c>
      <c r="E12" s="365">
        <v>24.426</v>
      </c>
      <c r="F12" s="365">
        <v>23.737</v>
      </c>
      <c r="G12" s="365">
        <v>25.379</v>
      </c>
      <c r="H12" s="365">
        <v>24.422</v>
      </c>
      <c r="I12" s="365">
        <v>21.825</v>
      </c>
      <c r="J12" s="365">
        <v>21.549</v>
      </c>
      <c r="K12" s="365">
        <v>22.356</v>
      </c>
      <c r="L12" s="365">
        <v>22.17</v>
      </c>
      <c r="M12" s="365">
        <v>22.09</v>
      </c>
      <c r="N12" s="365">
        <v>20.696</v>
      </c>
      <c r="O12" s="365">
        <v>20.47</v>
      </c>
      <c r="P12" s="365">
        <v>20.295999959999985</v>
      </c>
      <c r="Q12" s="365">
        <v>22.26199983999999</v>
      </c>
      <c r="R12" s="365">
        <v>27.581998</v>
      </c>
      <c r="S12" s="360">
        <f t="shared" si="0"/>
        <v>23.8972158756426</v>
      </c>
    </row>
    <row r="13" spans="2:19" ht="18" customHeight="1">
      <c r="B13" s="7" t="s">
        <v>64</v>
      </c>
      <c r="C13" s="365">
        <v>3.23</v>
      </c>
      <c r="D13" s="365">
        <v>3.558</v>
      </c>
      <c r="E13" s="365">
        <v>-80.369</v>
      </c>
      <c r="F13" s="365">
        <v>3.223</v>
      </c>
      <c r="G13" s="365">
        <v>2.443</v>
      </c>
      <c r="H13" s="365">
        <v>2.143</v>
      </c>
      <c r="I13" s="365">
        <v>1.865</v>
      </c>
      <c r="J13" s="365">
        <v>1.883</v>
      </c>
      <c r="K13" s="365">
        <v>2.284</v>
      </c>
      <c r="L13" s="365">
        <v>2.646</v>
      </c>
      <c r="M13" s="365">
        <v>3.196</v>
      </c>
      <c r="N13" s="365">
        <v>3.635</v>
      </c>
      <c r="O13" s="365">
        <v>4.076</v>
      </c>
      <c r="P13" s="365">
        <v>5.377000099999997</v>
      </c>
      <c r="Q13" s="365">
        <v>6.952000059999997</v>
      </c>
      <c r="R13" s="365">
        <v>9.279</v>
      </c>
      <c r="S13" s="360">
        <f t="shared" si="0"/>
        <v>33.47238089638342</v>
      </c>
    </row>
    <row r="14" spans="2:19" ht="18" customHeight="1">
      <c r="B14" s="7" t="s">
        <v>73</v>
      </c>
      <c r="C14" s="365">
        <v>23.005</v>
      </c>
      <c r="D14" s="365">
        <v>24.539</v>
      </c>
      <c r="E14" s="365">
        <v>25.091</v>
      </c>
      <c r="F14" s="365">
        <v>29.221</v>
      </c>
      <c r="G14" s="365">
        <v>30.992</v>
      </c>
      <c r="H14" s="365">
        <v>27.582</v>
      </c>
      <c r="I14" s="365">
        <v>30.078</v>
      </c>
      <c r="J14" s="365">
        <v>30.859</v>
      </c>
      <c r="K14" s="365">
        <v>32.641</v>
      </c>
      <c r="L14" s="365">
        <v>32.732</v>
      </c>
      <c r="M14" s="365">
        <v>32.672</v>
      </c>
      <c r="N14" s="365">
        <v>37.142</v>
      </c>
      <c r="O14" s="365">
        <v>43.859</v>
      </c>
      <c r="P14" s="365">
        <v>48.24500009999997</v>
      </c>
      <c r="Q14" s="365">
        <v>47.375</v>
      </c>
      <c r="R14" s="365">
        <v>53.108</v>
      </c>
      <c r="S14" s="360">
        <f t="shared" si="0"/>
        <v>12.101319261213714</v>
      </c>
    </row>
    <row r="15" spans="2:19" ht="18" customHeight="1">
      <c r="B15" s="7" t="s">
        <v>80</v>
      </c>
      <c r="C15" s="365">
        <v>3.291</v>
      </c>
      <c r="D15" s="365">
        <v>2.833</v>
      </c>
      <c r="E15" s="365">
        <v>3.26</v>
      </c>
      <c r="F15" s="365">
        <v>2.448</v>
      </c>
      <c r="G15" s="365">
        <v>2.524</v>
      </c>
      <c r="H15" s="365">
        <v>2.215</v>
      </c>
      <c r="I15" s="365">
        <v>1.821</v>
      </c>
      <c r="J15" s="365">
        <v>1.925</v>
      </c>
      <c r="K15" s="365">
        <v>1.904</v>
      </c>
      <c r="L15" s="365">
        <v>1.962</v>
      </c>
      <c r="M15" s="365">
        <v>2.017</v>
      </c>
      <c r="N15" s="365">
        <v>2.458</v>
      </c>
      <c r="O15" s="365">
        <v>2.409</v>
      </c>
      <c r="P15" s="365">
        <v>2.884999979999999</v>
      </c>
      <c r="Q15" s="365">
        <v>3.6170000199999985</v>
      </c>
      <c r="R15" s="365">
        <v>4.741998</v>
      </c>
      <c r="S15" s="360">
        <f t="shared" si="0"/>
        <v>31.103068116654352</v>
      </c>
    </row>
    <row r="16" spans="2:19" ht="18" customHeight="1">
      <c r="B16" s="7" t="s">
        <v>595</v>
      </c>
      <c r="C16" s="365">
        <v>1775.831</v>
      </c>
      <c r="D16" s="365">
        <v>1824.981</v>
      </c>
      <c r="E16" s="365">
        <v>1973.541</v>
      </c>
      <c r="F16" s="365">
        <v>2202.736</v>
      </c>
      <c r="G16" s="365">
        <v>2372.276</v>
      </c>
      <c r="H16" s="365">
        <v>2149.292</v>
      </c>
      <c r="I16" s="365">
        <v>2347.692</v>
      </c>
      <c r="J16" s="365">
        <v>2152.28</v>
      </c>
      <c r="K16" s="365">
        <v>2252.453</v>
      </c>
      <c r="L16" s="365">
        <v>2193.477</v>
      </c>
      <c r="M16" s="365">
        <v>2394.387</v>
      </c>
      <c r="N16" s="365">
        <v>2554.598</v>
      </c>
      <c r="O16" s="365">
        <v>2689.313</v>
      </c>
      <c r="P16" s="365">
        <v>2873.0330401199935</v>
      </c>
      <c r="Q16" s="365">
        <v>3116.3700766000056</v>
      </c>
      <c r="R16" s="365">
        <v>3377.094238</v>
      </c>
      <c r="S16" s="360">
        <f t="shared" si="0"/>
        <v>8.366277271037317</v>
      </c>
    </row>
    <row r="17" spans="2:19" ht="18" customHeight="1">
      <c r="B17" s="7" t="s">
        <v>67</v>
      </c>
      <c r="C17" s="365">
        <v>30.123</v>
      </c>
      <c r="D17" s="365">
        <v>30.267</v>
      </c>
      <c r="E17" s="365">
        <v>30.851</v>
      </c>
      <c r="F17" s="365">
        <v>31.931</v>
      </c>
      <c r="G17" s="365">
        <v>30.83</v>
      </c>
      <c r="H17" s="365">
        <v>27.657</v>
      </c>
      <c r="I17" s="365">
        <v>23.991</v>
      </c>
      <c r="J17" s="365">
        <v>23.358</v>
      </c>
      <c r="K17" s="365">
        <v>24.995</v>
      </c>
      <c r="L17" s="365">
        <v>25.322</v>
      </c>
      <c r="M17" s="365">
        <v>24.854</v>
      </c>
      <c r="N17" s="365">
        <v>50.053</v>
      </c>
      <c r="O17" s="365">
        <v>53.456</v>
      </c>
      <c r="P17" s="365">
        <v>57.436</v>
      </c>
      <c r="Q17" s="365">
        <v>57.503999820000054</v>
      </c>
      <c r="R17" s="365">
        <v>65.945</v>
      </c>
      <c r="S17" s="360">
        <f t="shared" si="0"/>
        <v>14.678979212614937</v>
      </c>
    </row>
    <row r="18" spans="2:19" ht="18" customHeight="1">
      <c r="B18" s="7" t="s">
        <v>68</v>
      </c>
      <c r="C18" s="365">
        <v>235.187</v>
      </c>
      <c r="D18" s="365">
        <v>222.246</v>
      </c>
      <c r="E18" s="365">
        <v>227.92</v>
      </c>
      <c r="F18" s="365">
        <v>233.719</v>
      </c>
      <c r="G18" s="365">
        <v>230.127</v>
      </c>
      <c r="H18" s="365">
        <v>202.517</v>
      </c>
      <c r="I18" s="365">
        <v>202</v>
      </c>
      <c r="J18" s="365">
        <v>196.411</v>
      </c>
      <c r="K18" s="365">
        <v>199.435</v>
      </c>
      <c r="L18" s="365">
        <v>208.154</v>
      </c>
      <c r="M18" s="365">
        <v>208.395</v>
      </c>
      <c r="N18" s="365">
        <v>217.208</v>
      </c>
      <c r="O18" s="365">
        <v>229.394</v>
      </c>
      <c r="P18" s="365">
        <v>239.5919809400001</v>
      </c>
      <c r="Q18" s="365">
        <v>246.09899976000045</v>
      </c>
      <c r="R18" s="365">
        <v>287.40813</v>
      </c>
      <c r="S18" s="360">
        <f t="shared" si="0"/>
        <v>16.78557421211987</v>
      </c>
    </row>
    <row r="19" spans="2:19" ht="18" customHeight="1">
      <c r="B19" s="7" t="s">
        <v>596</v>
      </c>
      <c r="C19" s="365">
        <v>386.088</v>
      </c>
      <c r="D19" s="365">
        <v>360.36</v>
      </c>
      <c r="E19" s="365">
        <v>353.151</v>
      </c>
      <c r="F19" s="365">
        <v>358.247</v>
      </c>
      <c r="G19" s="365">
        <v>338.648</v>
      </c>
      <c r="H19" s="365">
        <v>243.438</v>
      </c>
      <c r="I19" s="365">
        <v>61.642</v>
      </c>
      <c r="J19" s="365">
        <v>60.983</v>
      </c>
      <c r="K19" s="365">
        <v>64.811</v>
      </c>
      <c r="L19" s="365">
        <v>58.874</v>
      </c>
      <c r="M19" s="365">
        <v>52.499</v>
      </c>
      <c r="N19" s="365">
        <v>1288.441</v>
      </c>
      <c r="O19" s="365">
        <v>1335.955</v>
      </c>
      <c r="P19" s="365">
        <v>1421.141882739998</v>
      </c>
      <c r="Q19" s="365">
        <v>1624.1610197799978</v>
      </c>
      <c r="R19" s="365">
        <v>1873.135262</v>
      </c>
      <c r="S19" s="360">
        <f t="shared" si="0"/>
        <v>15.329406332737086</v>
      </c>
    </row>
    <row r="20" spans="2:19" ht="18" customHeight="1">
      <c r="B20" s="7" t="s">
        <v>69</v>
      </c>
      <c r="C20" s="365">
        <v>174.749</v>
      </c>
      <c r="D20" s="365">
        <v>164.32</v>
      </c>
      <c r="E20" s="365">
        <v>157.419</v>
      </c>
      <c r="F20" s="365">
        <v>176.314</v>
      </c>
      <c r="G20" s="365">
        <v>177.37</v>
      </c>
      <c r="H20" s="365">
        <v>153.708</v>
      </c>
      <c r="I20" s="365">
        <v>160.98</v>
      </c>
      <c r="J20" s="365">
        <v>145.31</v>
      </c>
      <c r="K20" s="365">
        <v>142.816</v>
      </c>
      <c r="L20" s="365">
        <v>136.222</v>
      </c>
      <c r="M20" s="365">
        <v>142.511</v>
      </c>
      <c r="N20" s="365">
        <v>139.089</v>
      </c>
      <c r="O20" s="365">
        <v>146.76</v>
      </c>
      <c r="P20" s="365">
        <v>146.00404031999994</v>
      </c>
      <c r="Q20" s="365">
        <v>148.48507946000038</v>
      </c>
      <c r="R20" s="365">
        <v>165.962102</v>
      </c>
      <c r="S20" s="360">
        <f t="shared" si="0"/>
        <v>11.770221360663818</v>
      </c>
    </row>
    <row r="21" spans="2:19" ht="18" customHeight="1">
      <c r="B21" s="7" t="s">
        <v>70</v>
      </c>
      <c r="C21" s="365">
        <v>32</v>
      </c>
      <c r="D21" s="365">
        <v>30.607</v>
      </c>
      <c r="E21" s="365">
        <v>30.601</v>
      </c>
      <c r="F21" s="365">
        <v>30.21</v>
      </c>
      <c r="G21" s="365">
        <v>26.754</v>
      </c>
      <c r="H21" s="365">
        <v>23.087</v>
      </c>
      <c r="I21" s="365">
        <v>17.962</v>
      </c>
      <c r="J21" s="365">
        <v>18.669</v>
      </c>
      <c r="K21" s="365">
        <v>20.533</v>
      </c>
      <c r="L21" s="365">
        <v>20.953</v>
      </c>
      <c r="M21" s="365">
        <v>20.642</v>
      </c>
      <c r="N21" s="365">
        <v>21.037</v>
      </c>
      <c r="O21" s="365">
        <v>19.526</v>
      </c>
      <c r="P21" s="365">
        <v>19.32900004</v>
      </c>
      <c r="Q21" s="365">
        <v>20.09599965999997</v>
      </c>
      <c r="R21" s="365">
        <v>24.077</v>
      </c>
      <c r="S21" s="360">
        <f t="shared" si="0"/>
        <v>19.80991444742112</v>
      </c>
    </row>
    <row r="22" spans="2:19" ht="18" customHeight="1">
      <c r="B22" s="7" t="s">
        <v>76</v>
      </c>
      <c r="C22" s="365">
        <v>31.091</v>
      </c>
      <c r="D22" s="365">
        <v>28.973</v>
      </c>
      <c r="E22" s="365">
        <v>28.395</v>
      </c>
      <c r="F22" s="365">
        <v>29.643</v>
      </c>
      <c r="G22" s="365">
        <v>30.105</v>
      </c>
      <c r="H22" s="365">
        <v>27.035</v>
      </c>
      <c r="I22" s="365">
        <v>25.826</v>
      </c>
      <c r="J22" s="365">
        <v>24.59</v>
      </c>
      <c r="K22" s="365">
        <v>24.846</v>
      </c>
      <c r="L22" s="365">
        <v>22.916</v>
      </c>
      <c r="M22" s="365">
        <v>22.456</v>
      </c>
      <c r="N22" s="365">
        <v>20.7</v>
      </c>
      <c r="O22" s="365">
        <v>19.219</v>
      </c>
      <c r="P22" s="365">
        <v>20.89099998000002</v>
      </c>
      <c r="Q22" s="365">
        <v>20.205999720000023</v>
      </c>
      <c r="R22" s="365">
        <v>24.6</v>
      </c>
      <c r="S22" s="360">
        <f t="shared" si="0"/>
        <v>21.746017721908462</v>
      </c>
    </row>
    <row r="23" spans="2:19" ht="18" customHeight="1">
      <c r="B23" s="7" t="s">
        <v>60</v>
      </c>
      <c r="C23" s="365">
        <v>43.181</v>
      </c>
      <c r="D23" s="365">
        <v>41.401</v>
      </c>
      <c r="E23" s="365">
        <v>39.779</v>
      </c>
      <c r="F23" s="365">
        <v>38.529</v>
      </c>
      <c r="G23" s="365">
        <v>36.456</v>
      </c>
      <c r="H23" s="365">
        <v>31.083</v>
      </c>
      <c r="I23" s="365">
        <v>25.105</v>
      </c>
      <c r="J23" s="365">
        <v>23.914</v>
      </c>
      <c r="K23" s="365">
        <v>25.192</v>
      </c>
      <c r="L23" s="365">
        <v>26.43</v>
      </c>
      <c r="M23" s="365">
        <v>25.414</v>
      </c>
      <c r="N23" s="365">
        <v>26.222</v>
      </c>
      <c r="O23" s="365">
        <v>25.256</v>
      </c>
      <c r="P23" s="365">
        <v>26.151</v>
      </c>
      <c r="Q23" s="365">
        <v>29.111999700000037</v>
      </c>
      <c r="R23" s="365">
        <v>33.501</v>
      </c>
      <c r="S23" s="360">
        <f t="shared" si="0"/>
        <v>15.076258399384205</v>
      </c>
    </row>
    <row r="24" spans="2:19" ht="18" customHeight="1">
      <c r="B24" s="7" t="s">
        <v>71</v>
      </c>
      <c r="C24" s="365">
        <v>83.724</v>
      </c>
      <c r="D24" s="365">
        <v>87.227</v>
      </c>
      <c r="E24" s="365">
        <v>96.033</v>
      </c>
      <c r="F24" s="365">
        <v>102.46</v>
      </c>
      <c r="G24" s="365">
        <v>109.754</v>
      </c>
      <c r="H24" s="365">
        <v>97.781</v>
      </c>
      <c r="I24" s="365">
        <v>99.98</v>
      </c>
      <c r="J24" s="365">
        <v>93.301</v>
      </c>
      <c r="K24" s="365">
        <v>93.025</v>
      </c>
      <c r="L24" s="365">
        <v>87.033</v>
      </c>
      <c r="M24" s="365">
        <v>88.58</v>
      </c>
      <c r="N24" s="365">
        <v>95.117</v>
      </c>
      <c r="O24" s="365">
        <v>96.462</v>
      </c>
      <c r="P24" s="365">
        <v>101.38224037999994</v>
      </c>
      <c r="Q24" s="365">
        <v>96.24603973999992</v>
      </c>
      <c r="R24" s="365">
        <v>107.38688</v>
      </c>
      <c r="S24" s="360">
        <f t="shared" si="0"/>
        <v>11.575375246707372</v>
      </c>
    </row>
    <row r="25" spans="2:19" ht="18" customHeight="1">
      <c r="B25" s="7" t="s">
        <v>597</v>
      </c>
      <c r="C25" s="365">
        <v>69.582</v>
      </c>
      <c r="D25" s="365">
        <v>68.488</v>
      </c>
      <c r="E25" s="365">
        <v>70.132</v>
      </c>
      <c r="F25" s="365">
        <v>72.525</v>
      </c>
      <c r="G25" s="365">
        <v>71.622</v>
      </c>
      <c r="H25" s="365">
        <v>61.293</v>
      </c>
      <c r="I25" s="365">
        <v>62.65</v>
      </c>
      <c r="J25" s="365">
        <v>57.256</v>
      </c>
      <c r="K25" s="365">
        <v>59.517</v>
      </c>
      <c r="L25" s="365">
        <v>58.799</v>
      </c>
      <c r="M25" s="365">
        <v>58.957</v>
      </c>
      <c r="N25" s="365">
        <v>62.617</v>
      </c>
      <c r="O25" s="365">
        <v>67.306</v>
      </c>
      <c r="P25" s="365">
        <v>71.56398022000003</v>
      </c>
      <c r="Q25" s="365">
        <v>78.72903996000002</v>
      </c>
      <c r="R25" s="365">
        <v>87.30488</v>
      </c>
      <c r="S25" s="360">
        <f t="shared" si="0"/>
        <v>10.892854840294145</v>
      </c>
    </row>
    <row r="26" spans="2:19" ht="18" customHeight="1">
      <c r="B26" s="7" t="s">
        <v>79</v>
      </c>
      <c r="C26" s="365">
        <v>28.674</v>
      </c>
      <c r="D26" s="365">
        <v>26.477</v>
      </c>
      <c r="E26" s="365">
        <v>24.548</v>
      </c>
      <c r="F26" s="365">
        <v>24.384</v>
      </c>
      <c r="G26" s="365">
        <v>22.693</v>
      </c>
      <c r="H26" s="365">
        <v>18.545</v>
      </c>
      <c r="I26" s="365">
        <v>14.034</v>
      </c>
      <c r="J26" s="365">
        <v>13.626</v>
      </c>
      <c r="K26" s="365">
        <v>16.385</v>
      </c>
      <c r="L26" s="365">
        <v>16.224</v>
      </c>
      <c r="M26" s="365">
        <v>15.879</v>
      </c>
      <c r="N26" s="365">
        <v>15.704</v>
      </c>
      <c r="O26" s="365">
        <v>16.329</v>
      </c>
      <c r="P26" s="365">
        <v>17.310000160000012</v>
      </c>
      <c r="Q26" s="365">
        <v>18.548999979999987</v>
      </c>
      <c r="R26" s="365">
        <v>23.496998</v>
      </c>
      <c r="S26" s="360">
        <f t="shared" si="0"/>
        <v>26.67528182292886</v>
      </c>
    </row>
    <row r="27" spans="2:19" ht="18" customHeight="1">
      <c r="B27" s="7" t="s">
        <v>61</v>
      </c>
      <c r="C27" s="365">
        <v>66.452</v>
      </c>
      <c r="D27" s="365">
        <v>69.546</v>
      </c>
      <c r="E27" s="365">
        <v>58.058</v>
      </c>
      <c r="F27" s="365">
        <v>53.451</v>
      </c>
      <c r="G27" s="365">
        <v>43.144</v>
      </c>
      <c r="H27" s="365">
        <v>38.461</v>
      </c>
      <c r="I27" s="365">
        <v>34.952</v>
      </c>
      <c r="J27" s="365">
        <v>32.773</v>
      </c>
      <c r="K27" s="365">
        <v>32.381</v>
      </c>
      <c r="L27" s="365">
        <v>34.685</v>
      </c>
      <c r="M27" s="365">
        <v>35.15</v>
      </c>
      <c r="N27" s="365">
        <v>35.734</v>
      </c>
      <c r="O27" s="365">
        <v>34.704</v>
      </c>
      <c r="P27" s="365">
        <v>34.004000080000026</v>
      </c>
      <c r="Q27" s="365">
        <v>37.01899950000003</v>
      </c>
      <c r="R27" s="365">
        <v>40.985998</v>
      </c>
      <c r="S27" s="360">
        <f t="shared" si="0"/>
        <v>10.716114842595816</v>
      </c>
    </row>
    <row r="28" spans="2:19" ht="18" customHeight="1">
      <c r="B28" s="7" t="s">
        <v>72</v>
      </c>
      <c r="C28" s="365">
        <v>17.042</v>
      </c>
      <c r="D28" s="365">
        <v>17.134</v>
      </c>
      <c r="E28" s="365">
        <v>17.39</v>
      </c>
      <c r="F28" s="365">
        <v>16.613</v>
      </c>
      <c r="G28" s="365">
        <v>15.135</v>
      </c>
      <c r="H28" s="365">
        <v>12.656</v>
      </c>
      <c r="I28" s="365">
        <v>10.592</v>
      </c>
      <c r="J28" s="365">
        <v>9.929</v>
      </c>
      <c r="K28" s="365">
        <v>10.822</v>
      </c>
      <c r="L28" s="365">
        <v>11.71</v>
      </c>
      <c r="M28" s="365">
        <v>10.937</v>
      </c>
      <c r="N28" s="365">
        <v>12.445</v>
      </c>
      <c r="O28" s="365">
        <v>13.542</v>
      </c>
      <c r="P28" s="365">
        <v>15.259000060000002</v>
      </c>
      <c r="Q28" s="365">
        <v>18.335999440000013</v>
      </c>
      <c r="R28" s="365">
        <v>24.050998</v>
      </c>
      <c r="S28" s="360">
        <f t="shared" si="0"/>
        <v>31.168186815782228</v>
      </c>
    </row>
    <row r="29" spans="2:19" ht="18" customHeight="1">
      <c r="B29" s="7" t="s">
        <v>82</v>
      </c>
      <c r="C29" s="365">
        <v>77.57</v>
      </c>
      <c r="D29" s="365">
        <v>73.571</v>
      </c>
      <c r="E29" s="365">
        <v>76.987</v>
      </c>
      <c r="F29" s="365">
        <v>79.512</v>
      </c>
      <c r="G29" s="365">
        <v>79.545</v>
      </c>
      <c r="H29" s="365">
        <v>69.931</v>
      </c>
      <c r="I29" s="365">
        <v>63.994</v>
      </c>
      <c r="J29" s="365">
        <v>61.563</v>
      </c>
      <c r="K29" s="365">
        <v>66.433</v>
      </c>
      <c r="L29" s="365">
        <v>66.984</v>
      </c>
      <c r="M29" s="365">
        <v>71.825</v>
      </c>
      <c r="N29" s="365">
        <v>75.218</v>
      </c>
      <c r="O29" s="365">
        <v>81.585</v>
      </c>
      <c r="P29" s="365">
        <v>82.29902033999998</v>
      </c>
      <c r="Q29" s="365">
        <v>83.49399991999988</v>
      </c>
      <c r="R29" s="365">
        <v>96.511122</v>
      </c>
      <c r="S29" s="360">
        <f t="shared" si="0"/>
        <v>15.590488050006623</v>
      </c>
    </row>
    <row r="30" spans="2:19" ht="18" customHeight="1">
      <c r="B30" s="7" t="s">
        <v>65</v>
      </c>
      <c r="C30" s="365">
        <v>9.609</v>
      </c>
      <c r="D30" s="365">
        <v>10.64</v>
      </c>
      <c r="E30" s="365">
        <v>9.691</v>
      </c>
      <c r="F30" s="365">
        <v>9.329</v>
      </c>
      <c r="G30" s="365">
        <v>8.617</v>
      </c>
      <c r="H30" s="365">
        <v>7.439</v>
      </c>
      <c r="I30" s="365">
        <v>5.333</v>
      </c>
      <c r="J30" s="365">
        <v>5.365</v>
      </c>
      <c r="K30" s="365">
        <v>6.319</v>
      </c>
      <c r="L30" s="365">
        <v>5.874</v>
      </c>
      <c r="M30" s="365">
        <v>6.499</v>
      </c>
      <c r="N30" s="365">
        <v>6.53</v>
      </c>
      <c r="O30" s="365">
        <v>6.953</v>
      </c>
      <c r="P30" s="365">
        <v>7.37900008</v>
      </c>
      <c r="Q30" s="365">
        <v>8.45199998</v>
      </c>
      <c r="R30" s="365">
        <v>9.165</v>
      </c>
      <c r="S30" s="360">
        <f t="shared" si="0"/>
        <v>8.435873422706742</v>
      </c>
    </row>
    <row r="31" spans="2:19" ht="18" customHeight="1">
      <c r="B31" s="7" t="s">
        <v>74</v>
      </c>
      <c r="C31" s="365">
        <v>28.385</v>
      </c>
      <c r="D31" s="365">
        <v>31.068</v>
      </c>
      <c r="E31" s="365">
        <v>31.71</v>
      </c>
      <c r="F31" s="365">
        <v>33.697</v>
      </c>
      <c r="G31" s="365">
        <v>34.572</v>
      </c>
      <c r="H31" s="365">
        <v>29.908</v>
      </c>
      <c r="I31" s="365">
        <v>26.115</v>
      </c>
      <c r="J31" s="365">
        <v>24.928</v>
      </c>
      <c r="K31" s="365">
        <v>26.353</v>
      </c>
      <c r="L31" s="365">
        <v>27.483</v>
      </c>
      <c r="M31" s="365">
        <v>29.607</v>
      </c>
      <c r="N31" s="365">
        <v>32.186</v>
      </c>
      <c r="O31" s="365">
        <v>35.147</v>
      </c>
      <c r="P31" s="365">
        <v>37.57900019999997</v>
      </c>
      <c r="Q31" s="365">
        <v>39.64199929999993</v>
      </c>
      <c r="R31" s="365">
        <v>49.687</v>
      </c>
      <c r="S31" s="360">
        <f t="shared" si="0"/>
        <v>25.339288828452418</v>
      </c>
    </row>
    <row r="32" spans="2:19" ht="18" customHeight="1">
      <c r="B32" s="364" t="s">
        <v>598</v>
      </c>
      <c r="C32" s="365">
        <v>733.026</v>
      </c>
      <c r="D32" s="365">
        <v>743.355</v>
      </c>
      <c r="E32" s="365">
        <v>822.358</v>
      </c>
      <c r="F32" s="365">
        <v>896.501</v>
      </c>
      <c r="G32" s="365">
        <v>1031.228</v>
      </c>
      <c r="H32" s="365">
        <v>987.077</v>
      </c>
      <c r="I32" s="365">
        <v>1264.815</v>
      </c>
      <c r="J32" s="365">
        <v>1109.886</v>
      </c>
      <c r="K32" s="365">
        <v>1114.918</v>
      </c>
      <c r="L32" s="365">
        <v>1044.004</v>
      </c>
      <c r="M32" s="365">
        <v>1129.394</v>
      </c>
      <c r="N32" s="365">
        <v>-0.387</v>
      </c>
      <c r="O32" s="365">
        <v>-0.365</v>
      </c>
      <c r="P32" s="365">
        <v>0</v>
      </c>
      <c r="Q32" s="365">
        <v>0</v>
      </c>
      <c r="R32" s="365">
        <v>0</v>
      </c>
      <c r="S32" s="360">
        <v>0</v>
      </c>
    </row>
    <row r="33" spans="2:19" ht="18" customHeight="1">
      <c r="B33" s="367" t="s">
        <v>580</v>
      </c>
      <c r="C33" s="368">
        <v>4567.15</v>
      </c>
      <c r="D33" s="368">
        <v>4536.282</v>
      </c>
      <c r="E33" s="368">
        <v>4702.388</v>
      </c>
      <c r="F33" s="368">
        <v>5188.687</v>
      </c>
      <c r="G33" s="368">
        <v>5476.51</v>
      </c>
      <c r="H33" s="368">
        <v>4972.562000000001</v>
      </c>
      <c r="I33" s="368">
        <v>5279.678</v>
      </c>
      <c r="J33" s="368">
        <v>4862.44</v>
      </c>
      <c r="K33" s="368">
        <v>5014.918000000001</v>
      </c>
      <c r="L33" s="368">
        <v>4887.221000000001</v>
      </c>
      <c r="M33" s="368">
        <v>5216.401999999999</v>
      </c>
      <c r="N33" s="368">
        <v>5557.882</v>
      </c>
      <c r="O33" s="368">
        <v>5807.413000000001</v>
      </c>
      <c r="P33" s="368">
        <v>6129.02934771999</v>
      </c>
      <c r="Q33" s="368">
        <v>6641.182191280007</v>
      </c>
      <c r="R33" s="368">
        <v>7418.783632000001</v>
      </c>
      <c r="S33" s="369">
        <f>(R33-Q33)/Q33*100</f>
        <v>11.708780429800564</v>
      </c>
    </row>
    <row r="34" spans="2:19" ht="23.25" customHeight="1">
      <c r="B34" s="350" t="s">
        <v>581</v>
      </c>
      <c r="C34" s="351"/>
      <c r="D34" s="351"/>
      <c r="E34" s="351"/>
      <c r="F34" s="351"/>
      <c r="G34" s="351"/>
      <c r="H34" s="351"/>
      <c r="I34" s="351"/>
      <c r="J34" s="351"/>
      <c r="K34" s="351"/>
      <c r="L34" s="351"/>
      <c r="M34" s="351"/>
      <c r="N34" s="351"/>
      <c r="O34" s="351"/>
      <c r="P34" s="351"/>
      <c r="Q34" s="351"/>
      <c r="R34" s="351"/>
      <c r="S34" s="352"/>
    </row>
    <row r="35" spans="2:19" ht="33" customHeight="1">
      <c r="B35" s="385" t="s">
        <v>584</v>
      </c>
      <c r="C35" s="385"/>
      <c r="D35" s="385"/>
      <c r="E35" s="385"/>
      <c r="F35" s="385"/>
      <c r="G35" s="385"/>
      <c r="H35" s="385"/>
      <c r="I35" s="385"/>
      <c r="J35" s="385"/>
      <c r="K35" s="385"/>
      <c r="L35" s="385"/>
      <c r="M35" s="385"/>
      <c r="N35" s="385"/>
      <c r="O35" s="385"/>
      <c r="P35" s="385"/>
      <c r="Q35" s="385"/>
      <c r="R35" s="385"/>
      <c r="S35" s="385"/>
    </row>
    <row r="36" spans="2:19" ht="33" customHeight="1">
      <c r="B36" s="383" t="s">
        <v>585</v>
      </c>
      <c r="C36" s="383"/>
      <c r="D36" s="383"/>
      <c r="E36" s="383"/>
      <c r="F36" s="383"/>
      <c r="G36" s="383"/>
      <c r="H36" s="383"/>
      <c r="I36" s="383"/>
      <c r="J36" s="383"/>
      <c r="K36" s="383"/>
      <c r="L36" s="383"/>
      <c r="M36" s="383"/>
      <c r="N36" s="383"/>
      <c r="O36" s="383"/>
      <c r="P36" s="383"/>
      <c r="Q36" s="383"/>
      <c r="R36" s="383"/>
      <c r="S36" s="383"/>
    </row>
    <row r="37" spans="6:13" ht="12.75" customHeight="1">
      <c r="F37" s="370"/>
      <c r="G37" s="370"/>
      <c r="H37" s="371"/>
      <c r="I37" s="371"/>
      <c r="J37" s="371"/>
      <c r="K37" s="371"/>
      <c r="L37" s="371"/>
      <c r="M37" s="371"/>
    </row>
    <row r="38" spans="2:13" ht="23.25" customHeight="1">
      <c r="B38" s="356" t="s">
        <v>590</v>
      </c>
      <c r="F38" s="370"/>
      <c r="G38" s="370"/>
      <c r="H38" s="371"/>
      <c r="I38" s="371"/>
      <c r="J38" s="371"/>
      <c r="K38" s="371"/>
      <c r="L38" s="371"/>
      <c r="M38" s="371"/>
    </row>
    <row r="39" spans="2:19" ht="24" customHeight="1">
      <c r="B39" s="359" t="s">
        <v>582</v>
      </c>
      <c r="C39" s="372"/>
      <c r="D39" s="372"/>
      <c r="E39" s="372"/>
      <c r="F39" s="356"/>
      <c r="G39" s="356"/>
      <c r="H39" s="373"/>
      <c r="I39" s="373"/>
      <c r="J39" s="373"/>
      <c r="K39" s="373"/>
      <c r="L39" s="373"/>
      <c r="M39" s="373"/>
      <c r="N39" s="372"/>
      <c r="O39" s="374"/>
      <c r="P39" s="372"/>
      <c r="Q39" s="372"/>
      <c r="R39" s="372"/>
      <c r="S39" s="372"/>
    </row>
    <row r="40" spans="2:19" ht="35.25" customHeight="1">
      <c r="B40" s="361" t="s">
        <v>583</v>
      </c>
      <c r="C40" s="362" t="s">
        <v>541</v>
      </c>
      <c r="D40" s="362" t="s">
        <v>542</v>
      </c>
      <c r="E40" s="362" t="s">
        <v>543</v>
      </c>
      <c r="F40" s="362" t="s">
        <v>544</v>
      </c>
      <c r="G40" s="362" t="s">
        <v>53</v>
      </c>
      <c r="H40" s="362" t="s">
        <v>87</v>
      </c>
      <c r="I40" s="362" t="s">
        <v>114</v>
      </c>
      <c r="J40" s="362" t="s">
        <v>121</v>
      </c>
      <c r="K40" s="362" t="s">
        <v>123</v>
      </c>
      <c r="L40" s="362" t="s">
        <v>186</v>
      </c>
      <c r="M40" s="362" t="s">
        <v>284</v>
      </c>
      <c r="N40" s="362" t="s">
        <v>397</v>
      </c>
      <c r="O40" s="363" t="s">
        <v>400</v>
      </c>
      <c r="P40" s="363" t="s">
        <v>439</v>
      </c>
      <c r="Q40" s="363" t="s">
        <v>464</v>
      </c>
      <c r="R40" s="363" t="s">
        <v>525</v>
      </c>
      <c r="S40" s="362" t="s">
        <v>579</v>
      </c>
    </row>
    <row r="41" spans="2:31" ht="18" customHeight="1">
      <c r="B41" s="7" t="s">
        <v>591</v>
      </c>
      <c r="C41" s="365">
        <v>1315.137</v>
      </c>
      <c r="D41" s="365">
        <v>1352.156</v>
      </c>
      <c r="E41" s="365">
        <v>1499.828</v>
      </c>
      <c r="F41" s="365">
        <v>1593.19</v>
      </c>
      <c r="G41" s="365">
        <v>1618.475</v>
      </c>
      <c r="H41" s="365">
        <v>1651.998</v>
      </c>
      <c r="I41" s="365">
        <v>1787.509</v>
      </c>
      <c r="J41" s="365">
        <v>1754.927</v>
      </c>
      <c r="K41" s="365">
        <v>1869.605</v>
      </c>
      <c r="L41" s="365">
        <v>1962.631</v>
      </c>
      <c r="M41" s="365">
        <v>2186.898</v>
      </c>
      <c r="N41" s="365">
        <v>2401.045</v>
      </c>
      <c r="O41" s="365">
        <v>2646.325</v>
      </c>
      <c r="P41" s="365">
        <v>2770.2219999999998</v>
      </c>
      <c r="Q41" s="365">
        <v>2872.649</v>
      </c>
      <c r="R41" s="365">
        <v>3190.929</v>
      </c>
      <c r="S41" s="373">
        <f aca="true" t="shared" si="1" ref="S41:S67">(R41-Q41)/Q41*100</f>
        <v>11.079668974524914</v>
      </c>
      <c r="V41" s="375"/>
      <c r="W41" s="375"/>
      <c r="X41" s="375"/>
      <c r="Y41" s="375"/>
      <c r="Z41" s="375"/>
      <c r="AA41" s="375"/>
      <c r="AB41" s="375"/>
      <c r="AC41" s="375"/>
      <c r="AD41" s="375"/>
      <c r="AE41" s="375"/>
    </row>
    <row r="42" spans="2:31" ht="18" customHeight="1">
      <c r="B42" s="7" t="s">
        <v>56</v>
      </c>
      <c r="C42" s="365">
        <v>369.88</v>
      </c>
      <c r="D42" s="365">
        <v>371.213</v>
      </c>
      <c r="E42" s="365">
        <v>415.74</v>
      </c>
      <c r="F42" s="365">
        <v>438.046</v>
      </c>
      <c r="G42" s="365">
        <v>462.006</v>
      </c>
      <c r="H42" s="365">
        <v>477.673</v>
      </c>
      <c r="I42" s="365">
        <v>515.155</v>
      </c>
      <c r="J42" s="365">
        <v>519.913</v>
      </c>
      <c r="K42" s="365">
        <v>574.112</v>
      </c>
      <c r="L42" s="365">
        <v>619.659</v>
      </c>
      <c r="M42" s="365">
        <v>688.195</v>
      </c>
      <c r="N42" s="365">
        <v>739.519</v>
      </c>
      <c r="O42" s="365">
        <v>810.302</v>
      </c>
      <c r="P42" s="365">
        <v>858.68</v>
      </c>
      <c r="Q42" s="365">
        <v>953.637</v>
      </c>
      <c r="R42" s="365">
        <v>1070.4519999999998</v>
      </c>
      <c r="S42" s="373">
        <f t="shared" si="1"/>
        <v>12.249419852627346</v>
      </c>
      <c r="V42" s="375"/>
      <c r="W42" s="375"/>
      <c r="X42" s="375"/>
      <c r="Y42" s="375"/>
      <c r="Z42" s="375"/>
      <c r="AA42" s="375"/>
      <c r="AB42" s="375"/>
      <c r="AC42" s="375"/>
      <c r="AD42" s="375"/>
      <c r="AE42" s="375"/>
    </row>
    <row r="43" spans="2:31" ht="18" customHeight="1">
      <c r="B43" s="7" t="s">
        <v>57</v>
      </c>
      <c r="C43" s="365">
        <v>388.093</v>
      </c>
      <c r="D43" s="365">
        <v>402.285</v>
      </c>
      <c r="E43" s="365">
        <v>448.295</v>
      </c>
      <c r="F43" s="365">
        <v>448.417</v>
      </c>
      <c r="G43" s="365">
        <v>525.313</v>
      </c>
      <c r="H43" s="365">
        <v>500.483</v>
      </c>
      <c r="I43" s="365">
        <v>534.846</v>
      </c>
      <c r="J43" s="365">
        <v>562.729</v>
      </c>
      <c r="K43" s="365">
        <v>613.654</v>
      </c>
      <c r="L43" s="365">
        <v>710.406</v>
      </c>
      <c r="M43" s="365">
        <v>774.078</v>
      </c>
      <c r="N43" s="365">
        <v>777.819</v>
      </c>
      <c r="O43" s="365">
        <v>903.619</v>
      </c>
      <c r="P43" s="365">
        <v>828.2029999999999</v>
      </c>
      <c r="Q43" s="365">
        <v>799.215</v>
      </c>
      <c r="R43" s="365">
        <v>826.211</v>
      </c>
      <c r="S43" s="373">
        <f t="shared" si="1"/>
        <v>3.377814480458948</v>
      </c>
      <c r="V43" s="375"/>
      <c r="W43" s="375"/>
      <c r="X43" s="375"/>
      <c r="Y43" s="375"/>
      <c r="Z43" s="375"/>
      <c r="AA43" s="375"/>
      <c r="AB43" s="375"/>
      <c r="AC43" s="375"/>
      <c r="AD43" s="375"/>
      <c r="AE43" s="375"/>
    </row>
    <row r="44" spans="2:31" ht="18" customHeight="1">
      <c r="B44" s="7" t="s">
        <v>592</v>
      </c>
      <c r="C44" s="365">
        <v>907.519</v>
      </c>
      <c r="D44" s="365">
        <v>885.553</v>
      </c>
      <c r="E44" s="365">
        <v>891.861</v>
      </c>
      <c r="F44" s="365">
        <v>881.98</v>
      </c>
      <c r="G44" s="365">
        <v>910.843</v>
      </c>
      <c r="H44" s="365">
        <v>938.464</v>
      </c>
      <c r="I44" s="365">
        <v>858.581</v>
      </c>
      <c r="J44" s="365">
        <v>841.007</v>
      </c>
      <c r="K44" s="365">
        <v>953.037</v>
      </c>
      <c r="L44" s="365">
        <v>990.837</v>
      </c>
      <c r="M44" s="365">
        <v>1070.344</v>
      </c>
      <c r="N44" s="365">
        <v>1404.816</v>
      </c>
      <c r="O44" s="365">
        <v>1417.324</v>
      </c>
      <c r="P44" s="365">
        <v>1768.58975</v>
      </c>
      <c r="Q44" s="365">
        <v>1716.4445200000027</v>
      </c>
      <c r="R44" s="365">
        <v>1763.4303100000002</v>
      </c>
      <c r="S44" s="373">
        <f t="shared" si="1"/>
        <v>2.7373905449619413</v>
      </c>
      <c r="V44" s="375"/>
      <c r="W44" s="375"/>
      <c r="X44" s="375"/>
      <c r="Y44" s="375"/>
      <c r="Z44" s="375"/>
      <c r="AA44" s="375"/>
      <c r="AB44" s="375"/>
      <c r="AC44" s="375"/>
      <c r="AD44" s="375"/>
      <c r="AE44" s="375"/>
    </row>
    <row r="45" spans="2:31" ht="18" customHeight="1">
      <c r="B45" s="7" t="s">
        <v>593</v>
      </c>
      <c r="C45" s="366" t="s">
        <v>5</v>
      </c>
      <c r="D45" s="366" t="s">
        <v>5</v>
      </c>
      <c r="E45" s="366" t="s">
        <v>5</v>
      </c>
      <c r="F45" s="366" t="s">
        <v>5</v>
      </c>
      <c r="G45" s="366" t="s">
        <v>5</v>
      </c>
      <c r="H45" s="366" t="s">
        <v>5</v>
      </c>
      <c r="I45" s="366" t="s">
        <v>5</v>
      </c>
      <c r="J45" s="366" t="s">
        <v>5</v>
      </c>
      <c r="K45" s="366" t="s">
        <v>5</v>
      </c>
      <c r="L45" s="366" t="s">
        <v>5</v>
      </c>
      <c r="M45" s="366" t="s">
        <v>5</v>
      </c>
      <c r="N45" s="366" t="s">
        <v>5</v>
      </c>
      <c r="O45" s="366" t="s">
        <v>5</v>
      </c>
      <c r="P45" s="365">
        <v>333.123</v>
      </c>
      <c r="Q45" s="365">
        <v>386.777</v>
      </c>
      <c r="R45" s="365">
        <v>390.713</v>
      </c>
      <c r="S45" s="373">
        <f t="shared" si="1"/>
        <v>1.017640655985241</v>
      </c>
      <c r="V45" s="375"/>
      <c r="W45" s="375"/>
      <c r="X45" s="375"/>
      <c r="Y45" s="375"/>
      <c r="Z45" s="375"/>
      <c r="AA45" s="375"/>
      <c r="AB45" s="375"/>
      <c r="AC45" s="375"/>
      <c r="AD45" s="375"/>
      <c r="AE45" s="375"/>
    </row>
    <row r="46" spans="2:31" ht="18" customHeight="1">
      <c r="B46" s="7" t="s">
        <v>594</v>
      </c>
      <c r="C46" s="365">
        <v>176.967</v>
      </c>
      <c r="D46" s="365">
        <v>159.447</v>
      </c>
      <c r="E46" s="365">
        <v>160.053</v>
      </c>
      <c r="F46" s="365">
        <v>194.152</v>
      </c>
      <c r="G46" s="365">
        <v>223.293</v>
      </c>
      <c r="H46" s="365">
        <v>219.141</v>
      </c>
      <c r="I46" s="365">
        <v>236.327</v>
      </c>
      <c r="J46" s="365">
        <v>264.038</v>
      </c>
      <c r="K46" s="365">
        <v>296.299</v>
      </c>
      <c r="L46" s="365">
        <v>319.769</v>
      </c>
      <c r="M46" s="365">
        <v>342.086</v>
      </c>
      <c r="N46" s="365">
        <v>330.042</v>
      </c>
      <c r="O46" s="365">
        <v>332.391</v>
      </c>
      <c r="P46" s="365">
        <v>364.30499999999995</v>
      </c>
      <c r="Q46" s="365">
        <v>374.627</v>
      </c>
      <c r="R46" s="365">
        <v>399.02700000000004</v>
      </c>
      <c r="S46" s="373">
        <f t="shared" si="1"/>
        <v>6.513145074967911</v>
      </c>
      <c r="V46" s="375"/>
      <c r="W46" s="375"/>
      <c r="X46" s="375"/>
      <c r="Y46" s="375"/>
      <c r="Z46" s="375"/>
      <c r="AA46" s="375"/>
      <c r="AB46" s="375"/>
      <c r="AC46" s="375"/>
      <c r="AD46" s="375"/>
      <c r="AE46" s="375"/>
    </row>
    <row r="47" spans="2:31" ht="18" customHeight="1">
      <c r="B47" s="7" t="s">
        <v>66</v>
      </c>
      <c r="C47" s="365">
        <v>745.974</v>
      </c>
      <c r="D47" s="365">
        <v>735.107</v>
      </c>
      <c r="E47" s="365">
        <v>794.268</v>
      </c>
      <c r="F47" s="365">
        <v>817.653</v>
      </c>
      <c r="G47" s="365">
        <v>853.085</v>
      </c>
      <c r="H47" s="365">
        <v>903.007</v>
      </c>
      <c r="I47" s="365">
        <v>973.489</v>
      </c>
      <c r="J47" s="365">
        <v>1058.145</v>
      </c>
      <c r="K47" s="365">
        <v>1173.105</v>
      </c>
      <c r="L47" s="365">
        <v>1296.246</v>
      </c>
      <c r="M47" s="365">
        <v>1374.808</v>
      </c>
      <c r="N47" s="365">
        <v>1348.181</v>
      </c>
      <c r="O47" s="365">
        <v>1448.047</v>
      </c>
      <c r="P47" s="365">
        <v>1479.9009999999998</v>
      </c>
      <c r="Q47" s="365">
        <v>1499.792</v>
      </c>
      <c r="R47" s="365">
        <v>1531.585</v>
      </c>
      <c r="S47" s="373">
        <f t="shared" si="1"/>
        <v>2.1198272827165447</v>
      </c>
      <c r="V47" s="375"/>
      <c r="W47" s="375"/>
      <c r="X47" s="375"/>
      <c r="Y47" s="375"/>
      <c r="Z47" s="375"/>
      <c r="AA47" s="375"/>
      <c r="AB47" s="375"/>
      <c r="AC47" s="375"/>
      <c r="AD47" s="375"/>
      <c r="AE47" s="375"/>
    </row>
    <row r="48" spans="2:31" ht="18" customHeight="1">
      <c r="B48" s="7" t="s">
        <v>59</v>
      </c>
      <c r="C48" s="365">
        <v>586.279</v>
      </c>
      <c r="D48" s="365">
        <v>561.758</v>
      </c>
      <c r="E48" s="365">
        <v>585.44</v>
      </c>
      <c r="F48" s="365">
        <v>632.418</v>
      </c>
      <c r="G48" s="365">
        <v>702.281</v>
      </c>
      <c r="H48" s="365">
        <v>741.176</v>
      </c>
      <c r="I48" s="365">
        <v>755.066</v>
      </c>
      <c r="J48" s="365">
        <v>745.627</v>
      </c>
      <c r="K48" s="365">
        <v>750.11</v>
      </c>
      <c r="L48" s="365">
        <v>824.073</v>
      </c>
      <c r="M48" s="365">
        <v>820.331</v>
      </c>
      <c r="N48" s="365">
        <v>802.732</v>
      </c>
      <c r="O48" s="365">
        <v>772.659</v>
      </c>
      <c r="P48" s="365">
        <v>808.3972399997997</v>
      </c>
      <c r="Q48" s="365">
        <v>841.6447500001995</v>
      </c>
      <c r="R48" s="365">
        <v>1043.483178</v>
      </c>
      <c r="S48" s="373">
        <f t="shared" si="1"/>
        <v>23.98142779358544</v>
      </c>
      <c r="V48" s="375"/>
      <c r="W48" s="375"/>
      <c r="X48" s="375"/>
      <c r="Y48" s="375"/>
      <c r="Z48" s="375"/>
      <c r="AA48" s="375"/>
      <c r="AB48" s="375"/>
      <c r="AC48" s="375"/>
      <c r="AD48" s="375"/>
      <c r="AE48" s="375"/>
    </row>
    <row r="49" spans="2:31" ht="18" customHeight="1">
      <c r="B49" s="7" t="s">
        <v>64</v>
      </c>
      <c r="C49" s="365">
        <v>2541.879</v>
      </c>
      <c r="D49" s="365">
        <v>2634.055</v>
      </c>
      <c r="E49" s="365">
        <v>2979.795</v>
      </c>
      <c r="F49" s="365">
        <v>2965.348</v>
      </c>
      <c r="G49" s="365">
        <v>2997.758</v>
      </c>
      <c r="H49" s="365">
        <v>2832.445</v>
      </c>
      <c r="I49" s="365">
        <v>2583.373</v>
      </c>
      <c r="J49" s="365">
        <v>2334.749</v>
      </c>
      <c r="K49" s="365">
        <v>2532.889</v>
      </c>
      <c r="L49" s="365">
        <v>2902.162</v>
      </c>
      <c r="M49" s="365">
        <v>3222.655</v>
      </c>
      <c r="N49" s="365">
        <v>3354.403</v>
      </c>
      <c r="O49" s="365">
        <v>3471.761</v>
      </c>
      <c r="P49" s="365">
        <v>3858.0109199997987</v>
      </c>
      <c r="Q49" s="365">
        <v>3787.5777500021986</v>
      </c>
      <c r="R49" s="365">
        <v>3919.5522579999997</v>
      </c>
      <c r="S49" s="373">
        <f t="shared" si="1"/>
        <v>3.484403930657911</v>
      </c>
      <c r="V49" s="375"/>
      <c r="W49" s="375"/>
      <c r="X49" s="375"/>
      <c r="Y49" s="375"/>
      <c r="Z49" s="375"/>
      <c r="AA49" s="375"/>
      <c r="AB49" s="375"/>
      <c r="AC49" s="375"/>
      <c r="AD49" s="375"/>
      <c r="AE49" s="375"/>
    </row>
    <row r="50" spans="2:31" ht="18" customHeight="1">
      <c r="B50" s="7" t="s">
        <v>73</v>
      </c>
      <c r="C50" s="365">
        <v>815.015</v>
      </c>
      <c r="D50" s="365">
        <v>811.796</v>
      </c>
      <c r="E50" s="365">
        <v>876.61</v>
      </c>
      <c r="F50" s="365">
        <v>936.145</v>
      </c>
      <c r="G50" s="365">
        <v>1000.218</v>
      </c>
      <c r="H50" s="365">
        <v>1045.342</v>
      </c>
      <c r="I50" s="365">
        <v>1025.314</v>
      </c>
      <c r="J50" s="365">
        <v>1060.991</v>
      </c>
      <c r="K50" s="365">
        <v>1130.111</v>
      </c>
      <c r="L50" s="365">
        <v>1185.44</v>
      </c>
      <c r="M50" s="365">
        <v>1300.373</v>
      </c>
      <c r="N50" s="365">
        <v>1366.77</v>
      </c>
      <c r="O50" s="365">
        <v>1608.854</v>
      </c>
      <c r="P50" s="365">
        <v>1787.8009999999997</v>
      </c>
      <c r="Q50" s="365">
        <v>1801.0330000000044</v>
      </c>
      <c r="R50" s="365">
        <v>1781.1780000000003</v>
      </c>
      <c r="S50" s="373">
        <f t="shared" si="1"/>
        <v>-1.1024228873098971</v>
      </c>
      <c r="V50" s="375"/>
      <c r="W50" s="375"/>
      <c r="X50" s="375"/>
      <c r="Y50" s="375"/>
      <c r="Z50" s="375"/>
      <c r="AA50" s="375"/>
      <c r="AB50" s="375"/>
      <c r="AC50" s="375"/>
      <c r="AD50" s="375"/>
      <c r="AE50" s="375"/>
    </row>
    <row r="51" spans="2:31" ht="18" customHeight="1">
      <c r="B51" s="7" t="s">
        <v>80</v>
      </c>
      <c r="C51" s="365">
        <v>2446.729</v>
      </c>
      <c r="D51" s="365">
        <v>2543.345</v>
      </c>
      <c r="E51" s="365">
        <v>2571.199</v>
      </c>
      <c r="F51" s="365">
        <v>2617.517</v>
      </c>
      <c r="G51" s="365">
        <v>2661.611</v>
      </c>
      <c r="H51" s="365">
        <v>2629.694</v>
      </c>
      <c r="I51" s="365">
        <v>2457.493</v>
      </c>
      <c r="J51" s="365">
        <v>2334.376</v>
      </c>
      <c r="K51" s="365">
        <v>2410.182</v>
      </c>
      <c r="L51" s="365">
        <v>2460.504</v>
      </c>
      <c r="M51" s="365">
        <v>2637.203</v>
      </c>
      <c r="N51" s="365">
        <v>2762.38</v>
      </c>
      <c r="O51" s="365">
        <v>2780.32</v>
      </c>
      <c r="P51" s="365">
        <v>3082.1205300007978</v>
      </c>
      <c r="Q51" s="365">
        <v>3008.827800000197</v>
      </c>
      <c r="R51" s="365">
        <v>3118.723208</v>
      </c>
      <c r="S51" s="373">
        <f t="shared" si="1"/>
        <v>3.6524326184368467</v>
      </c>
      <c r="V51" s="375"/>
      <c r="W51" s="375"/>
      <c r="X51" s="375"/>
      <c r="Y51" s="375"/>
      <c r="Z51" s="375"/>
      <c r="AA51" s="375"/>
      <c r="AB51" s="375"/>
      <c r="AC51" s="375"/>
      <c r="AD51" s="375"/>
      <c r="AE51" s="375"/>
    </row>
    <row r="52" spans="2:31" ht="18" customHeight="1">
      <c r="B52" s="7" t="s">
        <v>595</v>
      </c>
      <c r="C52" s="365">
        <v>8348.624</v>
      </c>
      <c r="D52" s="365">
        <v>8210.073</v>
      </c>
      <c r="E52" s="365">
        <v>9079.545</v>
      </c>
      <c r="F52" s="365">
        <v>10036.382</v>
      </c>
      <c r="G52" s="365">
        <v>11128.315</v>
      </c>
      <c r="H52" s="365">
        <v>11626.863</v>
      </c>
      <c r="I52" s="365">
        <v>11583.601</v>
      </c>
      <c r="J52" s="365">
        <v>12258.851</v>
      </c>
      <c r="K52" s="365">
        <v>13203.622999999998</v>
      </c>
      <c r="L52" s="365">
        <v>14945.147999999997</v>
      </c>
      <c r="M52" s="365">
        <v>15426.106000000002</v>
      </c>
      <c r="N52" s="365">
        <v>15898.826999999996</v>
      </c>
      <c r="O52" s="365">
        <v>16722.773</v>
      </c>
      <c r="P52" s="365">
        <v>18195.253159999997</v>
      </c>
      <c r="Q52" s="365">
        <v>19780.82113994001</v>
      </c>
      <c r="R52" s="365">
        <v>20291.224578</v>
      </c>
      <c r="S52" s="373">
        <f t="shared" si="1"/>
        <v>2.58029449055288</v>
      </c>
      <c r="V52" s="375"/>
      <c r="W52" s="375"/>
      <c r="X52" s="375"/>
      <c r="Y52" s="375"/>
      <c r="Z52" s="375"/>
      <c r="AA52" s="375"/>
      <c r="AB52" s="375"/>
      <c r="AC52" s="375"/>
      <c r="AD52" s="375"/>
      <c r="AE52" s="375"/>
    </row>
    <row r="53" spans="2:31" ht="18" customHeight="1">
      <c r="B53" s="7" t="s">
        <v>67</v>
      </c>
      <c r="C53" s="365">
        <v>1196.918</v>
      </c>
      <c r="D53" s="365">
        <v>1199.929</v>
      </c>
      <c r="E53" s="365">
        <v>1296.793</v>
      </c>
      <c r="F53" s="365">
        <v>1342.351</v>
      </c>
      <c r="G53" s="365">
        <v>1421.232</v>
      </c>
      <c r="H53" s="365">
        <v>1429.665</v>
      </c>
      <c r="I53" s="365">
        <v>1430.558</v>
      </c>
      <c r="J53" s="365">
        <v>1436.587</v>
      </c>
      <c r="K53" s="365">
        <v>1591.387</v>
      </c>
      <c r="L53" s="365">
        <v>1901.556</v>
      </c>
      <c r="M53" s="365">
        <v>2021.936</v>
      </c>
      <c r="N53" s="365">
        <v>2694.02</v>
      </c>
      <c r="O53" s="365">
        <v>2813.84</v>
      </c>
      <c r="P53" s="365">
        <v>2833.437</v>
      </c>
      <c r="Q53" s="365">
        <v>2855.939</v>
      </c>
      <c r="R53" s="365">
        <v>2922.240998</v>
      </c>
      <c r="S53" s="373">
        <f t="shared" si="1"/>
        <v>2.3215481142979724</v>
      </c>
      <c r="V53" s="375"/>
      <c r="W53" s="375"/>
      <c r="X53" s="375"/>
      <c r="Y53" s="375"/>
      <c r="Z53" s="375"/>
      <c r="AA53" s="375"/>
      <c r="AB53" s="375"/>
      <c r="AC53" s="375"/>
      <c r="AD53" s="375"/>
      <c r="AE53" s="375"/>
    </row>
    <row r="54" spans="2:31" ht="18" customHeight="1">
      <c r="B54" s="7" t="s">
        <v>68</v>
      </c>
      <c r="C54" s="365">
        <v>2361.706</v>
      </c>
      <c r="D54" s="365">
        <v>2252.971</v>
      </c>
      <c r="E54" s="365">
        <v>2513.236</v>
      </c>
      <c r="F54" s="365">
        <v>2860.705</v>
      </c>
      <c r="G54" s="365">
        <v>3202.177</v>
      </c>
      <c r="H54" s="365">
        <v>3540.636</v>
      </c>
      <c r="I54" s="365">
        <v>3511.118</v>
      </c>
      <c r="J54" s="365">
        <v>3578.081</v>
      </c>
      <c r="K54" s="365">
        <v>3819.942</v>
      </c>
      <c r="L54" s="365">
        <v>4494.112</v>
      </c>
      <c r="M54" s="365">
        <v>4639.391</v>
      </c>
      <c r="N54" s="365">
        <v>4861.618</v>
      </c>
      <c r="O54" s="365">
        <v>5026.526</v>
      </c>
      <c r="P54" s="365">
        <v>5043.53059</v>
      </c>
      <c r="Q54" s="365">
        <v>4902.111380000005</v>
      </c>
      <c r="R54" s="365">
        <v>4898.87173</v>
      </c>
      <c r="S54" s="373">
        <f t="shared" si="1"/>
        <v>-0.06608682971224089</v>
      </c>
      <c r="V54" s="375"/>
      <c r="W54" s="375"/>
      <c r="X54" s="375"/>
      <c r="Y54" s="375"/>
      <c r="Z54" s="375"/>
      <c r="AA54" s="375"/>
      <c r="AB54" s="375"/>
      <c r="AC54" s="375"/>
      <c r="AD54" s="375"/>
      <c r="AE54" s="375"/>
    </row>
    <row r="55" spans="2:31" ht="18" customHeight="1">
      <c r="B55" s="7" t="s">
        <v>596</v>
      </c>
      <c r="C55" s="365">
        <v>16074.967</v>
      </c>
      <c r="D55" s="365">
        <v>16628.086</v>
      </c>
      <c r="E55" s="365">
        <v>18131.938</v>
      </c>
      <c r="F55" s="365">
        <v>18349.307999999997</v>
      </c>
      <c r="G55" s="365">
        <v>19088.064</v>
      </c>
      <c r="H55" s="365">
        <v>18927.104</v>
      </c>
      <c r="I55" s="365">
        <v>17110.568999999996</v>
      </c>
      <c r="J55" s="365">
        <v>16053.66</v>
      </c>
      <c r="K55" s="365">
        <v>19153.94</v>
      </c>
      <c r="L55" s="365">
        <v>21020.810999999998</v>
      </c>
      <c r="M55" s="365">
        <v>23574.447</v>
      </c>
      <c r="N55" s="365">
        <v>49818.79</v>
      </c>
      <c r="O55" s="365">
        <v>51842.928</v>
      </c>
      <c r="P55" s="365">
        <v>58952.99010001372</v>
      </c>
      <c r="Q55" s="365">
        <v>61181.536039961495</v>
      </c>
      <c r="R55" s="365">
        <v>63526.856685</v>
      </c>
      <c r="S55" s="373">
        <f t="shared" si="1"/>
        <v>3.833379801884392</v>
      </c>
      <c r="V55" s="375"/>
      <c r="W55" s="375"/>
      <c r="X55" s="375"/>
      <c r="Y55" s="375"/>
      <c r="Z55" s="375"/>
      <c r="AA55" s="375"/>
      <c r="AB55" s="375"/>
      <c r="AC55" s="375"/>
      <c r="AD55" s="375"/>
      <c r="AE55" s="375"/>
    </row>
    <row r="56" spans="2:31" ht="18" customHeight="1">
      <c r="B56" s="7" t="s">
        <v>69</v>
      </c>
      <c r="C56" s="365">
        <v>926.937</v>
      </c>
      <c r="D56" s="365">
        <v>945.497</v>
      </c>
      <c r="E56" s="365">
        <v>952.895</v>
      </c>
      <c r="F56" s="365">
        <v>1013.319</v>
      </c>
      <c r="G56" s="365">
        <v>1071.983</v>
      </c>
      <c r="H56" s="365">
        <v>1074.012</v>
      </c>
      <c r="I56" s="365">
        <v>1112.288</v>
      </c>
      <c r="J56" s="365">
        <v>1219.227</v>
      </c>
      <c r="K56" s="365">
        <v>1370.763</v>
      </c>
      <c r="L56" s="365">
        <v>1391.191</v>
      </c>
      <c r="M56" s="365">
        <v>1467.558</v>
      </c>
      <c r="N56" s="365">
        <v>1558.38</v>
      </c>
      <c r="O56" s="365">
        <v>1671.71</v>
      </c>
      <c r="P56" s="365">
        <v>1815.4800000000014</v>
      </c>
      <c r="Q56" s="365">
        <v>1918.0149999999967</v>
      </c>
      <c r="R56" s="365">
        <v>2008.691</v>
      </c>
      <c r="S56" s="373">
        <f t="shared" si="1"/>
        <v>4.7275959781338255</v>
      </c>
      <c r="V56" s="375"/>
      <c r="W56" s="375"/>
      <c r="X56" s="375"/>
      <c r="Y56" s="375"/>
      <c r="Z56" s="375"/>
      <c r="AA56" s="375"/>
      <c r="AB56" s="375"/>
      <c r="AC56" s="375"/>
      <c r="AD56" s="375"/>
      <c r="AE56" s="375"/>
    </row>
    <row r="57" spans="2:31" ht="18" customHeight="1">
      <c r="B57" s="7" t="s">
        <v>70</v>
      </c>
      <c r="C57" s="365">
        <v>1738.168</v>
      </c>
      <c r="D57" s="365">
        <v>1752.021</v>
      </c>
      <c r="E57" s="365">
        <v>1821.129</v>
      </c>
      <c r="F57" s="365">
        <v>1780.658</v>
      </c>
      <c r="G57" s="365">
        <v>1976.295</v>
      </c>
      <c r="H57" s="365">
        <v>1886.419</v>
      </c>
      <c r="I57" s="365">
        <v>1844.841</v>
      </c>
      <c r="J57" s="365">
        <v>1870.573</v>
      </c>
      <c r="K57" s="365">
        <v>1991.848</v>
      </c>
      <c r="L57" s="365">
        <v>2140.981</v>
      </c>
      <c r="M57" s="365">
        <v>2307.691</v>
      </c>
      <c r="N57" s="365">
        <v>2321.69</v>
      </c>
      <c r="O57" s="365">
        <v>2370.988</v>
      </c>
      <c r="P57" s="365">
        <v>2709.6626000001984</v>
      </c>
      <c r="Q57" s="365">
        <v>2669.1203800002036</v>
      </c>
      <c r="R57" s="365">
        <v>2727.870368</v>
      </c>
      <c r="S57" s="373">
        <f t="shared" si="1"/>
        <v>2.2010992250485093</v>
      </c>
      <c r="V57" s="375"/>
      <c r="W57" s="375"/>
      <c r="X57" s="375"/>
      <c r="Y57" s="375"/>
      <c r="Z57" s="375"/>
      <c r="AA57" s="375"/>
      <c r="AB57" s="375"/>
      <c r="AC57" s="375"/>
      <c r="AD57" s="375"/>
      <c r="AE57" s="375"/>
    </row>
    <row r="58" spans="2:31" ht="18" customHeight="1">
      <c r="B58" s="7" t="s">
        <v>76</v>
      </c>
      <c r="C58" s="365">
        <v>228.608</v>
      </c>
      <c r="D58" s="365">
        <v>227.042</v>
      </c>
      <c r="E58" s="365">
        <v>232.307</v>
      </c>
      <c r="F58" s="365">
        <v>243.067</v>
      </c>
      <c r="G58" s="365">
        <v>256.506</v>
      </c>
      <c r="H58" s="365">
        <v>267.756</v>
      </c>
      <c r="I58" s="365">
        <v>296.888</v>
      </c>
      <c r="J58" s="365">
        <v>301.275</v>
      </c>
      <c r="K58" s="365">
        <v>331.613</v>
      </c>
      <c r="L58" s="365">
        <v>364.04</v>
      </c>
      <c r="M58" s="365">
        <v>393.192</v>
      </c>
      <c r="N58" s="365">
        <v>384.37</v>
      </c>
      <c r="O58" s="365">
        <v>396.189</v>
      </c>
      <c r="P58" s="365">
        <v>417.26799999999986</v>
      </c>
      <c r="Q58" s="365">
        <v>432.998</v>
      </c>
      <c r="R58" s="365">
        <v>473.856</v>
      </c>
      <c r="S58" s="373">
        <f t="shared" si="1"/>
        <v>9.436071298250802</v>
      </c>
      <c r="V58" s="375"/>
      <c r="W58" s="375"/>
      <c r="X58" s="375"/>
      <c r="Y58" s="375"/>
      <c r="Z58" s="375"/>
      <c r="AA58" s="375"/>
      <c r="AB58" s="375"/>
      <c r="AC58" s="375"/>
      <c r="AD58" s="375"/>
      <c r="AE58" s="375"/>
    </row>
    <row r="59" spans="2:31" ht="18" customHeight="1">
      <c r="B59" s="7" t="s">
        <v>60</v>
      </c>
      <c r="C59" s="365">
        <v>2813.62</v>
      </c>
      <c r="D59" s="365">
        <v>2807.301</v>
      </c>
      <c r="E59" s="365">
        <v>2823.222</v>
      </c>
      <c r="F59" s="365">
        <v>2768.636</v>
      </c>
      <c r="G59" s="365">
        <v>2868.491</v>
      </c>
      <c r="H59" s="365">
        <v>2821.058</v>
      </c>
      <c r="I59" s="365">
        <v>2772.531</v>
      </c>
      <c r="J59" s="365">
        <v>2902.475</v>
      </c>
      <c r="K59" s="365">
        <v>2909.679</v>
      </c>
      <c r="L59" s="365">
        <v>3105.763</v>
      </c>
      <c r="M59" s="365">
        <v>3353.46</v>
      </c>
      <c r="N59" s="365">
        <v>3462.173</v>
      </c>
      <c r="O59" s="365">
        <v>3435.913</v>
      </c>
      <c r="P59" s="365">
        <v>3795.1812499990024</v>
      </c>
      <c r="Q59" s="365">
        <v>3757.886810001201</v>
      </c>
      <c r="R59" s="365">
        <v>3883.515738</v>
      </c>
      <c r="S59" s="373">
        <f t="shared" si="1"/>
        <v>3.3430737632770517</v>
      </c>
      <c r="V59" s="375"/>
      <c r="W59" s="375"/>
      <c r="X59" s="375"/>
      <c r="Y59" s="375"/>
      <c r="Z59" s="375"/>
      <c r="AA59" s="375"/>
      <c r="AB59" s="375"/>
      <c r="AC59" s="375"/>
      <c r="AD59" s="375"/>
      <c r="AE59" s="375"/>
    </row>
    <row r="60" spans="2:31" ht="18" customHeight="1">
      <c r="B60" s="7" t="s">
        <v>71</v>
      </c>
      <c r="C60" s="365">
        <v>4307.498</v>
      </c>
      <c r="D60" s="365">
        <v>4395.007</v>
      </c>
      <c r="E60" s="365">
        <v>4590.123</v>
      </c>
      <c r="F60" s="365">
        <v>4746.295</v>
      </c>
      <c r="G60" s="365">
        <v>4928.289</v>
      </c>
      <c r="H60" s="365">
        <v>5098.743</v>
      </c>
      <c r="I60" s="365">
        <v>4934.644</v>
      </c>
      <c r="J60" s="365">
        <v>4793.864</v>
      </c>
      <c r="K60" s="365">
        <v>5209.758</v>
      </c>
      <c r="L60" s="365">
        <v>5758.899</v>
      </c>
      <c r="M60" s="365">
        <v>6422.521</v>
      </c>
      <c r="N60" s="365">
        <v>6832.85</v>
      </c>
      <c r="O60" s="365">
        <v>6965.117</v>
      </c>
      <c r="P60" s="365">
        <v>7723.959320002014</v>
      </c>
      <c r="Q60" s="365">
        <v>7598.336349997995</v>
      </c>
      <c r="R60" s="365">
        <v>7909.838678</v>
      </c>
      <c r="S60" s="373">
        <f t="shared" si="1"/>
        <v>4.099612252649059</v>
      </c>
      <c r="V60" s="375"/>
      <c r="W60" s="375"/>
      <c r="X60" s="375"/>
      <c r="Y60" s="375"/>
      <c r="Z60" s="375"/>
      <c r="AA60" s="375"/>
      <c r="AB60" s="375"/>
      <c r="AC60" s="375"/>
      <c r="AD60" s="375"/>
      <c r="AE60" s="375"/>
    </row>
    <row r="61" spans="2:31" ht="18" customHeight="1">
      <c r="B61" s="7" t="s">
        <v>597</v>
      </c>
      <c r="C61" s="365">
        <v>440.528</v>
      </c>
      <c r="D61" s="365">
        <v>456.043</v>
      </c>
      <c r="E61" s="365">
        <v>491.356</v>
      </c>
      <c r="F61" s="365">
        <v>504.344</v>
      </c>
      <c r="G61" s="365">
        <v>552.546</v>
      </c>
      <c r="H61" s="365">
        <v>556.794</v>
      </c>
      <c r="I61" s="365">
        <v>588.741</v>
      </c>
      <c r="J61" s="365">
        <v>617.176</v>
      </c>
      <c r="K61" s="365">
        <v>686.109</v>
      </c>
      <c r="L61" s="365">
        <v>732.282</v>
      </c>
      <c r="M61" s="365">
        <v>793.224</v>
      </c>
      <c r="N61" s="365">
        <v>787.817</v>
      </c>
      <c r="O61" s="365">
        <v>852.327</v>
      </c>
      <c r="P61" s="365">
        <v>927.3329999999997</v>
      </c>
      <c r="Q61" s="365">
        <v>978.0660000000005</v>
      </c>
      <c r="R61" s="365">
        <v>1018.991</v>
      </c>
      <c r="S61" s="373">
        <f t="shared" si="1"/>
        <v>4.184277952612551</v>
      </c>
      <c r="V61" s="375"/>
      <c r="W61" s="375"/>
      <c r="X61" s="375"/>
      <c r="Y61" s="375"/>
      <c r="Z61" s="375"/>
      <c r="AA61" s="375"/>
      <c r="AB61" s="375"/>
      <c r="AC61" s="375"/>
      <c r="AD61" s="375"/>
      <c r="AE61" s="375"/>
    </row>
    <row r="62" spans="2:31" ht="18" customHeight="1">
      <c r="B62" s="7" t="s">
        <v>79</v>
      </c>
      <c r="C62" s="365">
        <v>4732.259</v>
      </c>
      <c r="D62" s="365">
        <v>4714.833</v>
      </c>
      <c r="E62" s="365">
        <v>4824.808</v>
      </c>
      <c r="F62" s="365">
        <v>4738.352</v>
      </c>
      <c r="G62" s="365">
        <v>4738.183</v>
      </c>
      <c r="H62" s="365">
        <v>4575.548</v>
      </c>
      <c r="I62" s="365">
        <v>4236.208</v>
      </c>
      <c r="J62" s="365">
        <v>4214.689</v>
      </c>
      <c r="K62" s="365">
        <v>4431.511</v>
      </c>
      <c r="L62" s="365">
        <v>4726.492</v>
      </c>
      <c r="M62" s="365">
        <v>5189.916</v>
      </c>
      <c r="N62" s="365">
        <v>5404.535</v>
      </c>
      <c r="O62" s="365">
        <v>5500.238</v>
      </c>
      <c r="P62" s="365">
        <v>6115.124510000405</v>
      </c>
      <c r="Q62" s="365">
        <v>5982.081680009801</v>
      </c>
      <c r="R62" s="365">
        <v>6153.307508</v>
      </c>
      <c r="S62" s="373">
        <f t="shared" si="1"/>
        <v>2.8623117695363596</v>
      </c>
      <c r="V62" s="375"/>
      <c r="W62" s="375"/>
      <c r="X62" s="375"/>
      <c r="Y62" s="375"/>
      <c r="Z62" s="375"/>
      <c r="AA62" s="375"/>
      <c r="AB62" s="375"/>
      <c r="AC62" s="375"/>
      <c r="AD62" s="375"/>
      <c r="AE62" s="375"/>
    </row>
    <row r="63" spans="2:31" ht="18" customHeight="1">
      <c r="B63" s="7" t="s">
        <v>61</v>
      </c>
      <c r="C63" s="365">
        <v>2123.042</v>
      </c>
      <c r="D63" s="365">
        <v>2168.515</v>
      </c>
      <c r="E63" s="365">
        <v>2265.899</v>
      </c>
      <c r="F63" s="365">
        <v>2254.506</v>
      </c>
      <c r="G63" s="365">
        <v>2300.018</v>
      </c>
      <c r="H63" s="365">
        <v>2174.602</v>
      </c>
      <c r="I63" s="365">
        <v>2078.945</v>
      </c>
      <c r="J63" s="365">
        <v>2144.207</v>
      </c>
      <c r="K63" s="365">
        <v>2149.495</v>
      </c>
      <c r="L63" s="365">
        <v>2364.056</v>
      </c>
      <c r="M63" s="365">
        <v>2553.555</v>
      </c>
      <c r="N63" s="365">
        <v>2650.649</v>
      </c>
      <c r="O63" s="365">
        <v>3081.309</v>
      </c>
      <c r="P63" s="365">
        <v>3339.8206199999977</v>
      </c>
      <c r="Q63" s="365">
        <v>3162.417430001794</v>
      </c>
      <c r="R63" s="365">
        <v>3213.600358</v>
      </c>
      <c r="S63" s="373">
        <f t="shared" si="1"/>
        <v>1.61847476277593</v>
      </c>
      <c r="V63" s="375"/>
      <c r="W63" s="375"/>
      <c r="X63" s="375"/>
      <c r="Y63" s="375"/>
      <c r="Z63" s="375"/>
      <c r="AA63" s="375"/>
      <c r="AB63" s="375"/>
      <c r="AC63" s="375"/>
      <c r="AD63" s="375"/>
      <c r="AE63" s="375"/>
    </row>
    <row r="64" spans="2:31" ht="18" customHeight="1">
      <c r="B64" s="7" t="s">
        <v>72</v>
      </c>
      <c r="C64" s="365">
        <v>3691.805</v>
      </c>
      <c r="D64" s="365">
        <v>4085.094</v>
      </c>
      <c r="E64" s="365">
        <v>4478.705</v>
      </c>
      <c r="F64" s="365">
        <v>4597.901</v>
      </c>
      <c r="G64" s="365">
        <v>4591.093</v>
      </c>
      <c r="H64" s="365">
        <v>4473.272</v>
      </c>
      <c r="I64" s="365">
        <v>4185.841</v>
      </c>
      <c r="J64" s="365">
        <v>4083.764</v>
      </c>
      <c r="K64" s="365">
        <v>4443.914</v>
      </c>
      <c r="L64" s="365">
        <v>5025.309</v>
      </c>
      <c r="M64" s="365">
        <v>5834.547</v>
      </c>
      <c r="N64" s="365">
        <v>6419.394</v>
      </c>
      <c r="O64" s="365">
        <v>6799.109</v>
      </c>
      <c r="P64" s="365">
        <v>7583.238530003195</v>
      </c>
      <c r="Q64" s="365">
        <v>7555.993020002011</v>
      </c>
      <c r="R64" s="365">
        <v>7973.090077999999</v>
      </c>
      <c r="S64" s="373">
        <f t="shared" si="1"/>
        <v>5.52008262704665</v>
      </c>
      <c r="V64" s="375"/>
      <c r="W64" s="375"/>
      <c r="X64" s="375"/>
      <c r="Y64" s="375"/>
      <c r="Z64" s="375"/>
      <c r="AA64" s="375"/>
      <c r="AB64" s="375"/>
      <c r="AC64" s="375"/>
      <c r="AD64" s="375"/>
      <c r="AE64" s="375"/>
    </row>
    <row r="65" spans="2:31" ht="18" customHeight="1">
      <c r="B65" s="7" t="s">
        <v>82</v>
      </c>
      <c r="C65" s="365">
        <v>1496.071</v>
      </c>
      <c r="D65" s="365">
        <v>1431.769</v>
      </c>
      <c r="E65" s="365">
        <v>1538.909</v>
      </c>
      <c r="F65" s="365">
        <v>1640.508</v>
      </c>
      <c r="G65" s="365">
        <v>1769.626</v>
      </c>
      <c r="H65" s="365">
        <v>1821.896</v>
      </c>
      <c r="I65" s="365">
        <v>1826.907</v>
      </c>
      <c r="J65" s="365">
        <v>1832.698</v>
      </c>
      <c r="K65" s="365">
        <v>1974.412</v>
      </c>
      <c r="L65" s="365">
        <v>2184.761</v>
      </c>
      <c r="M65" s="365">
        <v>2469.341</v>
      </c>
      <c r="N65" s="365">
        <v>2520.686</v>
      </c>
      <c r="O65" s="365">
        <v>2700.948</v>
      </c>
      <c r="P65" s="365">
        <v>2809.0640000000003</v>
      </c>
      <c r="Q65" s="365">
        <v>2823.097</v>
      </c>
      <c r="R65" s="365">
        <v>2920.907</v>
      </c>
      <c r="S65" s="373">
        <f t="shared" si="1"/>
        <v>3.4646347610443406</v>
      </c>
      <c r="V65" s="375"/>
      <c r="W65" s="375"/>
      <c r="X65" s="375"/>
      <c r="Y65" s="375"/>
      <c r="Z65" s="375"/>
      <c r="AA65" s="375"/>
      <c r="AB65" s="375"/>
      <c r="AC65" s="375"/>
      <c r="AD65" s="375"/>
      <c r="AE65" s="375"/>
    </row>
    <row r="66" spans="2:31" ht="18" customHeight="1">
      <c r="B66" s="7" t="s">
        <v>65</v>
      </c>
      <c r="C66" s="365">
        <v>4115.168</v>
      </c>
      <c r="D66" s="365">
        <v>4154.402</v>
      </c>
      <c r="E66" s="365">
        <v>4384.536</v>
      </c>
      <c r="F66" s="365">
        <v>4501.155</v>
      </c>
      <c r="G66" s="365">
        <v>4506.087</v>
      </c>
      <c r="H66" s="365">
        <v>4208.893</v>
      </c>
      <c r="I66" s="365">
        <v>3869.949</v>
      </c>
      <c r="J66" s="365">
        <v>3591.622</v>
      </c>
      <c r="K66" s="365">
        <v>3691.766</v>
      </c>
      <c r="L66" s="365">
        <v>3837.799</v>
      </c>
      <c r="M66" s="365">
        <v>4366.761</v>
      </c>
      <c r="N66" s="365">
        <v>4309.135</v>
      </c>
      <c r="O66" s="365">
        <v>4392.12</v>
      </c>
      <c r="P66" s="365">
        <v>4824.7240000019965</v>
      </c>
      <c r="Q66" s="365">
        <v>4665.523410002004</v>
      </c>
      <c r="R66" s="365">
        <v>4751.019248</v>
      </c>
      <c r="S66" s="373">
        <f t="shared" si="1"/>
        <v>1.8325026044175088</v>
      </c>
      <c r="V66" s="375"/>
      <c r="W66" s="375"/>
      <c r="X66" s="375"/>
      <c r="Y66" s="375"/>
      <c r="Z66" s="375"/>
      <c r="AA66" s="375"/>
      <c r="AB66" s="375"/>
      <c r="AC66" s="375"/>
      <c r="AD66" s="375"/>
      <c r="AE66" s="375"/>
    </row>
    <row r="67" spans="2:31" ht="18" customHeight="1">
      <c r="B67" s="7" t="s">
        <v>74</v>
      </c>
      <c r="C67" s="365">
        <v>1863.484</v>
      </c>
      <c r="D67" s="365">
        <v>1775.705</v>
      </c>
      <c r="E67" s="365">
        <v>1976.519</v>
      </c>
      <c r="F67" s="365">
        <v>2211.975</v>
      </c>
      <c r="G67" s="365">
        <v>2473.945</v>
      </c>
      <c r="H67" s="365">
        <v>2508.597</v>
      </c>
      <c r="I67" s="365">
        <v>2488.018</v>
      </c>
      <c r="J67" s="365">
        <v>2554.725</v>
      </c>
      <c r="K67" s="365">
        <v>2700.135</v>
      </c>
      <c r="L67" s="365">
        <v>2916.396</v>
      </c>
      <c r="M67" s="365">
        <v>2999.35</v>
      </c>
      <c r="N67" s="365">
        <v>3028.882</v>
      </c>
      <c r="O67" s="365">
        <v>3059.73</v>
      </c>
      <c r="P67" s="365">
        <v>3065.658000000001</v>
      </c>
      <c r="Q67" s="365">
        <v>2981.441</v>
      </c>
      <c r="R67" s="365">
        <v>3214.4559999999997</v>
      </c>
      <c r="S67" s="373">
        <f t="shared" si="1"/>
        <v>7.81551605414965</v>
      </c>
      <c r="V67" s="375"/>
      <c r="W67" s="375"/>
      <c r="X67" s="375"/>
      <c r="Y67" s="375"/>
      <c r="Z67" s="375"/>
      <c r="AA67" s="375"/>
      <c r="AB67" s="375"/>
      <c r="AC67" s="375"/>
      <c r="AD67" s="375"/>
      <c r="AE67" s="375"/>
    </row>
    <row r="68" spans="2:31" ht="18" customHeight="1">
      <c r="B68" s="364" t="s">
        <v>599</v>
      </c>
      <c r="C68" s="365">
        <v>21999.895</v>
      </c>
      <c r="D68" s="365">
        <v>22770.881</v>
      </c>
      <c r="E68" s="365">
        <v>24085.13699999999</v>
      </c>
      <c r="F68" s="365">
        <v>24615.372</v>
      </c>
      <c r="G68" s="365">
        <v>25446.515</v>
      </c>
      <c r="H68" s="365">
        <v>25661.751</v>
      </c>
      <c r="I68" s="365">
        <v>25144.83</v>
      </c>
      <c r="J68" s="365">
        <v>24945.573999999997</v>
      </c>
      <c r="K68" s="365">
        <v>24796.307</v>
      </c>
      <c r="L68" s="365">
        <v>27423.427</v>
      </c>
      <c r="M68" s="365">
        <v>29999.233000000004</v>
      </c>
      <c r="N68" s="365">
        <v>5754.527</v>
      </c>
      <c r="O68" s="365">
        <v>5833.007</v>
      </c>
      <c r="P68" s="365">
        <v>0</v>
      </c>
      <c r="Q68" s="365">
        <v>0</v>
      </c>
      <c r="R68" s="372">
        <v>0</v>
      </c>
      <c r="S68" s="373">
        <v>0</v>
      </c>
      <c r="V68" s="375"/>
      <c r="W68" s="375"/>
      <c r="X68" s="375"/>
      <c r="Y68" s="375"/>
      <c r="Z68" s="375"/>
      <c r="AA68" s="375"/>
      <c r="AB68" s="375"/>
      <c r="AC68" s="375"/>
      <c r="AD68" s="375"/>
      <c r="AE68" s="375"/>
    </row>
    <row r="69" spans="2:31" ht="18" customHeight="1">
      <c r="B69" s="376" t="s">
        <v>580</v>
      </c>
      <c r="C69" s="377">
        <v>88752.77</v>
      </c>
      <c r="D69" s="377">
        <v>90431.884</v>
      </c>
      <c r="E69" s="377">
        <v>96710.14600000001</v>
      </c>
      <c r="F69" s="377">
        <v>99729.7</v>
      </c>
      <c r="G69" s="377">
        <v>104274.24799999999</v>
      </c>
      <c r="H69" s="377">
        <v>104593.03199999999</v>
      </c>
      <c r="I69" s="377">
        <v>100743.63</v>
      </c>
      <c r="J69" s="377">
        <v>99875.55</v>
      </c>
      <c r="K69" s="377">
        <v>106759.30599999998</v>
      </c>
      <c r="L69" s="377">
        <v>117604.75</v>
      </c>
      <c r="M69" s="377">
        <v>128229.2</v>
      </c>
      <c r="N69" s="377">
        <v>133996.05</v>
      </c>
      <c r="O69" s="377">
        <v>139656.37399999998</v>
      </c>
      <c r="P69" s="377">
        <v>148091.07812002092</v>
      </c>
      <c r="Q69" s="377">
        <v>151287.6084599191</v>
      </c>
      <c r="R69" s="377">
        <v>156923.62092100002</v>
      </c>
      <c r="S69" s="378">
        <f>(R69-Q69)/Q69*100</f>
        <v>3.725362915346813</v>
      </c>
      <c r="V69" s="375"/>
      <c r="W69" s="375"/>
      <c r="X69" s="375"/>
      <c r="Y69" s="375"/>
      <c r="Z69" s="375"/>
      <c r="AA69" s="375"/>
      <c r="AB69" s="375"/>
      <c r="AC69" s="375"/>
      <c r="AD69" s="375"/>
      <c r="AE69" s="375"/>
    </row>
    <row r="70" spans="2:31" ht="18" customHeight="1">
      <c r="B70" s="350" t="s">
        <v>581</v>
      </c>
      <c r="C70" s="353"/>
      <c r="D70" s="353"/>
      <c r="E70" s="353"/>
      <c r="F70" s="353"/>
      <c r="G70" s="353"/>
      <c r="H70" s="353"/>
      <c r="I70" s="353"/>
      <c r="J70" s="353"/>
      <c r="K70" s="353"/>
      <c r="L70" s="353"/>
      <c r="M70" s="353"/>
      <c r="N70" s="353"/>
      <c r="O70" s="353"/>
      <c r="P70" s="353"/>
      <c r="Q70" s="353"/>
      <c r="R70" s="353"/>
      <c r="S70" s="354"/>
      <c r="V70" s="375"/>
      <c r="W70" s="375"/>
      <c r="X70" s="375"/>
      <c r="Y70" s="375"/>
      <c r="Z70" s="375"/>
      <c r="AA70" s="375"/>
      <c r="AB70" s="375"/>
      <c r="AC70" s="375"/>
      <c r="AD70" s="375"/>
      <c r="AE70" s="375"/>
    </row>
    <row r="71" spans="2:31" ht="39" customHeight="1">
      <c r="B71" s="385" t="s">
        <v>589</v>
      </c>
      <c r="C71" s="385"/>
      <c r="D71" s="385"/>
      <c r="E71" s="385"/>
      <c r="F71" s="385"/>
      <c r="G71" s="385"/>
      <c r="H71" s="385"/>
      <c r="I71" s="385"/>
      <c r="J71" s="385"/>
      <c r="K71" s="385"/>
      <c r="L71" s="385"/>
      <c r="M71" s="385"/>
      <c r="N71" s="385"/>
      <c r="O71" s="385"/>
      <c r="P71" s="385"/>
      <c r="Q71" s="385"/>
      <c r="R71" s="385"/>
      <c r="S71" s="385"/>
      <c r="V71" s="375"/>
      <c r="W71" s="375"/>
      <c r="X71" s="375"/>
      <c r="Y71" s="375"/>
      <c r="Z71" s="375"/>
      <c r="AA71" s="375"/>
      <c r="AB71" s="375"/>
      <c r="AC71" s="375"/>
      <c r="AD71" s="375"/>
      <c r="AE71" s="375"/>
    </row>
    <row r="72" spans="2:31" ht="15">
      <c r="B72" s="384" t="s">
        <v>587</v>
      </c>
      <c r="C72" s="384"/>
      <c r="D72" s="384"/>
      <c r="E72" s="384"/>
      <c r="F72" s="384"/>
      <c r="G72" s="384"/>
      <c r="H72" s="384"/>
      <c r="I72" s="384"/>
      <c r="J72" s="384"/>
      <c r="K72" s="384"/>
      <c r="L72" s="384"/>
      <c r="M72" s="384"/>
      <c r="N72" s="384"/>
      <c r="O72" s="384"/>
      <c r="P72" s="384"/>
      <c r="Q72" s="384"/>
      <c r="R72" s="384"/>
      <c r="S72" s="384"/>
      <c r="V72" s="375"/>
      <c r="W72" s="375"/>
      <c r="X72" s="375"/>
      <c r="Y72" s="375"/>
      <c r="Z72" s="375"/>
      <c r="AA72" s="375"/>
      <c r="AB72" s="375"/>
      <c r="AC72" s="375"/>
      <c r="AD72" s="375"/>
      <c r="AE72" s="375"/>
    </row>
    <row r="73" spans="2:31" ht="30" customHeight="1">
      <c r="B73" s="385" t="s">
        <v>586</v>
      </c>
      <c r="C73" s="385"/>
      <c r="D73" s="385"/>
      <c r="E73" s="385"/>
      <c r="F73" s="385"/>
      <c r="G73" s="385"/>
      <c r="H73" s="385"/>
      <c r="I73" s="385"/>
      <c r="J73" s="385"/>
      <c r="K73" s="385"/>
      <c r="L73" s="385"/>
      <c r="M73" s="385"/>
      <c r="N73" s="385"/>
      <c r="O73" s="385"/>
      <c r="P73" s="385"/>
      <c r="Q73" s="385"/>
      <c r="R73" s="385"/>
      <c r="S73" s="385"/>
      <c r="V73" s="375"/>
      <c r="W73" s="375"/>
      <c r="X73" s="375"/>
      <c r="Y73" s="375"/>
      <c r="Z73" s="375"/>
      <c r="AA73" s="375"/>
      <c r="AB73" s="375"/>
      <c r="AC73" s="375"/>
      <c r="AD73" s="375"/>
      <c r="AE73" s="375"/>
    </row>
    <row r="74" spans="2:19" ht="30" customHeight="1">
      <c r="B74" s="383" t="s">
        <v>585</v>
      </c>
      <c r="C74" s="383"/>
      <c r="D74" s="383"/>
      <c r="E74" s="383"/>
      <c r="F74" s="383"/>
      <c r="G74" s="383"/>
      <c r="H74" s="383"/>
      <c r="I74" s="383"/>
      <c r="J74" s="383"/>
      <c r="K74" s="383"/>
      <c r="L74" s="383"/>
      <c r="M74" s="383"/>
      <c r="N74" s="383"/>
      <c r="O74" s="383"/>
      <c r="P74" s="383"/>
      <c r="Q74" s="383"/>
      <c r="R74" s="383"/>
      <c r="S74" s="383"/>
    </row>
    <row r="75" spans="2:19" ht="12.75" customHeight="1">
      <c r="B75" s="355"/>
      <c r="C75" s="353"/>
      <c r="D75" s="353"/>
      <c r="E75" s="353"/>
      <c r="F75" s="353"/>
      <c r="G75" s="353"/>
      <c r="H75" s="353"/>
      <c r="I75" s="353"/>
      <c r="J75" s="353"/>
      <c r="K75" s="353"/>
      <c r="L75" s="353"/>
      <c r="M75" s="353"/>
      <c r="N75" s="353"/>
      <c r="O75" s="353"/>
      <c r="P75" s="353"/>
      <c r="Q75" s="353"/>
      <c r="R75" s="353"/>
      <c r="S75" s="354"/>
    </row>
    <row r="76" s="342" customFormat="1" ht="9.75" customHeight="1">
      <c r="O76" s="343"/>
    </row>
    <row r="77" s="342" customFormat="1" ht="12.75">
      <c r="O77" s="343"/>
    </row>
    <row r="78" s="342" customFormat="1" ht="12.75">
      <c r="O78" s="343"/>
    </row>
    <row r="79" s="342" customFormat="1" ht="12.75">
      <c r="O79" s="343"/>
    </row>
    <row r="80" s="342" customFormat="1" ht="12.75">
      <c r="O80" s="343"/>
    </row>
    <row r="81" s="342" customFormat="1" ht="12.75">
      <c r="O81" s="343"/>
    </row>
    <row r="82" s="342" customFormat="1" ht="12.75">
      <c r="O82" s="343"/>
    </row>
    <row r="83" s="342" customFormat="1" ht="12.75">
      <c r="O83" s="343"/>
    </row>
    <row r="84" spans="6:15" s="342" customFormat="1" ht="12.75">
      <c r="F84" s="344"/>
      <c r="G84" s="345"/>
      <c r="O84" s="343"/>
    </row>
    <row r="85" spans="6:15" s="342" customFormat="1" ht="12.75">
      <c r="F85" s="345"/>
      <c r="G85" s="345"/>
      <c r="O85" s="343"/>
    </row>
    <row r="86" spans="6:15" s="342" customFormat="1" ht="12.75">
      <c r="F86" s="346"/>
      <c r="G86" s="345"/>
      <c r="O86" s="343"/>
    </row>
    <row r="87" spans="6:15" s="342" customFormat="1" ht="12.75">
      <c r="F87" s="346"/>
      <c r="G87" s="345"/>
      <c r="O87" s="343"/>
    </row>
    <row r="88" spans="6:15" s="342" customFormat="1" ht="12.75">
      <c r="F88" s="345"/>
      <c r="G88" s="345"/>
      <c r="O88" s="343"/>
    </row>
    <row r="89" spans="2:21" s="342" customFormat="1" ht="12.75">
      <c r="B89" s="347"/>
      <c r="C89" s="347"/>
      <c r="D89" s="347"/>
      <c r="E89" s="347"/>
      <c r="F89" s="347"/>
      <c r="G89" s="347"/>
      <c r="H89" s="347"/>
      <c r="I89" s="347"/>
      <c r="J89" s="347"/>
      <c r="K89" s="347"/>
      <c r="L89" s="347"/>
      <c r="M89" s="347"/>
      <c r="N89" s="348"/>
      <c r="O89" s="349"/>
      <c r="P89" s="347"/>
      <c r="Q89" s="347"/>
      <c r="R89" s="347"/>
      <c r="S89" s="347"/>
      <c r="T89" s="347"/>
      <c r="U89" s="347"/>
    </row>
    <row r="90" spans="2:21" s="342" customFormat="1" ht="12.75">
      <c r="B90" s="347"/>
      <c r="C90" s="347"/>
      <c r="D90" s="347"/>
      <c r="E90" s="347"/>
      <c r="F90" s="347"/>
      <c r="G90" s="347"/>
      <c r="H90" s="347"/>
      <c r="I90" s="347"/>
      <c r="J90" s="347"/>
      <c r="K90" s="347"/>
      <c r="L90" s="347"/>
      <c r="M90" s="347"/>
      <c r="N90" s="348"/>
      <c r="O90" s="349"/>
      <c r="P90" s="347"/>
      <c r="Q90" s="347"/>
      <c r="R90" s="347"/>
      <c r="S90" s="347"/>
      <c r="T90" s="347"/>
      <c r="U90" s="347"/>
    </row>
    <row r="91" spans="2:21" s="342" customFormat="1" ht="14.25" customHeight="1">
      <c r="B91" s="347"/>
      <c r="C91" s="347"/>
      <c r="D91" s="347"/>
      <c r="E91" s="347"/>
      <c r="F91" s="347"/>
      <c r="G91" s="347"/>
      <c r="H91" s="347"/>
      <c r="I91" s="347"/>
      <c r="J91" s="347"/>
      <c r="K91" s="347"/>
      <c r="L91" s="347"/>
      <c r="M91" s="347"/>
      <c r="N91" s="348"/>
      <c r="O91" s="349"/>
      <c r="P91" s="347"/>
      <c r="Q91" s="347"/>
      <c r="R91" s="347"/>
      <c r="S91" s="347"/>
      <c r="T91" s="347"/>
      <c r="U91" s="347"/>
    </row>
    <row r="92" spans="2:21" s="342" customFormat="1" ht="12.75" customHeight="1">
      <c r="B92" s="347"/>
      <c r="C92" s="347"/>
      <c r="D92" s="347"/>
      <c r="E92" s="347"/>
      <c r="F92" s="347"/>
      <c r="G92" s="347"/>
      <c r="H92" s="347"/>
      <c r="I92" s="347"/>
      <c r="J92" s="347"/>
      <c r="K92" s="347"/>
      <c r="L92" s="347"/>
      <c r="M92" s="347"/>
      <c r="N92" s="348"/>
      <c r="O92" s="349"/>
      <c r="P92" s="347"/>
      <c r="Q92" s="347"/>
      <c r="R92" s="347"/>
      <c r="S92" s="347"/>
      <c r="T92" s="347"/>
      <c r="U92" s="347"/>
    </row>
    <row r="93" spans="2:21" s="342" customFormat="1" ht="12.75">
      <c r="B93" s="347"/>
      <c r="C93" s="347"/>
      <c r="D93" s="347"/>
      <c r="E93" s="347"/>
      <c r="F93" s="347"/>
      <c r="G93" s="347"/>
      <c r="H93" s="347"/>
      <c r="I93" s="347"/>
      <c r="J93" s="347"/>
      <c r="K93" s="347"/>
      <c r="L93" s="347"/>
      <c r="M93" s="347"/>
      <c r="N93" s="348"/>
      <c r="O93" s="349"/>
      <c r="P93" s="347"/>
      <c r="Q93" s="347"/>
      <c r="R93" s="347"/>
      <c r="S93" s="347"/>
      <c r="T93" s="347"/>
      <c r="U93" s="347"/>
    </row>
  </sheetData>
  <sheetProtection/>
  <mergeCells count="6">
    <mergeCell ref="B74:S74"/>
    <mergeCell ref="B72:S72"/>
    <mergeCell ref="B71:S71"/>
    <mergeCell ref="B35:S35"/>
    <mergeCell ref="B36:S36"/>
    <mergeCell ref="B73:S73"/>
  </mergeCells>
  <printOptions/>
  <pageMargins left="0.5905511811023623" right="0.1968503937007874" top="0.5905511811023623" bottom="0.1968503937007874" header="0" footer="0"/>
  <pageSetup cellComments="atEnd" fitToHeight="1" fitToWidth="1" horizontalDpi="600" verticalDpi="600" orientation="portrait" paperSize="9" scale="42" r:id="rId2"/>
  <headerFooter alignWithMargins="0">
    <oddFooter>&amp;LNational rail trends</oddFooter>
  </headerFooter>
  <rowBreaks count="2" manualBreakCount="2">
    <brk id="37" max="19" man="1"/>
    <brk id="73" max="19"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N601"/>
  <sheetViews>
    <sheetView zoomScale="75" zoomScaleNormal="75" workbookViewId="0" topLeftCell="A1">
      <selection activeCell="D6" sqref="D6"/>
    </sheetView>
  </sheetViews>
  <sheetFormatPr defaultColWidth="8.88671875" defaultRowHeight="15"/>
  <cols>
    <col min="1" max="1" width="5.4453125" style="1" customWidth="1"/>
    <col min="2" max="2" width="1.66796875" style="1" customWidth="1"/>
    <col min="3" max="3" width="25.77734375" style="1" customWidth="1"/>
    <col min="4" max="4" width="10.88671875" style="1" customWidth="1"/>
    <col min="5" max="5" width="6.10546875" style="1" customWidth="1"/>
    <col min="6" max="6" width="5.6640625" style="1" customWidth="1"/>
    <col min="7" max="7" width="1.66796875" style="1" customWidth="1"/>
    <col min="8" max="8" width="25.77734375" style="1" customWidth="1"/>
    <col min="9" max="10" width="10.77734375" style="59" customWidth="1"/>
    <col min="11" max="11" width="2.10546875" style="1" customWidth="1"/>
    <col min="12" max="12" width="33.77734375" style="1" customWidth="1"/>
    <col min="13" max="13" width="8.88671875" style="1" customWidth="1"/>
    <col min="14" max="14" width="12.88671875" style="1" customWidth="1"/>
    <col min="15" max="16384" width="8.88671875" style="1" customWidth="1"/>
  </cols>
  <sheetData>
    <row r="1" spans="1:11" s="31" customFormat="1" ht="18.75">
      <c r="A1" s="147" t="s">
        <v>549</v>
      </c>
      <c r="B1" s="148"/>
      <c r="C1" s="166"/>
      <c r="D1" s="166"/>
      <c r="E1" s="166"/>
      <c r="F1" s="166"/>
      <c r="G1" s="166"/>
      <c r="H1" s="166"/>
      <c r="I1" s="72"/>
      <c r="J1" s="72"/>
      <c r="K1" s="166"/>
    </row>
    <row r="2" spans="1:11" s="30" customFormat="1" ht="15.75">
      <c r="A2" s="190"/>
      <c r="B2" s="190"/>
      <c r="C2" s="190"/>
      <c r="D2" s="190"/>
      <c r="E2" s="190"/>
      <c r="F2" s="190"/>
      <c r="G2" s="190"/>
      <c r="H2" s="190"/>
      <c r="I2" s="190"/>
      <c r="J2" s="191"/>
      <c r="K2" s="191"/>
    </row>
    <row r="3" spans="1:10" ht="3" customHeight="1">
      <c r="A3" s="8"/>
      <c r="B3" s="8"/>
      <c r="C3" s="8"/>
      <c r="D3" s="3"/>
      <c r="E3" s="3"/>
      <c r="F3" s="3"/>
      <c r="G3" s="3"/>
      <c r="H3" s="3"/>
      <c r="I3" s="60"/>
      <c r="J3" s="60"/>
    </row>
    <row r="4" spans="1:10" ht="15">
      <c r="A4" s="7" t="s">
        <v>206</v>
      </c>
      <c r="B4" s="50"/>
      <c r="C4" s="8"/>
      <c r="D4" s="61" t="s">
        <v>13</v>
      </c>
      <c r="E4" s="3"/>
      <c r="F4" s="7" t="s">
        <v>206</v>
      </c>
      <c r="G4" s="3"/>
      <c r="H4" s="3"/>
      <c r="I4" s="61" t="s">
        <v>13</v>
      </c>
      <c r="J4" s="61"/>
    </row>
    <row r="5" spans="1:10" ht="3" customHeight="1">
      <c r="A5" s="50"/>
      <c r="B5" s="50"/>
      <c r="C5" s="8"/>
      <c r="D5" s="3"/>
      <c r="E5" s="3"/>
      <c r="F5" s="3"/>
      <c r="G5" s="3"/>
      <c r="H5" s="3"/>
      <c r="I5" s="61"/>
      <c r="J5" s="61"/>
    </row>
    <row r="6" spans="1:10" ht="15" customHeight="1">
      <c r="A6" s="6">
        <v>1</v>
      </c>
      <c r="B6" s="6"/>
      <c r="C6" t="s">
        <v>308</v>
      </c>
      <c r="D6" s="304">
        <v>24950.987</v>
      </c>
      <c r="E6" s="239"/>
      <c r="F6" s="70">
        <v>51</v>
      </c>
      <c r="G6" s="70"/>
      <c r="H6" s="58" t="s">
        <v>529</v>
      </c>
      <c r="I6" s="304">
        <v>598.47</v>
      </c>
      <c r="J6" s="126"/>
    </row>
    <row r="7" spans="1:10" ht="15" customHeight="1">
      <c r="A7" s="6">
        <v>2</v>
      </c>
      <c r="B7" s="6"/>
      <c r="C7" t="s">
        <v>167</v>
      </c>
      <c r="D7" s="304">
        <v>19957.346</v>
      </c>
      <c r="E7" s="239"/>
      <c r="F7" s="70">
        <v>52</v>
      </c>
      <c r="G7" s="70"/>
      <c r="H7" s="58" t="s">
        <v>343</v>
      </c>
      <c r="I7" s="304">
        <v>582.37</v>
      </c>
      <c r="J7" s="126"/>
    </row>
    <row r="8" spans="1:10" ht="15" customHeight="1">
      <c r="A8" s="6">
        <v>3</v>
      </c>
      <c r="B8" s="6"/>
      <c r="C8" t="s">
        <v>309</v>
      </c>
      <c r="D8" s="304">
        <v>19742.406</v>
      </c>
      <c r="E8" s="239"/>
      <c r="F8" s="70">
        <v>53</v>
      </c>
      <c r="G8" s="70"/>
      <c r="H8" s="58" t="s">
        <v>386</v>
      </c>
      <c r="I8" s="304">
        <v>579.66</v>
      </c>
      <c r="J8" s="126"/>
    </row>
    <row r="9" spans="1:10" ht="15" customHeight="1">
      <c r="A9" s="6">
        <v>4</v>
      </c>
      <c r="B9" s="6"/>
      <c r="C9" t="s">
        <v>310</v>
      </c>
      <c r="D9" s="304">
        <v>3679.066</v>
      </c>
      <c r="E9" s="239"/>
      <c r="F9" s="70">
        <v>54</v>
      </c>
      <c r="G9" s="70"/>
      <c r="H9" s="58" t="s">
        <v>389</v>
      </c>
      <c r="I9" s="304">
        <v>576.912</v>
      </c>
      <c r="J9" s="126"/>
    </row>
    <row r="10" spans="1:10" ht="15" customHeight="1">
      <c r="A10" s="6">
        <v>5</v>
      </c>
      <c r="B10" s="6"/>
      <c r="C10" t="s">
        <v>166</v>
      </c>
      <c r="D10" s="304">
        <v>2964.302</v>
      </c>
      <c r="E10" s="239"/>
      <c r="F10" s="70">
        <v>55</v>
      </c>
      <c r="G10" s="70"/>
      <c r="H10" s="58" t="s">
        <v>361</v>
      </c>
      <c r="I10" s="304">
        <v>549.934</v>
      </c>
      <c r="J10" s="126"/>
    </row>
    <row r="11" spans="1:10" ht="15" customHeight="1">
      <c r="A11" s="6">
        <v>6</v>
      </c>
      <c r="B11" s="6"/>
      <c r="C11" t="s">
        <v>314</v>
      </c>
      <c r="D11" s="304">
        <v>2289.774</v>
      </c>
      <c r="E11" s="239"/>
      <c r="F11" s="70">
        <v>56</v>
      </c>
      <c r="G11" s="70"/>
      <c r="H11" s="58" t="s">
        <v>350</v>
      </c>
      <c r="I11" s="304">
        <v>546.924</v>
      </c>
      <c r="J11" s="126"/>
    </row>
    <row r="12" spans="1:10" ht="15" customHeight="1">
      <c r="A12" s="6">
        <v>7</v>
      </c>
      <c r="B12" s="6"/>
      <c r="C12" t="s">
        <v>82</v>
      </c>
      <c r="D12" s="304">
        <v>2267.15</v>
      </c>
      <c r="E12" s="239"/>
      <c r="F12" s="70">
        <v>57</v>
      </c>
      <c r="G12" s="70"/>
      <c r="H12" s="58" t="s">
        <v>358</v>
      </c>
      <c r="I12" s="304">
        <v>539.74</v>
      </c>
      <c r="J12" s="126"/>
    </row>
    <row r="13" spans="1:10" ht="15" customHeight="1">
      <c r="A13" s="6">
        <v>8</v>
      </c>
      <c r="B13" s="6"/>
      <c r="C13" t="s">
        <v>311</v>
      </c>
      <c r="D13" s="304">
        <v>1942</v>
      </c>
      <c r="E13" s="239"/>
      <c r="F13" s="70">
        <v>58</v>
      </c>
      <c r="G13" s="70"/>
      <c r="H13" s="58" t="s">
        <v>356</v>
      </c>
      <c r="I13" s="304">
        <v>520.128</v>
      </c>
      <c r="J13" s="126"/>
    </row>
    <row r="14" spans="1:10" ht="15" customHeight="1">
      <c r="A14" s="6">
        <v>9</v>
      </c>
      <c r="B14" s="6"/>
      <c r="C14" t="s">
        <v>312</v>
      </c>
      <c r="D14" s="304">
        <v>1719.844</v>
      </c>
      <c r="E14" s="239"/>
      <c r="F14" s="70">
        <v>59</v>
      </c>
      <c r="G14" s="70"/>
      <c r="H14" s="58" t="s">
        <v>380</v>
      </c>
      <c r="I14" s="304">
        <v>518.878</v>
      </c>
      <c r="J14" s="126"/>
    </row>
    <row r="15" spans="1:10" ht="15" customHeight="1">
      <c r="A15" s="6">
        <v>10</v>
      </c>
      <c r="B15" s="6"/>
      <c r="C15" t="s">
        <v>313</v>
      </c>
      <c r="D15" s="304">
        <v>1635.982</v>
      </c>
      <c r="E15" s="239"/>
      <c r="F15" s="70">
        <v>60</v>
      </c>
      <c r="G15" s="70"/>
      <c r="H15" s="58" t="s">
        <v>410</v>
      </c>
      <c r="I15" s="304">
        <v>515.886</v>
      </c>
      <c r="J15" s="126"/>
    </row>
    <row r="16" spans="1:10" ht="15" customHeight="1">
      <c r="A16" s="6">
        <v>11</v>
      </c>
      <c r="B16" s="6"/>
      <c r="C16" t="s">
        <v>315</v>
      </c>
      <c r="D16" s="304">
        <v>1513.874</v>
      </c>
      <c r="E16" s="239"/>
      <c r="F16" s="70">
        <v>61</v>
      </c>
      <c r="G16" s="70"/>
      <c r="H16" s="58" t="s">
        <v>372</v>
      </c>
      <c r="I16" s="304">
        <v>515.556</v>
      </c>
      <c r="J16" s="126"/>
    </row>
    <row r="17" spans="1:10" ht="15" customHeight="1">
      <c r="A17" s="6">
        <v>12</v>
      </c>
      <c r="B17" s="6"/>
      <c r="C17" t="s">
        <v>322</v>
      </c>
      <c r="D17" s="304">
        <v>1378.094</v>
      </c>
      <c r="E17" s="239"/>
      <c r="F17" s="70">
        <v>62</v>
      </c>
      <c r="G17" s="70"/>
      <c r="H17" s="58" t="s">
        <v>320</v>
      </c>
      <c r="I17" s="304">
        <v>509.282</v>
      </c>
      <c r="J17" s="126"/>
    </row>
    <row r="18" spans="1:10" ht="15" customHeight="1">
      <c r="A18" s="6">
        <v>13</v>
      </c>
      <c r="B18" s="6"/>
      <c r="C18" t="s">
        <v>321</v>
      </c>
      <c r="D18" s="304">
        <v>1256.59</v>
      </c>
      <c r="E18" s="239"/>
      <c r="F18" s="70">
        <v>63</v>
      </c>
      <c r="G18" s="70"/>
      <c r="H18" s="58" t="s">
        <v>353</v>
      </c>
      <c r="I18" s="304">
        <v>500.338</v>
      </c>
      <c r="J18" s="126"/>
    </row>
    <row r="19" spans="1:10" ht="15" customHeight="1">
      <c r="A19" s="6">
        <v>14</v>
      </c>
      <c r="B19" s="6"/>
      <c r="C19" t="s">
        <v>319</v>
      </c>
      <c r="D19" s="304">
        <v>1246.354</v>
      </c>
      <c r="E19" s="239"/>
      <c r="F19" s="70">
        <v>64</v>
      </c>
      <c r="G19" s="70"/>
      <c r="H19" s="58" t="s">
        <v>370</v>
      </c>
      <c r="I19" s="304">
        <v>497.766</v>
      </c>
      <c r="J19" s="126"/>
    </row>
    <row r="20" spans="1:10" ht="15" customHeight="1">
      <c r="A20" s="6">
        <v>15</v>
      </c>
      <c r="B20" s="6"/>
      <c r="C20" t="s">
        <v>323</v>
      </c>
      <c r="D20" s="304">
        <v>1191.156</v>
      </c>
      <c r="E20" s="239"/>
      <c r="F20" s="70">
        <v>65</v>
      </c>
      <c r="G20" s="70"/>
      <c r="H20" s="58" t="s">
        <v>363</v>
      </c>
      <c r="I20" s="304">
        <v>497.672</v>
      </c>
      <c r="J20" s="126"/>
    </row>
    <row r="21" spans="1:10" ht="15" customHeight="1">
      <c r="A21" s="6">
        <v>16</v>
      </c>
      <c r="B21" s="6"/>
      <c r="C21" t="s">
        <v>324</v>
      </c>
      <c r="D21" s="304">
        <v>1179.284</v>
      </c>
      <c r="E21" s="239"/>
      <c r="F21" s="70">
        <v>66</v>
      </c>
      <c r="G21" s="70"/>
      <c r="H21" s="58" t="s">
        <v>375</v>
      </c>
      <c r="I21" s="304">
        <v>495.454</v>
      </c>
      <c r="J21" s="126"/>
    </row>
    <row r="22" spans="1:10" ht="15" customHeight="1">
      <c r="A22" s="6">
        <v>17</v>
      </c>
      <c r="B22" s="6"/>
      <c r="C22" t="s">
        <v>528</v>
      </c>
      <c r="D22" s="304">
        <v>1171.798</v>
      </c>
      <c r="E22" s="239"/>
      <c r="F22" s="70">
        <v>67</v>
      </c>
      <c r="G22" s="70"/>
      <c r="H22" s="58" t="s">
        <v>379</v>
      </c>
      <c r="I22" s="304">
        <v>492.028</v>
      </c>
      <c r="J22" s="126"/>
    </row>
    <row r="23" spans="1:10" ht="15" customHeight="1">
      <c r="A23" s="6">
        <v>18</v>
      </c>
      <c r="B23" s="6"/>
      <c r="C23" t="s">
        <v>316</v>
      </c>
      <c r="D23" s="304">
        <v>1155.072</v>
      </c>
      <c r="E23" s="239"/>
      <c r="F23" s="70">
        <v>68</v>
      </c>
      <c r="G23" s="70"/>
      <c r="H23" s="58" t="s">
        <v>385</v>
      </c>
      <c r="I23" s="304">
        <v>490.204</v>
      </c>
      <c r="J23" s="126"/>
    </row>
    <row r="24" spans="1:10" ht="15" customHeight="1">
      <c r="A24" s="6">
        <v>19</v>
      </c>
      <c r="B24" s="6"/>
      <c r="C24" t="s">
        <v>328</v>
      </c>
      <c r="D24" s="304">
        <v>1140.064</v>
      </c>
      <c r="E24" s="239"/>
      <c r="F24" s="70">
        <v>69</v>
      </c>
      <c r="G24" s="70"/>
      <c r="H24" s="58" t="s">
        <v>368</v>
      </c>
      <c r="I24" s="304">
        <v>482.722</v>
      </c>
      <c r="J24" s="126"/>
    </row>
    <row r="25" spans="1:10" ht="15" customHeight="1">
      <c r="A25" s="6">
        <v>20</v>
      </c>
      <c r="B25" s="6"/>
      <c r="C25" t="s">
        <v>326</v>
      </c>
      <c r="D25" s="304">
        <v>1127.718</v>
      </c>
      <c r="E25" s="239"/>
      <c r="F25" s="70">
        <v>70</v>
      </c>
      <c r="G25" s="70"/>
      <c r="H25" s="58" t="s">
        <v>531</v>
      </c>
      <c r="I25" s="304">
        <v>481.336</v>
      </c>
      <c r="J25" s="126"/>
    </row>
    <row r="26" spans="1:10" ht="15" customHeight="1">
      <c r="A26" s="6">
        <v>21</v>
      </c>
      <c r="B26" s="6"/>
      <c r="C26" t="s">
        <v>318</v>
      </c>
      <c r="D26" s="304">
        <v>1086.412</v>
      </c>
      <c r="E26" s="239"/>
      <c r="F26" s="70">
        <v>71</v>
      </c>
      <c r="G26" s="70"/>
      <c r="H26" s="58" t="s">
        <v>530</v>
      </c>
      <c r="I26" s="304">
        <v>481.146</v>
      </c>
      <c r="J26" s="126"/>
    </row>
    <row r="27" spans="1:10" ht="15" customHeight="1">
      <c r="A27" s="6">
        <v>22</v>
      </c>
      <c r="B27" s="6"/>
      <c r="C27" t="s">
        <v>331</v>
      </c>
      <c r="D27" s="304">
        <v>1047.958</v>
      </c>
      <c r="E27" s="239"/>
      <c r="F27" s="70">
        <v>72</v>
      </c>
      <c r="G27" s="70"/>
      <c r="H27" s="58" t="s">
        <v>366</v>
      </c>
      <c r="I27" s="304">
        <v>478.582</v>
      </c>
      <c r="J27" s="126"/>
    </row>
    <row r="28" spans="1:10" ht="15" customHeight="1">
      <c r="A28" s="6">
        <v>23</v>
      </c>
      <c r="B28" s="6"/>
      <c r="C28" t="s">
        <v>346</v>
      </c>
      <c r="D28" s="304">
        <v>1008.182</v>
      </c>
      <c r="E28" s="239"/>
      <c r="F28" s="70">
        <v>73</v>
      </c>
      <c r="G28" s="70"/>
      <c r="H28" s="58" t="s">
        <v>362</v>
      </c>
      <c r="I28" s="304">
        <v>477.3</v>
      </c>
      <c r="J28" s="126"/>
    </row>
    <row r="29" spans="1:10" ht="15" customHeight="1">
      <c r="A29" s="6">
        <v>24</v>
      </c>
      <c r="B29" s="6"/>
      <c r="C29" t="s">
        <v>317</v>
      </c>
      <c r="D29" s="304">
        <v>989.23</v>
      </c>
      <c r="E29" s="239"/>
      <c r="F29" s="70">
        <v>74</v>
      </c>
      <c r="G29" s="70"/>
      <c r="H29" s="58" t="s">
        <v>532</v>
      </c>
      <c r="I29" s="304">
        <v>471.192</v>
      </c>
      <c r="J29" s="126"/>
    </row>
    <row r="30" spans="1:10" ht="15" customHeight="1">
      <c r="A30" s="6">
        <v>25</v>
      </c>
      <c r="B30" s="6"/>
      <c r="C30" t="s">
        <v>325</v>
      </c>
      <c r="D30" s="304">
        <v>982.158</v>
      </c>
      <c r="E30" s="239"/>
      <c r="F30" s="70">
        <v>75</v>
      </c>
      <c r="G30" s="70"/>
      <c r="H30" s="58" t="s">
        <v>412</v>
      </c>
      <c r="I30" s="304">
        <v>464.276</v>
      </c>
      <c r="J30" s="126"/>
    </row>
    <row r="31" spans="1:10" ht="15" customHeight="1">
      <c r="A31" s="6">
        <v>26</v>
      </c>
      <c r="B31" s="6"/>
      <c r="C31" t="s">
        <v>334</v>
      </c>
      <c r="D31" s="304">
        <v>972.204</v>
      </c>
      <c r="E31" s="56"/>
      <c r="F31" s="70">
        <v>76</v>
      </c>
      <c r="G31" s="70"/>
      <c r="H31" s="58" t="s">
        <v>365</v>
      </c>
      <c r="I31" s="304">
        <v>460.628</v>
      </c>
      <c r="J31" s="126"/>
    </row>
    <row r="32" spans="1:10" ht="15" customHeight="1">
      <c r="A32" s="6">
        <v>27</v>
      </c>
      <c r="B32" s="6"/>
      <c r="C32" t="s">
        <v>332</v>
      </c>
      <c r="D32" s="304">
        <v>929.282</v>
      </c>
      <c r="E32" s="239"/>
      <c r="F32" s="70">
        <v>77</v>
      </c>
      <c r="G32" s="70"/>
      <c r="H32" s="58" t="s">
        <v>369</v>
      </c>
      <c r="I32" s="304">
        <v>452.856</v>
      </c>
      <c r="J32" s="126"/>
    </row>
    <row r="33" spans="1:10" ht="15" customHeight="1">
      <c r="A33" s="6">
        <v>28</v>
      </c>
      <c r="B33" s="6"/>
      <c r="C33" t="s">
        <v>330</v>
      </c>
      <c r="D33" s="304">
        <v>909.914</v>
      </c>
      <c r="E33" s="239"/>
      <c r="F33" s="70">
        <v>78</v>
      </c>
      <c r="G33" s="70"/>
      <c r="H33" s="58" t="s">
        <v>364</v>
      </c>
      <c r="I33" s="304">
        <v>448.246</v>
      </c>
      <c r="J33" s="126"/>
    </row>
    <row r="34" spans="1:10" ht="15" customHeight="1">
      <c r="A34" s="6">
        <v>29</v>
      </c>
      <c r="B34" s="6"/>
      <c r="C34" t="s">
        <v>329</v>
      </c>
      <c r="D34" s="304">
        <v>894.018</v>
      </c>
      <c r="E34" s="239"/>
      <c r="F34" s="70">
        <v>79</v>
      </c>
      <c r="G34" s="70"/>
      <c r="H34" s="58" t="s">
        <v>357</v>
      </c>
      <c r="I34" s="304">
        <v>441.004</v>
      </c>
      <c r="J34" s="126"/>
    </row>
    <row r="35" spans="1:10" ht="15" customHeight="1">
      <c r="A35" s="6">
        <v>30</v>
      </c>
      <c r="B35" s="6"/>
      <c r="C35" t="s">
        <v>335</v>
      </c>
      <c r="D35" s="304">
        <v>861.082</v>
      </c>
      <c r="E35" s="56"/>
      <c r="F35" s="70">
        <v>80</v>
      </c>
      <c r="G35" s="70"/>
      <c r="H35" s="58" t="s">
        <v>384</v>
      </c>
      <c r="I35" s="304">
        <v>440.35</v>
      </c>
      <c r="J35" s="126"/>
    </row>
    <row r="36" spans="1:10" ht="15" customHeight="1">
      <c r="A36" s="6">
        <v>31</v>
      </c>
      <c r="B36" s="6"/>
      <c r="C36" t="s">
        <v>339</v>
      </c>
      <c r="D36" s="304">
        <v>845.704</v>
      </c>
      <c r="E36" s="239"/>
      <c r="F36" s="70">
        <v>81</v>
      </c>
      <c r="G36" s="70"/>
      <c r="H36" s="58" t="s">
        <v>555</v>
      </c>
      <c r="I36" s="304">
        <v>432.334</v>
      </c>
      <c r="J36" s="126"/>
    </row>
    <row r="37" spans="1:10" ht="15" customHeight="1">
      <c r="A37" s="6">
        <v>32</v>
      </c>
      <c r="B37" s="6"/>
      <c r="C37" t="s">
        <v>327</v>
      </c>
      <c r="D37" s="304">
        <v>819.818</v>
      </c>
      <c r="E37" s="239"/>
      <c r="F37" s="70">
        <v>82</v>
      </c>
      <c r="G37" s="70"/>
      <c r="H37" s="58" t="s">
        <v>387</v>
      </c>
      <c r="I37" s="304">
        <v>416.53</v>
      </c>
      <c r="J37" s="126"/>
    </row>
    <row r="38" spans="1:10" ht="15" customHeight="1">
      <c r="A38" s="6">
        <v>33</v>
      </c>
      <c r="B38" s="6"/>
      <c r="C38" t="s">
        <v>349</v>
      </c>
      <c r="D38" s="304">
        <v>798.816</v>
      </c>
      <c r="E38" s="56"/>
      <c r="F38" s="70">
        <v>83</v>
      </c>
      <c r="G38" s="70"/>
      <c r="H38" s="58" t="s">
        <v>414</v>
      </c>
      <c r="I38" s="304">
        <v>409.236</v>
      </c>
      <c r="J38" s="126"/>
    </row>
    <row r="39" spans="1:10" ht="15" customHeight="1">
      <c r="A39" s="6">
        <v>34</v>
      </c>
      <c r="B39" s="6"/>
      <c r="C39" t="s">
        <v>360</v>
      </c>
      <c r="D39" s="304">
        <v>796.568</v>
      </c>
      <c r="E39" s="239"/>
      <c r="F39" s="70">
        <v>84</v>
      </c>
      <c r="G39" s="70"/>
      <c r="H39" s="58" t="s">
        <v>533</v>
      </c>
      <c r="I39" s="304">
        <v>407.096</v>
      </c>
      <c r="J39" s="126"/>
    </row>
    <row r="40" spans="1:10" ht="15" customHeight="1">
      <c r="A40" s="6">
        <v>35</v>
      </c>
      <c r="B40" s="6"/>
      <c r="C40" t="s">
        <v>355</v>
      </c>
      <c r="D40" s="304">
        <v>783.634</v>
      </c>
      <c r="E40" s="239"/>
      <c r="F40" s="70">
        <v>85</v>
      </c>
      <c r="G40" s="70"/>
      <c r="H40" s="58" t="s">
        <v>367</v>
      </c>
      <c r="I40" s="304">
        <v>404.212</v>
      </c>
      <c r="J40" s="126"/>
    </row>
    <row r="41" spans="1:10" ht="15" customHeight="1">
      <c r="A41" s="6">
        <v>36</v>
      </c>
      <c r="B41" s="6"/>
      <c r="C41" t="s">
        <v>348</v>
      </c>
      <c r="D41" s="304">
        <v>780.994</v>
      </c>
      <c r="E41" s="239"/>
      <c r="F41" s="70">
        <v>86</v>
      </c>
      <c r="G41" s="70"/>
      <c r="H41" s="58" t="s">
        <v>378</v>
      </c>
      <c r="I41" s="304">
        <v>398.526</v>
      </c>
      <c r="J41" s="126"/>
    </row>
    <row r="42" spans="1:10" ht="15" customHeight="1">
      <c r="A42" s="6">
        <v>37</v>
      </c>
      <c r="B42" s="6"/>
      <c r="C42" t="s">
        <v>342</v>
      </c>
      <c r="D42" s="304">
        <v>744.184</v>
      </c>
      <c r="E42" s="239"/>
      <c r="F42" s="70">
        <v>87</v>
      </c>
      <c r="G42" s="70"/>
      <c r="H42" s="58" t="s">
        <v>466</v>
      </c>
      <c r="I42" s="304">
        <v>394.326</v>
      </c>
      <c r="J42" s="126"/>
    </row>
    <row r="43" spans="1:10" ht="15" customHeight="1">
      <c r="A43" s="6">
        <v>38</v>
      </c>
      <c r="B43" s="6"/>
      <c r="C43" t="s">
        <v>345</v>
      </c>
      <c r="D43" s="304">
        <v>731.6</v>
      </c>
      <c r="E43" s="56"/>
      <c r="F43" s="70">
        <v>88</v>
      </c>
      <c r="G43" s="70"/>
      <c r="H43" s="58" t="s">
        <v>371</v>
      </c>
      <c r="I43" s="304">
        <v>393.2</v>
      </c>
      <c r="J43" s="126"/>
    </row>
    <row r="44" spans="1:10" ht="15" customHeight="1">
      <c r="A44" s="6">
        <v>39</v>
      </c>
      <c r="B44" s="6"/>
      <c r="C44" t="s">
        <v>338</v>
      </c>
      <c r="D44" s="304">
        <v>731.256</v>
      </c>
      <c r="E44" s="239"/>
      <c r="F44" s="70">
        <v>89</v>
      </c>
      <c r="G44" s="70"/>
      <c r="H44" s="58" t="s">
        <v>377</v>
      </c>
      <c r="I44" s="304">
        <v>390.158</v>
      </c>
      <c r="J44" s="126"/>
    </row>
    <row r="45" spans="1:10" ht="15" customHeight="1">
      <c r="A45" s="6">
        <v>40</v>
      </c>
      <c r="B45" s="6"/>
      <c r="C45" t="s">
        <v>359</v>
      </c>
      <c r="D45" s="304">
        <v>711.2</v>
      </c>
      <c r="E45" s="239"/>
      <c r="F45" s="70">
        <v>90</v>
      </c>
      <c r="G45" s="70"/>
      <c r="H45" s="58" t="s">
        <v>413</v>
      </c>
      <c r="I45" s="304">
        <v>390.006</v>
      </c>
      <c r="J45" s="126"/>
    </row>
    <row r="46" spans="1:10" ht="15" customHeight="1">
      <c r="A46" s="6">
        <v>41</v>
      </c>
      <c r="B46" s="6"/>
      <c r="C46" t="s">
        <v>333</v>
      </c>
      <c r="D46" s="304">
        <v>704.346</v>
      </c>
      <c r="E46" s="62"/>
      <c r="F46" s="70">
        <v>91</v>
      </c>
      <c r="G46" s="70"/>
      <c r="H46" s="58" t="s">
        <v>376</v>
      </c>
      <c r="I46" s="304">
        <v>378.284</v>
      </c>
      <c r="J46" s="126"/>
    </row>
    <row r="47" spans="1:10" ht="15" customHeight="1">
      <c r="A47" s="6">
        <v>42</v>
      </c>
      <c r="B47" s="6"/>
      <c r="C47" t="s">
        <v>351</v>
      </c>
      <c r="D47" s="304">
        <v>689.836</v>
      </c>
      <c r="E47" s="239"/>
      <c r="F47" s="70">
        <v>92</v>
      </c>
      <c r="G47" s="70"/>
      <c r="H47" s="58" t="s">
        <v>382</v>
      </c>
      <c r="I47" s="304">
        <v>377.328</v>
      </c>
      <c r="J47" s="126"/>
    </row>
    <row r="48" spans="1:10" ht="15" customHeight="1">
      <c r="A48" s="6">
        <v>43</v>
      </c>
      <c r="B48" s="6"/>
      <c r="C48" t="s">
        <v>341</v>
      </c>
      <c r="D48" s="304">
        <v>685.08</v>
      </c>
      <c r="E48" s="239"/>
      <c r="F48" s="70">
        <v>93</v>
      </c>
      <c r="G48" s="70"/>
      <c r="H48" s="58" t="s">
        <v>388</v>
      </c>
      <c r="I48" s="304">
        <v>370.858</v>
      </c>
      <c r="J48" s="126"/>
    </row>
    <row r="49" spans="1:10" ht="15" customHeight="1">
      <c r="A49" s="6">
        <v>44</v>
      </c>
      <c r="B49" s="6"/>
      <c r="C49" t="s">
        <v>344</v>
      </c>
      <c r="D49" s="304">
        <v>683.484</v>
      </c>
      <c r="E49" s="239"/>
      <c r="F49" s="70">
        <v>94</v>
      </c>
      <c r="G49" s="70"/>
      <c r="H49" s="58" t="s">
        <v>450</v>
      </c>
      <c r="I49" s="304">
        <v>364.69</v>
      </c>
      <c r="J49" s="126"/>
    </row>
    <row r="50" spans="1:10" ht="15" customHeight="1">
      <c r="A50" s="6">
        <v>45</v>
      </c>
      <c r="B50" s="6"/>
      <c r="C50" t="s">
        <v>336</v>
      </c>
      <c r="D50" s="304">
        <v>660.918</v>
      </c>
      <c r="E50" s="239"/>
      <c r="F50" s="70">
        <v>95</v>
      </c>
      <c r="G50" s="70"/>
      <c r="H50" s="58" t="s">
        <v>411</v>
      </c>
      <c r="I50" s="304">
        <v>362.182</v>
      </c>
      <c r="J50" s="126"/>
    </row>
    <row r="51" spans="1:10" ht="15" customHeight="1">
      <c r="A51" s="6">
        <v>46</v>
      </c>
      <c r="B51" s="6"/>
      <c r="C51" t="s">
        <v>347</v>
      </c>
      <c r="D51" s="304">
        <v>644.72</v>
      </c>
      <c r="E51" s="239"/>
      <c r="F51" s="70">
        <v>96</v>
      </c>
      <c r="G51" s="70"/>
      <c r="H51" s="58" t="s">
        <v>373</v>
      </c>
      <c r="I51" s="304">
        <v>359.764</v>
      </c>
      <c r="J51" s="126"/>
    </row>
    <row r="52" spans="1:10" ht="15" customHeight="1">
      <c r="A52" s="6">
        <v>47</v>
      </c>
      <c r="B52" s="6"/>
      <c r="C52" t="s">
        <v>337</v>
      </c>
      <c r="D52" s="304">
        <v>640.916</v>
      </c>
      <c r="E52" s="239"/>
      <c r="F52" s="70">
        <v>97</v>
      </c>
      <c r="G52" s="70"/>
      <c r="H52" s="58" t="s">
        <v>383</v>
      </c>
      <c r="I52" s="304">
        <v>356.334</v>
      </c>
      <c r="J52" s="126"/>
    </row>
    <row r="53" spans="1:10" ht="15" customHeight="1">
      <c r="A53" s="6">
        <v>48</v>
      </c>
      <c r="B53" s="6"/>
      <c r="C53" t="s">
        <v>354</v>
      </c>
      <c r="D53" s="304">
        <v>630.424</v>
      </c>
      <c r="E53" s="63"/>
      <c r="F53" s="70">
        <v>98</v>
      </c>
      <c r="G53" s="70"/>
      <c r="H53" s="58" t="s">
        <v>374</v>
      </c>
      <c r="I53" s="304">
        <v>351.306</v>
      </c>
      <c r="J53" s="126"/>
    </row>
    <row r="54" spans="1:10" ht="15" customHeight="1">
      <c r="A54" s="6">
        <v>49</v>
      </c>
      <c r="B54" s="6"/>
      <c r="C54" t="s">
        <v>352</v>
      </c>
      <c r="D54" s="304">
        <v>616.386</v>
      </c>
      <c r="E54" s="239"/>
      <c r="F54" s="70">
        <v>99</v>
      </c>
      <c r="G54" s="70"/>
      <c r="H54" s="239" t="s">
        <v>534</v>
      </c>
      <c r="I54" s="304">
        <v>346.556</v>
      </c>
      <c r="J54" s="126"/>
    </row>
    <row r="55" spans="1:10" ht="15" customHeight="1">
      <c r="A55" s="6">
        <v>50</v>
      </c>
      <c r="B55" s="6"/>
      <c r="C55" t="s">
        <v>340</v>
      </c>
      <c r="D55" s="304">
        <v>613.98</v>
      </c>
      <c r="E55" s="239"/>
      <c r="F55" s="70">
        <v>100</v>
      </c>
      <c r="G55" s="70"/>
      <c r="H55" s="239" t="s">
        <v>381</v>
      </c>
      <c r="I55" s="304">
        <v>285.7</v>
      </c>
      <c r="J55" s="126"/>
    </row>
    <row r="56" spans="1:14" ht="6" customHeight="1">
      <c r="A56" s="144"/>
      <c r="B56" s="144"/>
      <c r="C56" s="144"/>
      <c r="D56" s="195"/>
      <c r="E56" s="145"/>
      <c r="F56" s="145"/>
      <c r="G56" s="145"/>
      <c r="H56" s="145"/>
      <c r="I56" s="145"/>
      <c r="J56" s="51"/>
      <c r="K56" s="51"/>
      <c r="L56" s="51"/>
      <c r="M56" s="51"/>
      <c r="N56"/>
    </row>
    <row r="57" spans="1:10" ht="18" customHeight="1">
      <c r="A57" s="3" t="s">
        <v>401</v>
      </c>
      <c r="B57" s="3"/>
      <c r="C57" s="3"/>
      <c r="D57" s="3"/>
      <c r="E57" s="3"/>
      <c r="F57" s="3"/>
      <c r="G57" s="3"/>
      <c r="H57" s="3"/>
      <c r="I57" s="60"/>
      <c r="J57" s="60"/>
    </row>
    <row r="58" spans="1:10" ht="12.75">
      <c r="A58" s="3" t="s">
        <v>509</v>
      </c>
      <c r="B58" s="3"/>
      <c r="C58" s="3"/>
      <c r="D58" s="3"/>
      <c r="E58" s="3"/>
      <c r="F58" s="3"/>
      <c r="G58" s="3"/>
      <c r="H58" s="3"/>
      <c r="I58" s="3"/>
      <c r="J58" s="3"/>
    </row>
    <row r="59" spans="1:10" ht="12.75">
      <c r="A59" s="3" t="s">
        <v>510</v>
      </c>
      <c r="B59" s="3"/>
      <c r="C59" s="3"/>
      <c r="D59" s="3"/>
      <c r="E59" s="3"/>
      <c r="F59" s="3"/>
      <c r="G59" s="3"/>
      <c r="H59" s="3"/>
      <c r="I59" s="3"/>
      <c r="J59" s="3"/>
    </row>
    <row r="60" spans="1:10" ht="15" customHeight="1">
      <c r="A60" s="3" t="s">
        <v>512</v>
      </c>
      <c r="B60" s="3"/>
      <c r="C60" s="3"/>
      <c r="D60" s="3"/>
      <c r="E60" s="3"/>
      <c r="F60" s="3"/>
      <c r="G60" s="3"/>
      <c r="H60" s="3"/>
      <c r="I60" s="3"/>
      <c r="J60" s="3"/>
    </row>
    <row r="61" spans="1:10" ht="14.25" customHeight="1">
      <c r="A61" s="3" t="s">
        <v>390</v>
      </c>
      <c r="B61" s="3"/>
      <c r="C61" s="3"/>
      <c r="D61" s="3"/>
      <c r="E61" s="3"/>
      <c r="F61" s="3"/>
      <c r="G61" s="3"/>
      <c r="H61" s="3"/>
      <c r="I61" s="3"/>
      <c r="J61" s="3"/>
    </row>
    <row r="62" spans="1:10" ht="12.75">
      <c r="A62" s="3" t="s">
        <v>511</v>
      </c>
      <c r="B62" s="3"/>
      <c r="C62" s="3"/>
      <c r="D62" s="3"/>
      <c r="E62" s="3"/>
      <c r="F62" s="3"/>
      <c r="G62" s="3"/>
      <c r="H62" s="3"/>
      <c r="I62" s="3"/>
      <c r="J62" s="3"/>
    </row>
    <row r="63" spans="1:10" ht="12.75">
      <c r="A63" s="3" t="s">
        <v>391</v>
      </c>
      <c r="B63" s="3"/>
      <c r="C63" s="3"/>
      <c r="D63" s="3"/>
      <c r="E63" s="3"/>
      <c r="F63" s="3"/>
      <c r="G63" s="3"/>
      <c r="H63" s="3"/>
      <c r="I63" s="3"/>
      <c r="J63" s="3"/>
    </row>
    <row r="64" spans="1:10" ht="12.75">
      <c r="A64" s="3" t="s">
        <v>513</v>
      </c>
      <c r="B64" s="3"/>
      <c r="C64" s="3"/>
      <c r="D64" s="3"/>
      <c r="E64" s="3"/>
      <c r="F64" s="3"/>
      <c r="G64" s="3"/>
      <c r="H64" s="3"/>
      <c r="I64" s="3"/>
      <c r="J64" s="3"/>
    </row>
    <row r="65" spans="1:14" ht="6.75" customHeight="1">
      <c r="A65" s="78"/>
      <c r="B65" s="78"/>
      <c r="C65" s="3"/>
      <c r="D65" s="3"/>
      <c r="E65" s="3"/>
      <c r="F65" s="3"/>
      <c r="G65" s="3"/>
      <c r="H65" s="3"/>
      <c r="I65" s="60"/>
      <c r="J65" s="60"/>
      <c r="M65"/>
      <c r="N65"/>
    </row>
    <row r="66" spans="13:14" ht="15">
      <c r="M66"/>
      <c r="N66"/>
    </row>
    <row r="67" spans="13:14" ht="15">
      <c r="M67"/>
      <c r="N67"/>
    </row>
    <row r="68" spans="13:14" ht="15">
      <c r="M68"/>
      <c r="N68"/>
    </row>
    <row r="69" spans="13:14" ht="15">
      <c r="M69"/>
      <c r="N69"/>
    </row>
    <row r="70" spans="13:14" ht="15">
      <c r="M70"/>
      <c r="N70"/>
    </row>
    <row r="71" spans="13:14" ht="15">
      <c r="M71"/>
      <c r="N71"/>
    </row>
    <row r="72" spans="13:14" ht="15">
      <c r="M72"/>
      <c r="N72"/>
    </row>
    <row r="73" spans="13:14" ht="15">
      <c r="M73"/>
      <c r="N73"/>
    </row>
    <row r="74" spans="13:14" ht="15">
      <c r="M74"/>
      <c r="N74"/>
    </row>
    <row r="75" spans="13:14" ht="15">
      <c r="M75"/>
      <c r="N75"/>
    </row>
    <row r="76" spans="13:14" ht="15">
      <c r="M76"/>
      <c r="N76"/>
    </row>
    <row r="77" spans="13:14" ht="15">
      <c r="M77"/>
      <c r="N77"/>
    </row>
    <row r="78" spans="13:14" ht="15">
      <c r="M78"/>
      <c r="N78"/>
    </row>
    <row r="79" spans="13:14" ht="15">
      <c r="M79"/>
      <c r="N79"/>
    </row>
    <row r="80" spans="13:14" ht="15">
      <c r="M80"/>
      <c r="N80"/>
    </row>
    <row r="81" spans="13:14" ht="15">
      <c r="M81"/>
      <c r="N81"/>
    </row>
    <row r="82" spans="13:14" ht="15">
      <c r="M82"/>
      <c r="N82"/>
    </row>
    <row r="83" spans="13:14" ht="15">
      <c r="M83"/>
      <c r="N83"/>
    </row>
    <row r="84" spans="13:14" ht="15">
      <c r="M84"/>
      <c r="N84"/>
    </row>
    <row r="85" spans="13:14" ht="15">
      <c r="M85"/>
      <c r="N85"/>
    </row>
    <row r="86" spans="13:14" ht="15">
      <c r="M86"/>
      <c r="N86"/>
    </row>
    <row r="87" spans="13:14" ht="15">
      <c r="M87"/>
      <c r="N87"/>
    </row>
    <row r="88" spans="13:14" ht="15">
      <c r="M88"/>
      <c r="N88"/>
    </row>
    <row r="89" spans="13:14" ht="15">
      <c r="M89"/>
      <c r="N89"/>
    </row>
    <row r="90" spans="13:14" ht="15">
      <c r="M90"/>
      <c r="N90"/>
    </row>
    <row r="91" spans="13:14" ht="15">
      <c r="M91"/>
      <c r="N91"/>
    </row>
    <row r="92" spans="13:14" ht="15">
      <c r="M92"/>
      <c r="N92"/>
    </row>
    <row r="93" spans="13:14" ht="15">
      <c r="M93"/>
      <c r="N93"/>
    </row>
    <row r="94" spans="13:14" ht="15">
      <c r="M94"/>
      <c r="N94"/>
    </row>
    <row r="95" spans="13:14" ht="15">
      <c r="M95"/>
      <c r="N95"/>
    </row>
    <row r="96" spans="13:14" ht="15">
      <c r="M96"/>
      <c r="N96"/>
    </row>
    <row r="97" spans="13:14" ht="15">
      <c r="M97"/>
      <c r="N97"/>
    </row>
    <row r="98" spans="13:14" ht="15">
      <c r="M98"/>
      <c r="N98"/>
    </row>
    <row r="99" spans="13:14" ht="15">
      <c r="M99"/>
      <c r="N99"/>
    </row>
    <row r="100" spans="13:14" ht="15">
      <c r="M100"/>
      <c r="N100"/>
    </row>
    <row r="101" spans="13:14" ht="15">
      <c r="M101"/>
      <c r="N101"/>
    </row>
    <row r="102" spans="13:14" ht="15">
      <c r="M102"/>
      <c r="N102"/>
    </row>
    <row r="103" spans="13:14" ht="15">
      <c r="M103"/>
      <c r="N103"/>
    </row>
    <row r="104" spans="13:14" ht="15">
      <c r="M104"/>
      <c r="N104"/>
    </row>
    <row r="105" spans="13:14" ht="15">
      <c r="M105"/>
      <c r="N105"/>
    </row>
    <row r="106" spans="13:14" ht="15">
      <c r="M106"/>
      <c r="N106"/>
    </row>
    <row r="107" spans="13:14" ht="15">
      <c r="M107"/>
      <c r="N107"/>
    </row>
    <row r="108" spans="13:14" ht="15">
      <c r="M108"/>
      <c r="N108"/>
    </row>
    <row r="109" spans="13:14" ht="15">
      <c r="M109"/>
      <c r="N109"/>
    </row>
    <row r="110" spans="13:14" ht="15">
      <c r="M110"/>
      <c r="N110"/>
    </row>
    <row r="111" spans="13:14" ht="15">
      <c r="M111"/>
      <c r="N111"/>
    </row>
    <row r="112" spans="13:14" ht="15">
      <c r="M112"/>
      <c r="N112"/>
    </row>
    <row r="113" spans="13:14" ht="15">
      <c r="M113"/>
      <c r="N113"/>
    </row>
    <row r="114" spans="13:14" ht="15">
      <c r="M114"/>
      <c r="N114"/>
    </row>
    <row r="115" spans="13:14" ht="15">
      <c r="M115"/>
      <c r="N115"/>
    </row>
    <row r="116" spans="13:14" ht="15">
      <c r="M116"/>
      <c r="N116"/>
    </row>
    <row r="117" spans="13:14" ht="15">
      <c r="M117"/>
      <c r="N117"/>
    </row>
    <row r="118" spans="13:14" ht="15">
      <c r="M118"/>
      <c r="N118"/>
    </row>
    <row r="119" spans="13:14" ht="15">
      <c r="M119"/>
      <c r="N119"/>
    </row>
    <row r="120" spans="13:14" ht="15">
      <c r="M120"/>
      <c r="N120"/>
    </row>
    <row r="121" spans="13:14" ht="15">
      <c r="M121"/>
      <c r="N121"/>
    </row>
    <row r="122" spans="13:14" ht="15">
      <c r="M122"/>
      <c r="N122"/>
    </row>
    <row r="123" spans="13:14" ht="15">
      <c r="M123"/>
      <c r="N123"/>
    </row>
    <row r="124" spans="13:14" ht="15">
      <c r="M124"/>
      <c r="N124"/>
    </row>
    <row r="125" spans="13:14" ht="15">
      <c r="M125"/>
      <c r="N125"/>
    </row>
    <row r="126" spans="13:14" ht="15">
      <c r="M126"/>
      <c r="N126"/>
    </row>
    <row r="127" spans="13:14" ht="15">
      <c r="M127"/>
      <c r="N127"/>
    </row>
    <row r="128" spans="13:14" ht="15">
      <c r="M128"/>
      <c r="N128"/>
    </row>
    <row r="129" spans="13:14" ht="15">
      <c r="M129"/>
      <c r="N129"/>
    </row>
    <row r="130" spans="13:14" ht="15">
      <c r="M130"/>
      <c r="N130"/>
    </row>
    <row r="131" spans="13:14" ht="15">
      <c r="M131"/>
      <c r="N131"/>
    </row>
    <row r="132" spans="13:14" ht="15">
      <c r="M132"/>
      <c r="N132"/>
    </row>
    <row r="133" spans="13:14" ht="15">
      <c r="M133"/>
      <c r="N133"/>
    </row>
    <row r="134" spans="13:14" ht="15">
      <c r="M134"/>
      <c r="N134"/>
    </row>
    <row r="135" spans="13:14" ht="15">
      <c r="M135"/>
      <c r="N135"/>
    </row>
    <row r="136" spans="13:14" ht="15">
      <c r="M136"/>
      <c r="N136"/>
    </row>
    <row r="137" spans="13:14" ht="15">
      <c r="M137"/>
      <c r="N137"/>
    </row>
    <row r="138" spans="13:14" ht="15">
      <c r="M138"/>
      <c r="N138"/>
    </row>
    <row r="139" spans="13:14" ht="15">
      <c r="M139"/>
      <c r="N139"/>
    </row>
    <row r="140" spans="13:14" ht="15">
      <c r="M140"/>
      <c r="N140"/>
    </row>
    <row r="141" spans="13:14" ht="15">
      <c r="M141"/>
      <c r="N141"/>
    </row>
    <row r="142" spans="13:14" ht="15">
      <c r="M142"/>
      <c r="N142"/>
    </row>
    <row r="143" spans="13:14" ht="15">
      <c r="M143"/>
      <c r="N143"/>
    </row>
    <row r="144" spans="13:14" ht="15">
      <c r="M144"/>
      <c r="N144"/>
    </row>
    <row r="145" spans="13:14" ht="15">
      <c r="M145"/>
      <c r="N145"/>
    </row>
    <row r="146" spans="13:14" ht="15">
      <c r="M146"/>
      <c r="N146"/>
    </row>
    <row r="147" spans="13:14" ht="15">
      <c r="M147"/>
      <c r="N147"/>
    </row>
    <row r="148" spans="13:14" ht="15">
      <c r="M148"/>
      <c r="N148"/>
    </row>
    <row r="149" spans="13:14" ht="15">
      <c r="M149"/>
      <c r="N149"/>
    </row>
    <row r="150" spans="13:14" ht="15">
      <c r="M150"/>
      <c r="N150"/>
    </row>
    <row r="151" spans="13:14" ht="15">
      <c r="M151"/>
      <c r="N151"/>
    </row>
    <row r="152" spans="13:14" ht="15">
      <c r="M152"/>
      <c r="N152"/>
    </row>
    <row r="153" spans="13:14" ht="15">
      <c r="M153"/>
      <c r="N153"/>
    </row>
    <row r="154" spans="13:14" ht="15">
      <c r="M154"/>
      <c r="N154"/>
    </row>
    <row r="155" spans="13:14" ht="15">
      <c r="M155"/>
      <c r="N155"/>
    </row>
    <row r="156" spans="13:14" ht="15">
      <c r="M156"/>
      <c r="N156"/>
    </row>
    <row r="157" spans="13:14" ht="15">
      <c r="M157"/>
      <c r="N157"/>
    </row>
    <row r="158" spans="13:14" ht="15">
      <c r="M158"/>
      <c r="N158"/>
    </row>
    <row r="159" spans="13:14" ht="15">
      <c r="M159"/>
      <c r="N159"/>
    </row>
    <row r="160" spans="13:14" ht="15">
      <c r="M160"/>
      <c r="N160"/>
    </row>
    <row r="161" spans="13:14" ht="15">
      <c r="M161"/>
      <c r="N161"/>
    </row>
    <row r="162" spans="13:14" ht="15">
      <c r="M162"/>
      <c r="N162"/>
    </row>
    <row r="163" spans="13:14" ht="15">
      <c r="M163"/>
      <c r="N163"/>
    </row>
    <row r="164" spans="13:14" ht="15">
      <c r="M164"/>
      <c r="N164"/>
    </row>
    <row r="165" spans="13:14" ht="15">
      <c r="M165"/>
      <c r="N165"/>
    </row>
    <row r="166" spans="13:14" ht="15">
      <c r="M166"/>
      <c r="N166"/>
    </row>
    <row r="167" spans="13:14" ht="15">
      <c r="M167"/>
      <c r="N167"/>
    </row>
    <row r="168" spans="13:14" ht="15">
      <c r="M168"/>
      <c r="N168"/>
    </row>
    <row r="169" spans="13:14" ht="15">
      <c r="M169"/>
      <c r="N169"/>
    </row>
    <row r="170" spans="13:14" ht="15">
      <c r="M170"/>
      <c r="N170"/>
    </row>
    <row r="171" spans="13:14" ht="15">
      <c r="M171"/>
      <c r="N171"/>
    </row>
    <row r="172" spans="13:14" ht="15">
      <c r="M172"/>
      <c r="N172"/>
    </row>
    <row r="173" spans="13:14" ht="15">
      <c r="M173"/>
      <c r="N173"/>
    </row>
    <row r="174" spans="13:14" ht="15">
      <c r="M174"/>
      <c r="N174"/>
    </row>
    <row r="175" spans="13:14" ht="15">
      <c r="M175"/>
      <c r="N175"/>
    </row>
    <row r="176" spans="13:14" ht="15">
      <c r="M176"/>
      <c r="N176"/>
    </row>
    <row r="177" spans="13:14" ht="15">
      <c r="M177"/>
      <c r="N177"/>
    </row>
    <row r="178" spans="13:14" ht="15">
      <c r="M178"/>
      <c r="N178"/>
    </row>
    <row r="179" spans="13:14" ht="15">
      <c r="M179"/>
      <c r="N179"/>
    </row>
    <row r="180" spans="13:14" ht="15">
      <c r="M180"/>
      <c r="N180"/>
    </row>
    <row r="181" spans="13:14" ht="15">
      <c r="M181"/>
      <c r="N181"/>
    </row>
    <row r="182" spans="13:14" ht="15">
      <c r="M182"/>
      <c r="N182"/>
    </row>
    <row r="183" spans="13:14" ht="15">
      <c r="M183"/>
      <c r="N183"/>
    </row>
    <row r="184" spans="13:14" ht="15">
      <c r="M184"/>
      <c r="N184"/>
    </row>
    <row r="185" spans="13:14" ht="15">
      <c r="M185"/>
      <c r="N185"/>
    </row>
    <row r="186" spans="13:14" ht="15">
      <c r="M186"/>
      <c r="N186"/>
    </row>
    <row r="187" spans="13:14" ht="15">
      <c r="M187"/>
      <c r="N187"/>
    </row>
    <row r="188" spans="13:14" ht="15">
      <c r="M188"/>
      <c r="N188"/>
    </row>
    <row r="189" spans="13:14" ht="15">
      <c r="M189"/>
      <c r="N189"/>
    </row>
    <row r="190" spans="13:14" ht="15">
      <c r="M190"/>
      <c r="N190"/>
    </row>
    <row r="191" spans="13:14" ht="15">
      <c r="M191"/>
      <c r="N191"/>
    </row>
    <row r="192" spans="13:14" ht="15">
      <c r="M192"/>
      <c r="N192"/>
    </row>
    <row r="193" spans="13:14" ht="15">
      <c r="M193"/>
      <c r="N193"/>
    </row>
    <row r="194" spans="13:14" ht="15">
      <c r="M194"/>
      <c r="N194"/>
    </row>
    <row r="195" spans="13:14" ht="15">
      <c r="M195"/>
      <c r="N195"/>
    </row>
    <row r="196" spans="13:14" ht="15">
      <c r="M196"/>
      <c r="N196"/>
    </row>
    <row r="197" spans="13:14" ht="15">
      <c r="M197"/>
      <c r="N197"/>
    </row>
    <row r="198" spans="13:14" ht="15">
      <c r="M198"/>
      <c r="N198"/>
    </row>
    <row r="199" spans="13:14" ht="15">
      <c r="M199"/>
      <c r="N199"/>
    </row>
    <row r="200" spans="13:14" ht="15">
      <c r="M200"/>
      <c r="N200"/>
    </row>
    <row r="201" spans="13:14" ht="15">
      <c r="M201"/>
      <c r="N201"/>
    </row>
    <row r="202" spans="13:14" ht="15">
      <c r="M202"/>
      <c r="N202"/>
    </row>
    <row r="203" spans="13:14" ht="15">
      <c r="M203"/>
      <c r="N203"/>
    </row>
    <row r="204" spans="13:14" ht="15">
      <c r="M204"/>
      <c r="N204"/>
    </row>
    <row r="205" spans="13:14" ht="15">
      <c r="M205"/>
      <c r="N205"/>
    </row>
    <row r="206" spans="13:14" ht="15">
      <c r="M206"/>
      <c r="N206"/>
    </row>
    <row r="207" spans="13:14" ht="15">
      <c r="M207"/>
      <c r="N207"/>
    </row>
    <row r="208" spans="13:14" ht="15">
      <c r="M208"/>
      <c r="N208"/>
    </row>
    <row r="209" spans="13:14" ht="15">
      <c r="M209"/>
      <c r="N209"/>
    </row>
    <row r="210" spans="13:14" ht="15">
      <c r="M210"/>
      <c r="N210"/>
    </row>
    <row r="211" spans="13:14" ht="15">
      <c r="M211"/>
      <c r="N211"/>
    </row>
    <row r="212" spans="13:14" ht="15">
      <c r="M212"/>
      <c r="N212"/>
    </row>
    <row r="213" spans="13:14" ht="15">
      <c r="M213"/>
      <c r="N213"/>
    </row>
    <row r="214" spans="13:14" ht="15">
      <c r="M214"/>
      <c r="N214"/>
    </row>
    <row r="215" spans="13:14" ht="15">
      <c r="M215"/>
      <c r="N215"/>
    </row>
    <row r="216" spans="13:14" ht="15">
      <c r="M216"/>
      <c r="N216"/>
    </row>
    <row r="217" spans="13:14" ht="15">
      <c r="M217"/>
      <c r="N217"/>
    </row>
    <row r="218" spans="13:14" ht="15">
      <c r="M218"/>
      <c r="N218"/>
    </row>
    <row r="219" spans="13:14" ht="15">
      <c r="M219"/>
      <c r="N219"/>
    </row>
    <row r="220" spans="13:14" ht="15">
      <c r="M220"/>
      <c r="N220"/>
    </row>
    <row r="221" spans="13:14" ht="15">
      <c r="M221"/>
      <c r="N221"/>
    </row>
    <row r="222" spans="13:14" ht="15">
      <c r="M222"/>
      <c r="N222"/>
    </row>
    <row r="223" spans="13:14" ht="15">
      <c r="M223"/>
      <c r="N223"/>
    </row>
    <row r="224" spans="13:14" ht="15">
      <c r="M224"/>
      <c r="N224"/>
    </row>
    <row r="225" spans="13:14" ht="15">
      <c r="M225"/>
      <c r="N225"/>
    </row>
    <row r="226" spans="13:14" ht="15">
      <c r="M226"/>
      <c r="N226"/>
    </row>
    <row r="227" spans="13:14" ht="15">
      <c r="M227"/>
      <c r="N227"/>
    </row>
    <row r="228" spans="13:14" ht="15">
      <c r="M228"/>
      <c r="N228"/>
    </row>
    <row r="229" spans="13:14" ht="15">
      <c r="M229"/>
      <c r="N229"/>
    </row>
    <row r="230" spans="13:14" ht="15">
      <c r="M230"/>
      <c r="N230"/>
    </row>
    <row r="231" spans="13:14" ht="15">
      <c r="M231"/>
      <c r="N231"/>
    </row>
    <row r="232" spans="13:14" ht="15">
      <c r="M232"/>
      <c r="N232"/>
    </row>
    <row r="233" spans="13:14" ht="15">
      <c r="M233"/>
      <c r="N233"/>
    </row>
    <row r="234" spans="13:14" ht="15">
      <c r="M234"/>
      <c r="N234"/>
    </row>
    <row r="235" spans="13:14" ht="15">
      <c r="M235"/>
      <c r="N235"/>
    </row>
    <row r="236" spans="13:14" ht="15">
      <c r="M236"/>
      <c r="N236"/>
    </row>
    <row r="237" spans="13:14" ht="15">
      <c r="M237"/>
      <c r="N237"/>
    </row>
    <row r="238" spans="13:14" ht="15">
      <c r="M238"/>
      <c r="N238"/>
    </row>
    <row r="239" spans="13:14" ht="15">
      <c r="M239"/>
      <c r="N239"/>
    </row>
    <row r="240" spans="13:14" ht="15">
      <c r="M240"/>
      <c r="N240"/>
    </row>
    <row r="241" spans="13:14" ht="15">
      <c r="M241"/>
      <c r="N241"/>
    </row>
    <row r="242" spans="13:14" ht="15">
      <c r="M242"/>
      <c r="N242"/>
    </row>
    <row r="243" spans="13:14" ht="15">
      <c r="M243"/>
      <c r="N243"/>
    </row>
    <row r="244" spans="13:14" ht="15">
      <c r="M244"/>
      <c r="N244"/>
    </row>
    <row r="245" spans="13:14" ht="15">
      <c r="M245"/>
      <c r="N245"/>
    </row>
    <row r="246" spans="13:14" ht="15">
      <c r="M246"/>
      <c r="N246"/>
    </row>
    <row r="247" spans="13:14" ht="15">
      <c r="M247"/>
      <c r="N247"/>
    </row>
    <row r="248" spans="13:14" ht="15">
      <c r="M248"/>
      <c r="N248"/>
    </row>
    <row r="249" spans="13:14" ht="15">
      <c r="M249"/>
      <c r="N249"/>
    </row>
    <row r="250" spans="13:14" ht="15">
      <c r="M250"/>
      <c r="N250"/>
    </row>
    <row r="251" spans="13:14" ht="15">
      <c r="M251"/>
      <c r="N251"/>
    </row>
    <row r="252" spans="13:14" ht="15">
      <c r="M252"/>
      <c r="N252"/>
    </row>
    <row r="253" spans="13:14" ht="15">
      <c r="M253"/>
      <c r="N253"/>
    </row>
    <row r="254" spans="13:14" ht="15">
      <c r="M254"/>
      <c r="N254"/>
    </row>
    <row r="255" spans="13:14" ht="15">
      <c r="M255"/>
      <c r="N255"/>
    </row>
    <row r="256" spans="13:14" ht="15">
      <c r="M256"/>
      <c r="N256"/>
    </row>
    <row r="257" spans="13:14" ht="15">
      <c r="M257"/>
      <c r="N257"/>
    </row>
    <row r="258" spans="13:14" ht="15">
      <c r="M258"/>
      <c r="N258"/>
    </row>
    <row r="259" spans="13:14" ht="15">
      <c r="M259"/>
      <c r="N259"/>
    </row>
    <row r="260" spans="13:14" ht="15">
      <c r="M260"/>
      <c r="N260"/>
    </row>
    <row r="261" spans="13:14" ht="15">
      <c r="M261"/>
      <c r="N261"/>
    </row>
    <row r="262" spans="13:14" ht="15">
      <c r="M262"/>
      <c r="N262"/>
    </row>
    <row r="263" spans="13:14" ht="15">
      <c r="M263"/>
      <c r="N263"/>
    </row>
    <row r="264" spans="13:14" ht="15">
      <c r="M264"/>
      <c r="N264"/>
    </row>
    <row r="265" spans="13:14" ht="15">
      <c r="M265"/>
      <c r="N265"/>
    </row>
    <row r="266" spans="13:14" ht="15">
      <c r="M266"/>
      <c r="N266"/>
    </row>
    <row r="267" spans="13:14" ht="15">
      <c r="M267"/>
      <c r="N267"/>
    </row>
    <row r="268" spans="13:14" ht="15">
      <c r="M268"/>
      <c r="N268"/>
    </row>
    <row r="269" spans="13:14" ht="15">
      <c r="M269"/>
      <c r="N269"/>
    </row>
    <row r="270" spans="13:14" ht="15">
      <c r="M270"/>
      <c r="N270"/>
    </row>
    <row r="271" spans="13:14" ht="15">
      <c r="M271"/>
      <c r="N271"/>
    </row>
    <row r="272" spans="13:14" ht="15">
      <c r="M272"/>
      <c r="N272"/>
    </row>
    <row r="273" spans="13:14" ht="15">
      <c r="M273"/>
      <c r="N273"/>
    </row>
    <row r="274" spans="13:14" ht="15">
      <c r="M274"/>
      <c r="N274"/>
    </row>
    <row r="275" spans="13:14" ht="15">
      <c r="M275"/>
      <c r="N275"/>
    </row>
    <row r="276" spans="13:14" ht="15">
      <c r="M276"/>
      <c r="N276"/>
    </row>
    <row r="277" spans="13:14" ht="15">
      <c r="M277"/>
      <c r="N277"/>
    </row>
    <row r="278" spans="13:14" ht="15">
      <c r="M278"/>
      <c r="N278"/>
    </row>
    <row r="279" spans="13:14" ht="15">
      <c r="M279"/>
      <c r="N279"/>
    </row>
    <row r="280" spans="13:14" ht="15">
      <c r="M280"/>
      <c r="N280"/>
    </row>
    <row r="281" spans="13:14" ht="15">
      <c r="M281"/>
      <c r="N281"/>
    </row>
    <row r="282" spans="13:14" ht="15">
      <c r="M282"/>
      <c r="N282"/>
    </row>
    <row r="283" spans="13:14" ht="15">
      <c r="M283"/>
      <c r="N283"/>
    </row>
    <row r="284" spans="13:14" ht="15">
      <c r="M284"/>
      <c r="N284"/>
    </row>
    <row r="285" spans="13:14" ht="15">
      <c r="M285"/>
      <c r="N285"/>
    </row>
    <row r="286" spans="13:14" ht="15">
      <c r="M286"/>
      <c r="N286"/>
    </row>
    <row r="287" spans="13:14" ht="15">
      <c r="M287"/>
      <c r="N287"/>
    </row>
    <row r="288" spans="13:14" ht="15">
      <c r="M288"/>
      <c r="N288"/>
    </row>
    <row r="289" spans="13:14" ht="15">
      <c r="M289"/>
      <c r="N289"/>
    </row>
    <row r="290" spans="13:14" ht="15">
      <c r="M290"/>
      <c r="N290"/>
    </row>
    <row r="291" spans="13:14" ht="15">
      <c r="M291"/>
      <c r="N291"/>
    </row>
    <row r="292" spans="13:14" ht="15">
      <c r="M292"/>
      <c r="N292"/>
    </row>
    <row r="293" spans="13:14" ht="15">
      <c r="M293"/>
      <c r="N293"/>
    </row>
    <row r="294" spans="13:14" ht="15">
      <c r="M294"/>
      <c r="N294"/>
    </row>
    <row r="295" spans="13:14" ht="15">
      <c r="M295"/>
      <c r="N295"/>
    </row>
    <row r="296" spans="13:14" ht="15">
      <c r="M296"/>
      <c r="N296"/>
    </row>
    <row r="297" spans="13:14" ht="15">
      <c r="M297"/>
      <c r="N297"/>
    </row>
    <row r="298" spans="13:14" ht="15">
      <c r="M298"/>
      <c r="N298"/>
    </row>
    <row r="299" spans="13:14" ht="15">
      <c r="M299"/>
      <c r="N299"/>
    </row>
    <row r="300" spans="13:14" ht="15">
      <c r="M300"/>
      <c r="N300"/>
    </row>
    <row r="301" spans="13:14" ht="15">
      <c r="M301"/>
      <c r="N301"/>
    </row>
    <row r="302" spans="13:14" ht="15">
      <c r="M302"/>
      <c r="N302"/>
    </row>
    <row r="303" spans="13:14" ht="15">
      <c r="M303"/>
      <c r="N303"/>
    </row>
    <row r="304" spans="13:14" ht="15">
      <c r="M304"/>
      <c r="N304"/>
    </row>
    <row r="305" spans="13:14" ht="15">
      <c r="M305"/>
      <c r="N305"/>
    </row>
    <row r="306" spans="13:14" ht="15">
      <c r="M306"/>
      <c r="N306"/>
    </row>
    <row r="307" spans="13:14" ht="15">
      <c r="M307"/>
      <c r="N307"/>
    </row>
    <row r="308" spans="13:14" ht="15">
      <c r="M308"/>
      <c r="N308"/>
    </row>
    <row r="309" spans="13:14" ht="15">
      <c r="M309"/>
      <c r="N309"/>
    </row>
    <row r="310" spans="13:14" ht="15">
      <c r="M310"/>
      <c r="N310"/>
    </row>
    <row r="311" spans="13:14" ht="15">
      <c r="M311"/>
      <c r="N311"/>
    </row>
    <row r="312" spans="13:14" ht="15">
      <c r="M312"/>
      <c r="N312"/>
    </row>
    <row r="313" spans="13:14" ht="15">
      <c r="M313"/>
      <c r="N313"/>
    </row>
    <row r="314" spans="13:14" ht="15">
      <c r="M314"/>
      <c r="N314"/>
    </row>
    <row r="315" spans="13:14" ht="15">
      <c r="M315"/>
      <c r="N315"/>
    </row>
    <row r="316" spans="13:14" ht="15">
      <c r="M316"/>
      <c r="N316"/>
    </row>
    <row r="317" spans="13:14" ht="15">
      <c r="M317"/>
      <c r="N317"/>
    </row>
    <row r="318" spans="13:14" ht="15">
      <c r="M318"/>
      <c r="N318"/>
    </row>
    <row r="319" spans="13:14" ht="15">
      <c r="M319"/>
      <c r="N319"/>
    </row>
    <row r="320" spans="13:14" ht="15">
      <c r="M320"/>
      <c r="N320"/>
    </row>
    <row r="321" spans="13:14" ht="15">
      <c r="M321"/>
      <c r="N321"/>
    </row>
    <row r="322" spans="13:14" ht="15">
      <c r="M322"/>
      <c r="N322"/>
    </row>
    <row r="323" spans="13:14" ht="15">
      <c r="M323"/>
      <c r="N323"/>
    </row>
    <row r="324" spans="13:14" ht="15">
      <c r="M324"/>
      <c r="N324"/>
    </row>
    <row r="325" spans="13:14" ht="15">
      <c r="M325"/>
      <c r="N325"/>
    </row>
    <row r="326" spans="13:14" ht="15">
      <c r="M326"/>
      <c r="N326"/>
    </row>
    <row r="327" spans="13:14" ht="15">
      <c r="M327"/>
      <c r="N327"/>
    </row>
    <row r="328" spans="13:14" ht="15">
      <c r="M328"/>
      <c r="N328"/>
    </row>
    <row r="329" spans="13:14" ht="15">
      <c r="M329"/>
      <c r="N329"/>
    </row>
    <row r="330" spans="13:14" ht="15">
      <c r="M330"/>
      <c r="N330"/>
    </row>
    <row r="331" spans="13:14" ht="15">
      <c r="M331"/>
      <c r="N331"/>
    </row>
    <row r="332" spans="13:14" ht="15">
      <c r="M332"/>
      <c r="N332"/>
    </row>
    <row r="333" spans="13:14" ht="15">
      <c r="M333"/>
      <c r="N333"/>
    </row>
    <row r="334" spans="13:14" ht="15">
      <c r="M334"/>
      <c r="N334"/>
    </row>
    <row r="335" spans="13:14" ht="15">
      <c r="M335"/>
      <c r="N335"/>
    </row>
    <row r="336" spans="13:14" ht="15">
      <c r="M336"/>
      <c r="N336"/>
    </row>
    <row r="337" spans="13:14" ht="15">
      <c r="M337"/>
      <c r="N337"/>
    </row>
    <row r="338" spans="13:14" ht="15">
      <c r="M338"/>
      <c r="N338"/>
    </row>
    <row r="339" spans="13:14" ht="15">
      <c r="M339"/>
      <c r="N339"/>
    </row>
    <row r="340" spans="13:14" ht="15">
      <c r="M340"/>
      <c r="N340"/>
    </row>
    <row r="341" spans="13:14" ht="15">
      <c r="M341"/>
      <c r="N341"/>
    </row>
    <row r="342" spans="13:14" ht="15">
      <c r="M342"/>
      <c r="N342"/>
    </row>
    <row r="343" spans="13:14" ht="15">
      <c r="M343"/>
      <c r="N343"/>
    </row>
    <row r="344" spans="13:14" ht="15">
      <c r="M344"/>
      <c r="N344"/>
    </row>
    <row r="345" spans="13:14" ht="15">
      <c r="M345"/>
      <c r="N345"/>
    </row>
    <row r="346" spans="13:14" ht="15">
      <c r="M346"/>
      <c r="N346"/>
    </row>
    <row r="347" spans="13:14" ht="15">
      <c r="M347"/>
      <c r="N347"/>
    </row>
    <row r="348" spans="13:14" ht="15">
      <c r="M348"/>
      <c r="N348"/>
    </row>
    <row r="349" spans="13:14" ht="15">
      <c r="M349"/>
      <c r="N349"/>
    </row>
    <row r="350" spans="13:14" ht="15">
      <c r="M350"/>
      <c r="N350"/>
    </row>
    <row r="351" spans="13:14" ht="15">
      <c r="M351"/>
      <c r="N351"/>
    </row>
    <row r="352" spans="13:14" ht="15">
      <c r="M352"/>
      <c r="N352"/>
    </row>
    <row r="353" spans="13:14" ht="15">
      <c r="M353"/>
      <c r="N353"/>
    </row>
    <row r="354" spans="13:14" ht="15">
      <c r="M354"/>
      <c r="N354"/>
    </row>
    <row r="355" spans="13:14" ht="15">
      <c r="M355"/>
      <c r="N355"/>
    </row>
    <row r="356" spans="13:14" ht="15">
      <c r="M356"/>
      <c r="N356"/>
    </row>
    <row r="357" spans="13:14" ht="15">
      <c r="M357"/>
      <c r="N357"/>
    </row>
    <row r="358" spans="13:14" ht="15">
      <c r="M358"/>
      <c r="N358"/>
    </row>
    <row r="359" spans="13:14" ht="15">
      <c r="M359"/>
      <c r="N359"/>
    </row>
    <row r="360" spans="13:14" ht="15">
      <c r="M360"/>
      <c r="N360"/>
    </row>
    <row r="361" spans="13:14" ht="15">
      <c r="M361"/>
      <c r="N361"/>
    </row>
    <row r="362" spans="13:14" ht="15">
      <c r="M362"/>
      <c r="N362"/>
    </row>
    <row r="363" spans="13:14" ht="15">
      <c r="M363"/>
      <c r="N363"/>
    </row>
    <row r="364" spans="13:14" ht="15">
      <c r="M364"/>
      <c r="N364"/>
    </row>
    <row r="365" spans="13:14" ht="15">
      <c r="M365"/>
      <c r="N365"/>
    </row>
    <row r="366" spans="13:14" ht="15">
      <c r="M366"/>
      <c r="N366"/>
    </row>
    <row r="367" spans="13:14" ht="15">
      <c r="M367"/>
      <c r="N367"/>
    </row>
    <row r="368" spans="13:14" ht="15">
      <c r="M368"/>
      <c r="N368"/>
    </row>
    <row r="369" spans="13:14" ht="15">
      <c r="M369"/>
      <c r="N369"/>
    </row>
    <row r="370" spans="13:14" ht="15">
      <c r="M370"/>
      <c r="N370"/>
    </row>
    <row r="371" spans="13:14" ht="15">
      <c r="M371"/>
      <c r="N371"/>
    </row>
    <row r="372" spans="13:14" ht="15">
      <c r="M372"/>
      <c r="N372"/>
    </row>
    <row r="373" spans="13:14" ht="15">
      <c r="M373"/>
      <c r="N373"/>
    </row>
    <row r="374" spans="13:14" ht="15">
      <c r="M374"/>
      <c r="N374"/>
    </row>
    <row r="375" spans="13:14" ht="15">
      <c r="M375"/>
      <c r="N375"/>
    </row>
    <row r="376" spans="13:14" ht="15">
      <c r="M376"/>
      <c r="N376"/>
    </row>
    <row r="377" spans="13:14" ht="15">
      <c r="M377"/>
      <c r="N377"/>
    </row>
    <row r="378" spans="13:14" ht="15">
      <c r="M378"/>
      <c r="N378"/>
    </row>
    <row r="379" spans="13:14" ht="15">
      <c r="M379"/>
      <c r="N379"/>
    </row>
    <row r="380" spans="13:14" ht="15">
      <c r="M380"/>
      <c r="N380"/>
    </row>
    <row r="381" spans="13:14" ht="15">
      <c r="M381"/>
      <c r="N381"/>
    </row>
    <row r="382" spans="13:14" ht="15">
      <c r="M382"/>
      <c r="N382"/>
    </row>
    <row r="383" spans="13:14" ht="15">
      <c r="M383"/>
      <c r="N383"/>
    </row>
    <row r="384" spans="13:14" ht="15">
      <c r="M384"/>
      <c r="N384"/>
    </row>
    <row r="385" spans="13:14" ht="15">
      <c r="M385"/>
      <c r="N385"/>
    </row>
    <row r="386" spans="13:14" ht="15">
      <c r="M386"/>
      <c r="N386"/>
    </row>
    <row r="387" spans="13:14" ht="15">
      <c r="M387"/>
      <c r="N387"/>
    </row>
    <row r="388" spans="13:14" ht="15">
      <c r="M388"/>
      <c r="N388"/>
    </row>
    <row r="389" spans="13:14" ht="15">
      <c r="M389"/>
      <c r="N389"/>
    </row>
    <row r="390" spans="13:14" ht="15">
      <c r="M390"/>
      <c r="N390"/>
    </row>
    <row r="391" spans="13:14" ht="15">
      <c r="M391"/>
      <c r="N391"/>
    </row>
    <row r="392" spans="13:14" ht="15">
      <c r="M392"/>
      <c r="N392"/>
    </row>
    <row r="393" spans="13:14" ht="15">
      <c r="M393"/>
      <c r="N393"/>
    </row>
    <row r="394" spans="13:14" ht="15">
      <c r="M394"/>
      <c r="N394"/>
    </row>
    <row r="395" spans="13:14" ht="15">
      <c r="M395"/>
      <c r="N395"/>
    </row>
    <row r="396" spans="13:14" ht="15">
      <c r="M396"/>
      <c r="N396"/>
    </row>
    <row r="397" spans="13:14" ht="15">
      <c r="M397"/>
      <c r="N397"/>
    </row>
    <row r="398" spans="13:14" ht="15">
      <c r="M398"/>
      <c r="N398"/>
    </row>
    <row r="399" spans="13:14" ht="15">
      <c r="M399"/>
      <c r="N399"/>
    </row>
    <row r="400" spans="13:14" ht="15">
      <c r="M400"/>
      <c r="N400"/>
    </row>
    <row r="401" spans="13:14" ht="15">
      <c r="M401"/>
      <c r="N401"/>
    </row>
    <row r="402" spans="13:14" ht="15">
      <c r="M402"/>
      <c r="N402"/>
    </row>
    <row r="403" spans="13:14" ht="15">
      <c r="M403"/>
      <c r="N403"/>
    </row>
    <row r="404" spans="13:14" ht="15">
      <c r="M404"/>
      <c r="N404"/>
    </row>
    <row r="405" spans="13:14" ht="15">
      <c r="M405"/>
      <c r="N405"/>
    </row>
    <row r="406" spans="13:14" ht="15">
      <c r="M406"/>
      <c r="N406"/>
    </row>
    <row r="407" spans="13:14" ht="15">
      <c r="M407"/>
      <c r="N407"/>
    </row>
    <row r="408" spans="13:14" ht="15">
      <c r="M408"/>
      <c r="N408"/>
    </row>
    <row r="409" spans="13:14" ht="15">
      <c r="M409"/>
      <c r="N409"/>
    </row>
    <row r="410" spans="13:14" ht="15">
      <c r="M410"/>
      <c r="N410"/>
    </row>
    <row r="411" spans="13:14" ht="15">
      <c r="M411"/>
      <c r="N411"/>
    </row>
    <row r="412" spans="13:14" ht="15">
      <c r="M412"/>
      <c r="N412"/>
    </row>
    <row r="413" spans="13:14" ht="15">
      <c r="M413"/>
      <c r="N413"/>
    </row>
    <row r="414" spans="13:14" ht="15">
      <c r="M414"/>
      <c r="N414"/>
    </row>
    <row r="415" spans="13:14" ht="15">
      <c r="M415"/>
      <c r="N415"/>
    </row>
    <row r="416" spans="13:14" ht="15">
      <c r="M416"/>
      <c r="N416"/>
    </row>
    <row r="417" spans="13:14" ht="15">
      <c r="M417"/>
      <c r="N417"/>
    </row>
    <row r="418" spans="13:14" ht="15">
      <c r="M418"/>
      <c r="N418"/>
    </row>
    <row r="419" spans="13:14" ht="15">
      <c r="M419"/>
      <c r="N419"/>
    </row>
    <row r="420" spans="13:14" ht="15">
      <c r="M420"/>
      <c r="N420"/>
    </row>
    <row r="421" spans="13:14" ht="15">
      <c r="M421"/>
      <c r="N421"/>
    </row>
    <row r="422" spans="13:14" ht="15">
      <c r="M422"/>
      <c r="N422"/>
    </row>
    <row r="423" spans="13:14" ht="15">
      <c r="M423"/>
      <c r="N423"/>
    </row>
    <row r="424" spans="13:14" ht="15">
      <c r="M424"/>
      <c r="N424"/>
    </row>
    <row r="425" spans="13:14" ht="15">
      <c r="M425"/>
      <c r="N425"/>
    </row>
    <row r="426" spans="13:14" ht="15">
      <c r="M426"/>
      <c r="N426"/>
    </row>
    <row r="427" spans="13:14" ht="15">
      <c r="M427"/>
      <c r="N427"/>
    </row>
    <row r="428" spans="13:14" ht="15">
      <c r="M428"/>
      <c r="N428"/>
    </row>
    <row r="429" spans="13:14" ht="15">
      <c r="M429"/>
      <c r="N429"/>
    </row>
    <row r="430" spans="13:14" ht="15">
      <c r="M430"/>
      <c r="N430"/>
    </row>
    <row r="431" spans="13:14" ht="15">
      <c r="M431"/>
      <c r="N431"/>
    </row>
    <row r="432" spans="13:14" ht="15">
      <c r="M432"/>
      <c r="N432"/>
    </row>
    <row r="433" spans="13:14" ht="15">
      <c r="M433"/>
      <c r="N433"/>
    </row>
    <row r="434" spans="13:14" ht="15">
      <c r="M434"/>
      <c r="N434"/>
    </row>
    <row r="435" spans="13:14" ht="15">
      <c r="M435"/>
      <c r="N435"/>
    </row>
    <row r="436" spans="13:14" ht="15">
      <c r="M436"/>
      <c r="N436"/>
    </row>
    <row r="437" spans="13:14" ht="15">
      <c r="M437"/>
      <c r="N437"/>
    </row>
    <row r="438" spans="13:14" ht="15">
      <c r="M438"/>
      <c r="N438"/>
    </row>
    <row r="439" spans="13:14" ht="15">
      <c r="M439"/>
      <c r="N439"/>
    </row>
    <row r="440" spans="13:14" ht="15">
      <c r="M440"/>
      <c r="N440"/>
    </row>
    <row r="441" spans="13:14" ht="15">
      <c r="M441"/>
      <c r="N441"/>
    </row>
    <row r="442" spans="13:14" ht="15">
      <c r="M442"/>
      <c r="N442"/>
    </row>
    <row r="443" spans="13:14" ht="15">
      <c r="M443"/>
      <c r="N443"/>
    </row>
    <row r="444" spans="13:14" ht="15">
      <c r="M444"/>
      <c r="N444"/>
    </row>
    <row r="445" spans="13:14" ht="15">
      <c r="M445"/>
      <c r="N445"/>
    </row>
    <row r="446" spans="13:14" ht="15">
      <c r="M446"/>
      <c r="N446"/>
    </row>
    <row r="447" spans="13:14" ht="15">
      <c r="M447"/>
      <c r="N447"/>
    </row>
    <row r="448" spans="13:14" ht="15">
      <c r="M448"/>
      <c r="N448"/>
    </row>
    <row r="449" spans="13:14" ht="15">
      <c r="M449"/>
      <c r="N449"/>
    </row>
    <row r="450" spans="13:14" ht="15">
      <c r="M450"/>
      <c r="N450"/>
    </row>
    <row r="451" spans="13:14" ht="15">
      <c r="M451"/>
      <c r="N451"/>
    </row>
    <row r="452" spans="13:14" ht="15">
      <c r="M452"/>
      <c r="N452"/>
    </row>
    <row r="453" spans="13:14" ht="15">
      <c r="M453"/>
      <c r="N453"/>
    </row>
    <row r="454" spans="13:14" ht="15">
      <c r="M454"/>
      <c r="N454"/>
    </row>
    <row r="455" spans="13:14" ht="15">
      <c r="M455"/>
      <c r="N455"/>
    </row>
    <row r="456" spans="13:14" ht="15">
      <c r="M456"/>
      <c r="N456"/>
    </row>
    <row r="457" spans="13:14" ht="15">
      <c r="M457"/>
      <c r="N457"/>
    </row>
    <row r="458" spans="13:14" ht="15">
      <c r="M458"/>
      <c r="N458"/>
    </row>
    <row r="459" spans="13:14" ht="15">
      <c r="M459"/>
      <c r="N459"/>
    </row>
    <row r="460" spans="13:14" ht="15">
      <c r="M460"/>
      <c r="N460"/>
    </row>
    <row r="461" spans="13:14" ht="15">
      <c r="M461"/>
      <c r="N461"/>
    </row>
    <row r="462" spans="13:14" ht="15">
      <c r="M462"/>
      <c r="N462"/>
    </row>
    <row r="463" spans="13:14" ht="15">
      <c r="M463"/>
      <c r="N463"/>
    </row>
    <row r="464" spans="13:14" ht="15">
      <c r="M464"/>
      <c r="N464"/>
    </row>
    <row r="465" spans="13:14" ht="15">
      <c r="M465"/>
      <c r="N465"/>
    </row>
    <row r="466" spans="13:14" ht="15">
      <c r="M466"/>
      <c r="N466"/>
    </row>
    <row r="467" spans="13:14" ht="15">
      <c r="M467"/>
      <c r="N467"/>
    </row>
    <row r="468" spans="13:14" ht="15">
      <c r="M468"/>
      <c r="N468"/>
    </row>
    <row r="469" spans="13:14" ht="15">
      <c r="M469"/>
      <c r="N469"/>
    </row>
    <row r="470" spans="13:14" ht="15">
      <c r="M470"/>
      <c r="N470"/>
    </row>
    <row r="471" spans="13:14" ht="15">
      <c r="M471"/>
      <c r="N471"/>
    </row>
    <row r="472" spans="13:14" ht="15">
      <c r="M472"/>
      <c r="N472"/>
    </row>
    <row r="473" spans="13:14" ht="15">
      <c r="M473"/>
      <c r="N473"/>
    </row>
    <row r="474" spans="13:14" ht="15">
      <c r="M474"/>
      <c r="N474"/>
    </row>
    <row r="475" spans="13:14" ht="15">
      <c r="M475"/>
      <c r="N475"/>
    </row>
    <row r="476" spans="13:14" ht="15">
      <c r="M476"/>
      <c r="N476"/>
    </row>
    <row r="477" spans="13:14" ht="15">
      <c r="M477"/>
      <c r="N477"/>
    </row>
    <row r="478" spans="13:14" ht="15">
      <c r="M478"/>
      <c r="N478"/>
    </row>
    <row r="479" spans="13:14" ht="15">
      <c r="M479"/>
      <c r="N479"/>
    </row>
    <row r="480" spans="13:14" ht="15">
      <c r="M480"/>
      <c r="N480"/>
    </row>
    <row r="481" spans="13:14" ht="15">
      <c r="M481"/>
      <c r="N481"/>
    </row>
    <row r="482" spans="13:14" ht="15">
      <c r="M482"/>
      <c r="N482"/>
    </row>
    <row r="483" spans="13:14" ht="15">
      <c r="M483"/>
      <c r="N483"/>
    </row>
    <row r="484" spans="13:14" ht="15">
      <c r="M484"/>
      <c r="N484"/>
    </row>
    <row r="485" spans="13:14" ht="15">
      <c r="M485"/>
      <c r="N485"/>
    </row>
    <row r="486" spans="13:14" ht="15">
      <c r="M486"/>
      <c r="N486"/>
    </row>
    <row r="487" spans="13:14" ht="15">
      <c r="M487"/>
      <c r="N487"/>
    </row>
    <row r="488" spans="13:14" ht="15">
      <c r="M488"/>
      <c r="N488"/>
    </row>
    <row r="489" spans="13:14" ht="15">
      <c r="M489"/>
      <c r="N489"/>
    </row>
    <row r="490" spans="13:14" ht="15">
      <c r="M490"/>
      <c r="N490"/>
    </row>
    <row r="491" spans="13:14" ht="15">
      <c r="M491"/>
      <c r="N491"/>
    </row>
    <row r="492" spans="13:14" ht="15">
      <c r="M492"/>
      <c r="N492"/>
    </row>
    <row r="493" spans="13:14" ht="15">
      <c r="M493"/>
      <c r="N493"/>
    </row>
    <row r="494" spans="13:14" ht="15">
      <c r="M494"/>
      <c r="N494"/>
    </row>
    <row r="495" spans="13:14" ht="15">
      <c r="M495"/>
      <c r="N495"/>
    </row>
    <row r="496" spans="13:14" ht="15">
      <c r="M496"/>
      <c r="N496"/>
    </row>
    <row r="497" spans="13:14" ht="15">
      <c r="M497"/>
      <c r="N497"/>
    </row>
    <row r="498" spans="13:14" ht="15">
      <c r="M498"/>
      <c r="N498"/>
    </row>
    <row r="499" spans="13:14" ht="15">
      <c r="M499"/>
      <c r="N499"/>
    </row>
    <row r="500" spans="13:14" ht="15">
      <c r="M500"/>
      <c r="N500"/>
    </row>
    <row r="501" spans="13:14" ht="15">
      <c r="M501"/>
      <c r="N501"/>
    </row>
    <row r="502" spans="13:14" ht="15">
      <c r="M502"/>
      <c r="N502"/>
    </row>
    <row r="503" spans="13:14" ht="15">
      <c r="M503"/>
      <c r="N503"/>
    </row>
    <row r="504" spans="13:14" ht="15">
      <c r="M504"/>
      <c r="N504"/>
    </row>
    <row r="505" spans="13:14" ht="15">
      <c r="M505"/>
      <c r="N505"/>
    </row>
    <row r="506" spans="13:14" ht="15">
      <c r="M506"/>
      <c r="N506"/>
    </row>
    <row r="507" spans="13:14" ht="15">
      <c r="M507"/>
      <c r="N507"/>
    </row>
    <row r="508" spans="13:14" ht="15">
      <c r="M508"/>
      <c r="N508"/>
    </row>
    <row r="509" spans="13:14" ht="15">
      <c r="M509"/>
      <c r="N509"/>
    </row>
    <row r="510" spans="13:14" ht="15">
      <c r="M510"/>
      <c r="N510"/>
    </row>
    <row r="511" spans="13:14" ht="15">
      <c r="M511"/>
      <c r="N511"/>
    </row>
    <row r="512" spans="13:14" ht="15">
      <c r="M512"/>
      <c r="N512"/>
    </row>
    <row r="513" spans="13:14" ht="15">
      <c r="M513"/>
      <c r="N513"/>
    </row>
    <row r="514" spans="13:14" ht="15">
      <c r="M514"/>
      <c r="N514"/>
    </row>
    <row r="515" spans="13:14" ht="15">
      <c r="M515"/>
      <c r="N515"/>
    </row>
    <row r="516" spans="13:14" ht="15">
      <c r="M516"/>
      <c r="N516"/>
    </row>
    <row r="517" spans="13:14" ht="15">
      <c r="M517"/>
      <c r="N517"/>
    </row>
    <row r="518" spans="13:14" ht="15">
      <c r="M518"/>
      <c r="N518"/>
    </row>
    <row r="519" spans="13:14" ht="15">
      <c r="M519"/>
      <c r="N519"/>
    </row>
    <row r="520" spans="13:14" ht="15">
      <c r="M520"/>
      <c r="N520"/>
    </row>
    <row r="521" spans="13:14" ht="15">
      <c r="M521"/>
      <c r="N521"/>
    </row>
    <row r="522" spans="13:14" ht="15">
      <c r="M522"/>
      <c r="N522"/>
    </row>
    <row r="523" spans="13:14" ht="15">
      <c r="M523"/>
      <c r="N523"/>
    </row>
    <row r="524" spans="13:14" ht="15">
      <c r="M524"/>
      <c r="N524"/>
    </row>
    <row r="525" spans="13:14" ht="15">
      <c r="M525"/>
      <c r="N525"/>
    </row>
    <row r="526" spans="13:14" ht="15">
      <c r="M526"/>
      <c r="N526"/>
    </row>
    <row r="527" spans="13:14" ht="15">
      <c r="M527"/>
      <c r="N527"/>
    </row>
    <row r="528" spans="13:14" ht="15">
      <c r="M528"/>
      <c r="N528"/>
    </row>
    <row r="529" spans="13:14" ht="15">
      <c r="M529"/>
      <c r="N529"/>
    </row>
    <row r="530" spans="13:14" ht="15">
      <c r="M530"/>
      <c r="N530"/>
    </row>
    <row r="531" spans="13:14" ht="15">
      <c r="M531"/>
      <c r="N531"/>
    </row>
    <row r="532" spans="13:14" ht="15">
      <c r="M532"/>
      <c r="N532"/>
    </row>
    <row r="533" spans="13:14" ht="15">
      <c r="M533"/>
      <c r="N533"/>
    </row>
    <row r="534" spans="13:14" ht="15">
      <c r="M534"/>
      <c r="N534"/>
    </row>
    <row r="535" spans="13:14" ht="15">
      <c r="M535"/>
      <c r="N535"/>
    </row>
    <row r="536" spans="13:14" ht="15">
      <c r="M536"/>
      <c r="N536"/>
    </row>
    <row r="537" spans="13:14" ht="15">
      <c r="M537"/>
      <c r="N537"/>
    </row>
    <row r="538" spans="13:14" ht="15">
      <c r="M538"/>
      <c r="N538"/>
    </row>
    <row r="539" spans="13:14" ht="15">
      <c r="M539"/>
      <c r="N539"/>
    </row>
    <row r="540" spans="13:14" ht="15">
      <c r="M540"/>
      <c r="N540"/>
    </row>
    <row r="541" spans="13:14" ht="15">
      <c r="M541"/>
      <c r="N541"/>
    </row>
    <row r="542" spans="13:14" ht="15">
      <c r="M542"/>
      <c r="N542"/>
    </row>
    <row r="543" spans="13:14" ht="15">
      <c r="M543"/>
      <c r="N543"/>
    </row>
    <row r="544" spans="13:14" ht="15">
      <c r="M544"/>
      <c r="N544"/>
    </row>
    <row r="545" spans="13:14" ht="15">
      <c r="M545"/>
      <c r="N545"/>
    </row>
    <row r="546" spans="13:14" ht="15">
      <c r="M546"/>
      <c r="N546"/>
    </row>
    <row r="547" spans="13:14" ht="15">
      <c r="M547"/>
      <c r="N547"/>
    </row>
    <row r="548" spans="13:14" ht="15">
      <c r="M548"/>
      <c r="N548"/>
    </row>
    <row r="549" spans="13:14" ht="15">
      <c r="M549"/>
      <c r="N549"/>
    </row>
    <row r="550" spans="13:14" ht="15">
      <c r="M550"/>
      <c r="N550"/>
    </row>
    <row r="551" spans="13:14" ht="15">
      <c r="M551"/>
      <c r="N551"/>
    </row>
    <row r="552" spans="13:14" ht="15">
      <c r="M552"/>
      <c r="N552"/>
    </row>
    <row r="553" spans="13:14" ht="15">
      <c r="M553"/>
      <c r="N553"/>
    </row>
    <row r="554" spans="13:14" ht="15">
      <c r="M554"/>
      <c r="N554"/>
    </row>
    <row r="555" spans="13:14" ht="15">
      <c r="M555"/>
      <c r="N555"/>
    </row>
    <row r="556" spans="13:14" ht="15">
      <c r="M556"/>
      <c r="N556"/>
    </row>
    <row r="557" spans="13:14" ht="15">
      <c r="M557"/>
      <c r="N557"/>
    </row>
    <row r="558" spans="13:14" ht="15">
      <c r="M558"/>
      <c r="N558"/>
    </row>
    <row r="559" spans="13:14" ht="15">
      <c r="M559"/>
      <c r="N559"/>
    </row>
    <row r="560" spans="13:14" ht="15">
      <c r="M560"/>
      <c r="N560"/>
    </row>
    <row r="561" spans="13:14" ht="15">
      <c r="M561"/>
      <c r="N561"/>
    </row>
    <row r="562" spans="13:14" ht="15">
      <c r="M562"/>
      <c r="N562"/>
    </row>
    <row r="563" spans="13:14" ht="15">
      <c r="M563"/>
      <c r="N563"/>
    </row>
    <row r="564" spans="13:14" ht="15">
      <c r="M564"/>
      <c r="N564"/>
    </row>
    <row r="565" spans="13:14" ht="15">
      <c r="M565"/>
      <c r="N565"/>
    </row>
    <row r="566" spans="13:14" ht="15">
      <c r="M566"/>
      <c r="N566"/>
    </row>
    <row r="567" spans="13:14" ht="15">
      <c r="M567"/>
      <c r="N567"/>
    </row>
    <row r="568" spans="13:14" ht="15">
      <c r="M568"/>
      <c r="N568"/>
    </row>
    <row r="569" spans="13:14" ht="15">
      <c r="M569"/>
      <c r="N569"/>
    </row>
    <row r="570" spans="13:14" ht="15">
      <c r="M570"/>
      <c r="N570"/>
    </row>
    <row r="571" spans="13:14" ht="15">
      <c r="M571"/>
      <c r="N571"/>
    </row>
    <row r="572" spans="13:14" ht="15">
      <c r="M572"/>
      <c r="N572"/>
    </row>
    <row r="573" spans="13:14" ht="15">
      <c r="M573"/>
      <c r="N573"/>
    </row>
    <row r="574" spans="13:14" ht="15">
      <c r="M574"/>
      <c r="N574"/>
    </row>
    <row r="575" spans="13:14" ht="15">
      <c r="M575"/>
      <c r="N575"/>
    </row>
    <row r="576" spans="13:14" ht="15">
      <c r="M576"/>
      <c r="N576"/>
    </row>
    <row r="577" spans="13:14" ht="15">
      <c r="M577"/>
      <c r="N577"/>
    </row>
    <row r="578" spans="13:14" ht="15">
      <c r="M578"/>
      <c r="N578"/>
    </row>
    <row r="579" spans="13:14" ht="15">
      <c r="M579"/>
      <c r="N579"/>
    </row>
    <row r="580" spans="13:14" ht="15">
      <c r="M580"/>
      <c r="N580"/>
    </row>
    <row r="581" spans="13:14" ht="15">
      <c r="M581"/>
      <c r="N581"/>
    </row>
    <row r="582" spans="13:14" ht="15">
      <c r="M582"/>
      <c r="N582"/>
    </row>
    <row r="583" spans="13:14" ht="15">
      <c r="M583"/>
      <c r="N583"/>
    </row>
    <row r="584" spans="13:14" ht="15">
      <c r="M584"/>
      <c r="N584"/>
    </row>
    <row r="585" spans="13:14" ht="15">
      <c r="M585"/>
      <c r="N585"/>
    </row>
    <row r="586" spans="13:14" ht="15">
      <c r="M586"/>
      <c r="N586"/>
    </row>
    <row r="587" spans="13:14" ht="15">
      <c r="M587"/>
      <c r="N587"/>
    </row>
    <row r="588" spans="13:14" ht="15">
      <c r="M588"/>
      <c r="N588"/>
    </row>
    <row r="589" spans="13:14" ht="15">
      <c r="M589"/>
      <c r="N589"/>
    </row>
    <row r="590" spans="13:14" ht="15">
      <c r="M590"/>
      <c r="N590"/>
    </row>
    <row r="591" spans="13:14" ht="15">
      <c r="M591"/>
      <c r="N591"/>
    </row>
    <row r="592" spans="13:14" ht="15">
      <c r="M592"/>
      <c r="N592"/>
    </row>
    <row r="593" spans="13:14" ht="15">
      <c r="M593"/>
      <c r="N593"/>
    </row>
    <row r="594" spans="13:14" ht="15">
      <c r="M594"/>
      <c r="N594"/>
    </row>
    <row r="595" spans="13:14" ht="15">
      <c r="M595"/>
      <c r="N595"/>
    </row>
    <row r="596" spans="13:14" ht="15">
      <c r="M596"/>
      <c r="N596"/>
    </row>
    <row r="597" spans="13:14" ht="15">
      <c r="M597"/>
      <c r="N597"/>
    </row>
    <row r="598" spans="13:14" ht="15">
      <c r="M598"/>
      <c r="N598"/>
    </row>
    <row r="599" spans="13:14" ht="15">
      <c r="M599"/>
      <c r="N599"/>
    </row>
    <row r="600" spans="13:14" ht="15">
      <c r="M600"/>
      <c r="N600"/>
    </row>
    <row r="601" spans="13:14" ht="15">
      <c r="M601"/>
      <c r="N601"/>
    </row>
  </sheetData>
  <printOptions/>
  <pageMargins left="0.75" right="0.75" top="1" bottom="1" header="0.5" footer="0.5"/>
  <pageSetup fitToHeight="1" fitToWidth="1" horizontalDpi="300" verticalDpi="300" orientation="portrait" paperSize="9" scale="67" r:id="rId1"/>
  <headerFooter alignWithMargins="0">
    <oddHeader>&amp;R&amp;"Arial,Bold"&amp;16RAIL SERVICES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U70"/>
  <sheetViews>
    <sheetView zoomScale="75" zoomScaleNormal="75" workbookViewId="0" topLeftCell="A1">
      <selection activeCell="Q62" sqref="Q62"/>
    </sheetView>
  </sheetViews>
  <sheetFormatPr defaultColWidth="8.88671875" defaultRowHeight="15"/>
  <cols>
    <col min="1" max="1" width="35.21484375" style="1" customWidth="1"/>
    <col min="2" max="5" width="7.77734375" style="1" hidden="1" customWidth="1"/>
    <col min="6" max="6" width="8.21484375" style="1" hidden="1" customWidth="1"/>
    <col min="7" max="14" width="8.21484375" style="1" customWidth="1"/>
    <col min="15" max="16" width="8.21484375" style="59" customWidth="1"/>
    <col min="17" max="17" width="8.10546875" style="1" customWidth="1"/>
    <col min="18" max="16384" width="8.88671875" style="1" customWidth="1"/>
  </cols>
  <sheetData>
    <row r="1" spans="1:16" s="31" customFormat="1" ht="21">
      <c r="A1" s="198" t="s">
        <v>522</v>
      </c>
      <c r="O1" s="71"/>
      <c r="P1" s="71"/>
    </row>
    <row r="2" spans="1:16" s="31" customFormat="1" ht="5.25" customHeight="1">
      <c r="A2" s="148" t="s">
        <v>418</v>
      </c>
      <c r="B2" s="14"/>
      <c r="C2" s="14"/>
      <c r="D2" s="14"/>
      <c r="E2" s="14"/>
      <c r="F2" s="14"/>
      <c r="G2" s="14"/>
      <c r="H2" s="14"/>
      <c r="I2" s="14"/>
      <c r="J2" s="14"/>
      <c r="K2" s="7"/>
      <c r="L2" s="7"/>
      <c r="M2" s="7"/>
      <c r="N2" s="7"/>
      <c r="O2" s="56"/>
      <c r="P2" s="56"/>
    </row>
    <row r="3" spans="1:17" ht="15.75">
      <c r="A3" s="155"/>
      <c r="B3" s="187" t="s">
        <v>541</v>
      </c>
      <c r="C3" s="187" t="s">
        <v>542</v>
      </c>
      <c r="D3" s="187" t="s">
        <v>543</v>
      </c>
      <c r="E3" s="150" t="s">
        <v>544</v>
      </c>
      <c r="F3" s="150" t="s">
        <v>53</v>
      </c>
      <c r="G3" s="150" t="s">
        <v>87</v>
      </c>
      <c r="H3" s="150" t="s">
        <v>114</v>
      </c>
      <c r="I3" s="196" t="s">
        <v>121</v>
      </c>
      <c r="J3" s="196" t="s">
        <v>123</v>
      </c>
      <c r="K3" s="196" t="s">
        <v>186</v>
      </c>
      <c r="L3" s="196" t="s">
        <v>284</v>
      </c>
      <c r="M3" s="196" t="s">
        <v>397</v>
      </c>
      <c r="N3" s="196" t="s">
        <v>400</v>
      </c>
      <c r="O3" s="196" t="s">
        <v>439</v>
      </c>
      <c r="P3" s="196" t="s">
        <v>464</v>
      </c>
      <c r="Q3" s="196" t="s">
        <v>525</v>
      </c>
    </row>
    <row r="4" spans="1:16" ht="3" customHeight="1">
      <c r="A4" s="8"/>
      <c r="B4" s="8"/>
      <c r="C4" s="8"/>
      <c r="D4" s="8"/>
      <c r="E4" s="8"/>
      <c r="F4" s="9"/>
      <c r="G4" s="3"/>
      <c r="H4" s="3"/>
      <c r="I4" s="3"/>
      <c r="J4" s="3"/>
      <c r="K4" s="60"/>
      <c r="O4" s="1"/>
      <c r="P4" s="1"/>
    </row>
    <row r="5" spans="1:17" ht="12.75">
      <c r="A5" s="50"/>
      <c r="B5" s="8"/>
      <c r="C5" s="8"/>
      <c r="D5" s="8"/>
      <c r="E5" s="8"/>
      <c r="F5" s="9"/>
      <c r="G5" s="9"/>
      <c r="H5" s="3"/>
      <c r="I5" s="3"/>
      <c r="J5" s="9"/>
      <c r="L5" s="59"/>
      <c r="M5" s="61"/>
      <c r="N5" s="61"/>
      <c r="O5" s="61"/>
      <c r="P5" s="61"/>
      <c r="Q5" s="61" t="s">
        <v>13</v>
      </c>
    </row>
    <row r="6" spans="1:16" ht="3" customHeight="1">
      <c r="A6" s="50"/>
      <c r="B6" s="8"/>
      <c r="C6" s="8"/>
      <c r="D6" s="8"/>
      <c r="E6" s="8"/>
      <c r="F6" s="9"/>
      <c r="G6" s="9"/>
      <c r="H6" s="3"/>
      <c r="I6" s="3"/>
      <c r="J6" s="9"/>
      <c r="K6" s="61"/>
      <c r="O6" s="1"/>
      <c r="P6" s="1"/>
    </row>
    <row r="7" spans="1:17" ht="15">
      <c r="A7" s="7" t="s">
        <v>207</v>
      </c>
      <c r="B7" s="34">
        <v>0.3</v>
      </c>
      <c r="C7" s="34">
        <v>0.8</v>
      </c>
      <c r="D7" s="34">
        <v>0.4</v>
      </c>
      <c r="E7" s="34">
        <v>1.3</v>
      </c>
      <c r="F7" s="34">
        <v>0.4</v>
      </c>
      <c r="G7" s="34">
        <v>0.2</v>
      </c>
      <c r="H7" s="116">
        <v>0.2</v>
      </c>
      <c r="I7" s="34">
        <v>0.2</v>
      </c>
      <c r="J7" s="34">
        <v>0.2</v>
      </c>
      <c r="K7" s="117">
        <v>0.3</v>
      </c>
      <c r="L7" s="36">
        <v>0.4</v>
      </c>
      <c r="M7" s="133">
        <v>0.4</v>
      </c>
      <c r="N7" s="133">
        <v>0.423</v>
      </c>
      <c r="O7" s="133">
        <v>0.57</v>
      </c>
      <c r="P7" s="133">
        <v>0.488</v>
      </c>
      <c r="Q7" s="133">
        <v>0.594</v>
      </c>
    </row>
    <row r="8" spans="1:17" ht="15">
      <c r="A8" s="7" t="s">
        <v>208</v>
      </c>
      <c r="B8" s="34">
        <v>2.7</v>
      </c>
      <c r="C8" s="34">
        <v>2.3</v>
      </c>
      <c r="D8" s="34">
        <v>2.2</v>
      </c>
      <c r="E8" s="34">
        <v>2.3</v>
      </c>
      <c r="F8" s="34">
        <v>1.9</v>
      </c>
      <c r="G8" s="34">
        <v>2.8</v>
      </c>
      <c r="H8" s="34">
        <v>2.5</v>
      </c>
      <c r="I8" s="34">
        <v>3.7</v>
      </c>
      <c r="J8" s="34">
        <v>5.5</v>
      </c>
      <c r="K8" s="117">
        <v>7</v>
      </c>
      <c r="L8" s="117">
        <v>7.6</v>
      </c>
      <c r="M8" s="141">
        <v>9.8</v>
      </c>
      <c r="N8" s="141">
        <v>11.55</v>
      </c>
      <c r="O8" s="133">
        <v>13.721</v>
      </c>
      <c r="P8" s="133">
        <v>14.306</v>
      </c>
      <c r="Q8" s="133">
        <v>17.662</v>
      </c>
    </row>
    <row r="9" spans="1:17" ht="15">
      <c r="A9" s="7" t="s">
        <v>209</v>
      </c>
      <c r="B9" s="34">
        <v>0.4</v>
      </c>
      <c r="C9" s="34">
        <v>0.4</v>
      </c>
      <c r="D9" s="34">
        <v>0.3</v>
      </c>
      <c r="E9" s="34">
        <v>0.5</v>
      </c>
      <c r="F9" s="34">
        <v>0.7</v>
      </c>
      <c r="G9" s="34">
        <v>0.6</v>
      </c>
      <c r="H9" s="34">
        <v>0.4</v>
      </c>
      <c r="I9" s="34">
        <v>0.3</v>
      </c>
      <c r="J9" s="34">
        <v>0.2</v>
      </c>
      <c r="K9" s="36">
        <v>0.5</v>
      </c>
      <c r="L9" s="36">
        <v>0.4</v>
      </c>
      <c r="M9" s="133">
        <v>0.3</v>
      </c>
      <c r="N9" s="133">
        <v>0.485</v>
      </c>
      <c r="O9" s="133">
        <v>0.388</v>
      </c>
      <c r="P9" s="133">
        <v>0.394</v>
      </c>
      <c r="Q9" s="133">
        <v>0.594</v>
      </c>
    </row>
    <row r="10" spans="1:17" ht="15">
      <c r="A10" s="7" t="s">
        <v>210</v>
      </c>
      <c r="B10" s="34">
        <v>9.4</v>
      </c>
      <c r="C10" s="34">
        <v>10.6</v>
      </c>
      <c r="D10" s="34">
        <v>12.4</v>
      </c>
      <c r="E10" s="34">
        <v>16.7</v>
      </c>
      <c r="F10" s="34">
        <v>20</v>
      </c>
      <c r="G10" s="34">
        <v>18.8</v>
      </c>
      <c r="H10" s="34">
        <v>16.8</v>
      </c>
      <c r="I10" s="34">
        <v>22.1</v>
      </c>
      <c r="J10" s="34">
        <v>24.6</v>
      </c>
      <c r="K10" s="36">
        <v>24.4</v>
      </c>
      <c r="L10" s="36">
        <v>24.7</v>
      </c>
      <c r="M10" s="133">
        <v>32.6</v>
      </c>
      <c r="N10" s="133">
        <v>39.2</v>
      </c>
      <c r="O10" s="133">
        <v>51.101</v>
      </c>
      <c r="P10" s="133">
        <v>57.396</v>
      </c>
      <c r="Q10" s="133">
        <v>62.369</v>
      </c>
    </row>
    <row r="11" spans="1:17" ht="15">
      <c r="A11" s="7" t="s">
        <v>211</v>
      </c>
      <c r="B11" s="34"/>
      <c r="C11" s="34"/>
      <c r="D11" s="34"/>
      <c r="E11" s="34"/>
      <c r="F11" s="34"/>
      <c r="G11" s="34"/>
      <c r="H11" s="34"/>
      <c r="I11" s="34">
        <v>21.3</v>
      </c>
      <c r="J11" s="34">
        <v>26</v>
      </c>
      <c r="K11" s="36">
        <v>26.6</v>
      </c>
      <c r="L11" s="36">
        <v>28.4</v>
      </c>
      <c r="M11" s="133">
        <v>35.9</v>
      </c>
      <c r="N11" s="133">
        <v>41.878</v>
      </c>
      <c r="O11" s="133">
        <v>52.419</v>
      </c>
      <c r="P11" s="133">
        <v>51.094</v>
      </c>
      <c r="Q11" s="133">
        <v>49.768</v>
      </c>
    </row>
    <row r="12" spans="1:17" ht="4.5" customHeight="1">
      <c r="A12" s="7"/>
      <c r="B12" s="7"/>
      <c r="C12" s="7"/>
      <c r="D12" s="98"/>
      <c r="E12" s="42"/>
      <c r="F12" s="42"/>
      <c r="G12" s="42"/>
      <c r="H12" s="7"/>
      <c r="I12" s="7"/>
      <c r="J12" s="42"/>
      <c r="K12" s="73"/>
      <c r="L12" s="36"/>
      <c r="M12" s="133"/>
      <c r="N12" s="133"/>
      <c r="O12" s="133"/>
      <c r="P12" s="133"/>
      <c r="Q12" s="133"/>
    </row>
    <row r="13" spans="1:17" ht="15">
      <c r="A13" s="7" t="s">
        <v>212</v>
      </c>
      <c r="B13" s="34">
        <v>1.8</v>
      </c>
      <c r="C13" s="34">
        <v>2.1</v>
      </c>
      <c r="D13" s="34">
        <v>1.6</v>
      </c>
      <c r="E13" s="34">
        <v>1.6</v>
      </c>
      <c r="F13" s="34">
        <v>1.5</v>
      </c>
      <c r="G13" s="34">
        <v>1.1</v>
      </c>
      <c r="H13" s="34">
        <v>1.1</v>
      </c>
      <c r="I13" s="34">
        <v>0.6</v>
      </c>
      <c r="J13" s="34">
        <v>0.7</v>
      </c>
      <c r="K13" s="36">
        <v>0.5</v>
      </c>
      <c r="L13" s="36">
        <v>0.5</v>
      </c>
      <c r="M13" s="133">
        <v>0.6</v>
      </c>
      <c r="N13" s="133">
        <v>0.913</v>
      </c>
      <c r="O13" s="133">
        <v>0.858</v>
      </c>
      <c r="P13" s="133">
        <v>0.548</v>
      </c>
      <c r="Q13" s="133">
        <v>0.794</v>
      </c>
    </row>
    <row r="14" spans="1:17" ht="15">
      <c r="A14" s="7" t="s">
        <v>213</v>
      </c>
      <c r="B14" s="34">
        <v>0.1</v>
      </c>
      <c r="C14" s="34">
        <v>0.1</v>
      </c>
      <c r="D14" s="34">
        <v>0.1</v>
      </c>
      <c r="E14" s="34">
        <v>0.1</v>
      </c>
      <c r="F14" s="34">
        <v>0.1</v>
      </c>
      <c r="G14" s="34">
        <v>0</v>
      </c>
      <c r="H14" s="34">
        <v>0.1</v>
      </c>
      <c r="I14" s="34">
        <v>0.1</v>
      </c>
      <c r="J14" s="34">
        <v>0.1</v>
      </c>
      <c r="K14" s="36">
        <v>0.1</v>
      </c>
      <c r="L14" s="36">
        <v>0.1</v>
      </c>
      <c r="M14" s="133">
        <v>0.2</v>
      </c>
      <c r="N14" s="133">
        <v>0.162</v>
      </c>
      <c r="O14" s="133">
        <v>0.216</v>
      </c>
      <c r="P14" s="133">
        <v>0.204</v>
      </c>
      <c r="Q14" s="133">
        <v>0.199</v>
      </c>
    </row>
    <row r="15" spans="1:19" ht="15">
      <c r="A15" s="7" t="s">
        <v>214</v>
      </c>
      <c r="B15" s="34">
        <v>1.6</v>
      </c>
      <c r="C15" s="34">
        <v>1.7</v>
      </c>
      <c r="D15" s="34">
        <v>1.8</v>
      </c>
      <c r="E15" s="34">
        <v>1.5</v>
      </c>
      <c r="F15" s="34">
        <v>1.8</v>
      </c>
      <c r="G15" s="34">
        <v>1.6</v>
      </c>
      <c r="H15" s="34">
        <v>1.6</v>
      </c>
      <c r="I15" s="34">
        <v>2.1</v>
      </c>
      <c r="J15" s="34">
        <v>2.5</v>
      </c>
      <c r="K15" s="36">
        <v>2.4</v>
      </c>
      <c r="L15" s="36">
        <v>2.8</v>
      </c>
      <c r="M15" s="133">
        <v>2.2</v>
      </c>
      <c r="N15" s="133">
        <v>2.32</v>
      </c>
      <c r="O15" s="133">
        <v>2.524</v>
      </c>
      <c r="P15" s="133">
        <v>2.926</v>
      </c>
      <c r="Q15" s="133">
        <v>3.086</v>
      </c>
      <c r="S15"/>
    </row>
    <row r="16" spans="1:17" ht="5.25" customHeight="1">
      <c r="A16" s="6"/>
      <c r="B16" s="7"/>
      <c r="C16" s="7"/>
      <c r="D16" s="98"/>
      <c r="E16" s="42"/>
      <c r="F16" s="42"/>
      <c r="G16" s="42"/>
      <c r="H16" s="7"/>
      <c r="I16" s="7"/>
      <c r="J16" s="42"/>
      <c r="K16" s="73"/>
      <c r="L16" s="36"/>
      <c r="M16" s="133"/>
      <c r="N16" s="133"/>
      <c r="O16" s="133"/>
      <c r="P16" s="133"/>
      <c r="Q16" s="133"/>
    </row>
    <row r="17" spans="1:17" ht="14.25" customHeight="1">
      <c r="A17" s="7" t="s">
        <v>536</v>
      </c>
      <c r="F17" s="42"/>
      <c r="G17" s="42"/>
      <c r="H17" s="7"/>
      <c r="I17" s="7"/>
      <c r="J17" s="42"/>
      <c r="K17" s="73"/>
      <c r="L17" s="36"/>
      <c r="M17" s="133"/>
      <c r="N17" s="133"/>
      <c r="O17" s="133"/>
      <c r="P17" s="133">
        <v>56.496</v>
      </c>
      <c r="Q17" s="133">
        <v>73.07</v>
      </c>
    </row>
    <row r="18" spans="1:17" ht="15">
      <c r="A18" s="7" t="s">
        <v>215</v>
      </c>
      <c r="B18" s="34">
        <v>190</v>
      </c>
      <c r="C18" s="34">
        <v>201.8</v>
      </c>
      <c r="D18" s="34">
        <v>228.2</v>
      </c>
      <c r="E18" s="34">
        <v>256</v>
      </c>
      <c r="F18" s="34">
        <v>256.1</v>
      </c>
      <c r="G18" s="34">
        <v>278.4</v>
      </c>
      <c r="H18" s="34">
        <v>285.8</v>
      </c>
      <c r="I18" s="34">
        <v>239</v>
      </c>
      <c r="J18" s="34">
        <v>239.2</v>
      </c>
      <c r="K18" s="36">
        <v>269.3</v>
      </c>
      <c r="L18" s="36">
        <v>334.7</v>
      </c>
      <c r="M18" s="133">
        <v>401</v>
      </c>
      <c r="N18" s="133">
        <v>453.629</v>
      </c>
      <c r="O18" s="133">
        <v>487.9700000400006</v>
      </c>
      <c r="P18" s="133">
        <v>515.524</v>
      </c>
      <c r="Q18" s="133">
        <v>542.547</v>
      </c>
    </row>
    <row r="19" spans="1:17" ht="15">
      <c r="A19" s="7" t="s">
        <v>216</v>
      </c>
      <c r="B19" s="34">
        <v>4.6</v>
      </c>
      <c r="C19" s="34">
        <v>6.4</v>
      </c>
      <c r="D19" s="34">
        <v>7.7</v>
      </c>
      <c r="E19" s="34">
        <v>7.7</v>
      </c>
      <c r="F19" s="34">
        <v>8.8</v>
      </c>
      <c r="G19" s="34">
        <v>8.4</v>
      </c>
      <c r="H19" s="34">
        <v>9.6</v>
      </c>
      <c r="I19" s="34">
        <v>7.1</v>
      </c>
      <c r="J19" s="34">
        <v>9.5</v>
      </c>
      <c r="K19" s="36">
        <v>10.7</v>
      </c>
      <c r="L19" s="36">
        <v>14.9</v>
      </c>
      <c r="M19" s="133">
        <v>21.1</v>
      </c>
      <c r="N19" s="133">
        <v>22.053</v>
      </c>
      <c r="O19" s="133">
        <v>19.904</v>
      </c>
      <c r="P19" s="133">
        <v>15.186</v>
      </c>
      <c r="Q19" s="133">
        <v>18.313</v>
      </c>
    </row>
    <row r="20" spans="1:17" ht="8.25" customHeight="1">
      <c r="A20" s="7"/>
      <c r="B20" s="7"/>
      <c r="C20" s="7"/>
      <c r="D20" s="98"/>
      <c r="E20" s="42"/>
      <c r="F20" s="42"/>
      <c r="G20" s="42"/>
      <c r="H20" s="7"/>
      <c r="I20" s="7"/>
      <c r="J20" s="42"/>
      <c r="K20" s="73"/>
      <c r="L20" s="36"/>
      <c r="M20" s="133"/>
      <c r="N20" s="133"/>
      <c r="O20" s="133"/>
      <c r="P20" s="133"/>
      <c r="Q20" s="133"/>
    </row>
    <row r="21" spans="1:17" ht="15">
      <c r="A21" s="7" t="s">
        <v>217</v>
      </c>
      <c r="B21" s="34">
        <v>23.9</v>
      </c>
      <c r="C21" s="34">
        <v>24.1</v>
      </c>
      <c r="D21" s="34">
        <v>29.2</v>
      </c>
      <c r="E21" s="34">
        <v>34.3</v>
      </c>
      <c r="F21" s="34">
        <v>39.3</v>
      </c>
      <c r="G21" s="34">
        <v>44.4</v>
      </c>
      <c r="H21" s="34">
        <v>41.4</v>
      </c>
      <c r="I21" s="34">
        <v>40.3</v>
      </c>
      <c r="J21" s="34">
        <v>40.1</v>
      </c>
      <c r="K21" s="36">
        <v>46.9</v>
      </c>
      <c r="L21" s="133">
        <v>47.6</v>
      </c>
      <c r="M21" s="133">
        <v>54.5</v>
      </c>
      <c r="N21" s="133">
        <v>53.656</v>
      </c>
      <c r="O21" s="133">
        <v>52.22599996000001</v>
      </c>
      <c r="P21" s="133">
        <v>52.648</v>
      </c>
      <c r="Q21" s="133">
        <v>49.604</v>
      </c>
    </row>
    <row r="22" spans="1:17" ht="15">
      <c r="A22" s="7" t="s">
        <v>218</v>
      </c>
      <c r="B22" s="34"/>
      <c r="C22" s="34"/>
      <c r="D22" s="34"/>
      <c r="E22" s="34"/>
      <c r="F22" s="34">
        <v>16.2</v>
      </c>
      <c r="G22" s="34">
        <v>110.2</v>
      </c>
      <c r="H22" s="34">
        <v>126.4</v>
      </c>
      <c r="I22" s="34">
        <v>131.1</v>
      </c>
      <c r="J22" s="34">
        <v>158.9</v>
      </c>
      <c r="K22" s="36">
        <v>195.5</v>
      </c>
      <c r="L22" s="36">
        <v>206.4</v>
      </c>
      <c r="M22" s="133">
        <v>211.1</v>
      </c>
      <c r="N22" s="133">
        <v>202.468</v>
      </c>
      <c r="O22" s="133">
        <v>214.66400004000002</v>
      </c>
      <c r="P22" s="133">
        <v>205.33</v>
      </c>
      <c r="Q22" s="133">
        <v>195.543</v>
      </c>
    </row>
    <row r="23" spans="1:17" ht="15">
      <c r="A23" s="7" t="s">
        <v>219</v>
      </c>
      <c r="B23" s="34"/>
      <c r="C23" s="34"/>
      <c r="D23" s="34">
        <v>2.6</v>
      </c>
      <c r="E23" s="34">
        <v>155.3</v>
      </c>
      <c r="F23" s="34">
        <v>206.4</v>
      </c>
      <c r="G23" s="34">
        <v>234.3</v>
      </c>
      <c r="H23" s="34">
        <v>202.1</v>
      </c>
      <c r="I23" s="34">
        <v>186.4</v>
      </c>
      <c r="J23" s="34">
        <v>200.8</v>
      </c>
      <c r="K23" s="36">
        <v>239.3</v>
      </c>
      <c r="L23" s="36">
        <v>246.9</v>
      </c>
      <c r="M23" s="133">
        <v>262.3</v>
      </c>
      <c r="N23" s="133">
        <v>270.913</v>
      </c>
      <c r="O23" s="133">
        <v>272.71699997999985</v>
      </c>
      <c r="P23" s="133">
        <v>247.778</v>
      </c>
      <c r="Q23" s="133">
        <v>244.304</v>
      </c>
    </row>
    <row r="24" spans="1:17" ht="15" customHeight="1">
      <c r="A24" s="7" t="s">
        <v>220</v>
      </c>
      <c r="B24" s="34">
        <v>229.5</v>
      </c>
      <c r="C24" s="34">
        <v>253</v>
      </c>
      <c r="D24" s="34">
        <v>305.3</v>
      </c>
      <c r="E24" s="34">
        <v>344.2</v>
      </c>
      <c r="F24" s="34">
        <v>393.9</v>
      </c>
      <c r="G24" s="34">
        <v>427.3</v>
      </c>
      <c r="H24" s="34">
        <v>408.5</v>
      </c>
      <c r="I24" s="34">
        <v>365.7</v>
      </c>
      <c r="J24" s="34">
        <v>355.7</v>
      </c>
      <c r="K24" s="36">
        <v>405.3</v>
      </c>
      <c r="L24" s="36">
        <v>424.3</v>
      </c>
      <c r="M24" s="133">
        <v>410.3</v>
      </c>
      <c r="N24" s="133">
        <v>464.003</v>
      </c>
      <c r="O24" s="133">
        <v>496.9270000199998</v>
      </c>
      <c r="P24" s="133">
        <v>475.824</v>
      </c>
      <c r="Q24" s="133">
        <v>473.658</v>
      </c>
    </row>
    <row r="25" spans="1:17" ht="6" customHeight="1">
      <c r="A25" s="7"/>
      <c r="B25" s="7"/>
      <c r="C25" s="7"/>
      <c r="D25" s="98"/>
      <c r="E25" s="42"/>
      <c r="F25" s="42"/>
      <c r="G25" s="42"/>
      <c r="H25" s="7"/>
      <c r="I25" s="7"/>
      <c r="J25" s="42"/>
      <c r="K25" s="73"/>
      <c r="L25" s="36"/>
      <c r="M25" s="133"/>
      <c r="N25" s="133"/>
      <c r="O25" s="133"/>
      <c r="P25" s="133"/>
      <c r="Q25" s="133"/>
    </row>
    <row r="26" spans="1:17" ht="15">
      <c r="A26" s="7" t="s">
        <v>221</v>
      </c>
      <c r="B26" s="34">
        <v>145.4</v>
      </c>
      <c r="C26" s="34">
        <v>148.5</v>
      </c>
      <c r="D26" s="34">
        <v>166.2</v>
      </c>
      <c r="E26" s="34">
        <v>169.9</v>
      </c>
      <c r="F26" s="34">
        <v>176.7</v>
      </c>
      <c r="G26" s="34">
        <v>181.9</v>
      </c>
      <c r="H26" s="34">
        <v>158.3</v>
      </c>
      <c r="I26" s="34">
        <v>160.8</v>
      </c>
      <c r="J26" s="34">
        <v>167.5</v>
      </c>
      <c r="K26" s="36">
        <v>170.9</v>
      </c>
      <c r="L26" s="36">
        <v>193.4</v>
      </c>
      <c r="M26" s="133">
        <v>202.9</v>
      </c>
      <c r="N26" s="133">
        <v>306.185</v>
      </c>
      <c r="O26" s="133">
        <v>385.27300001999964</v>
      </c>
      <c r="P26" s="133">
        <v>389.24</v>
      </c>
      <c r="Q26" s="133">
        <v>362.945</v>
      </c>
    </row>
    <row r="27" spans="1:17" ht="15" customHeight="1">
      <c r="A27" s="7" t="s">
        <v>222</v>
      </c>
      <c r="B27" s="34">
        <v>51.9</v>
      </c>
      <c r="C27" s="34">
        <v>52.1</v>
      </c>
      <c r="D27" s="34">
        <v>57.9</v>
      </c>
      <c r="E27" s="34">
        <v>68.1</v>
      </c>
      <c r="F27" s="34">
        <v>79.8</v>
      </c>
      <c r="G27" s="34">
        <v>94.1</v>
      </c>
      <c r="H27" s="34">
        <v>82.9</v>
      </c>
      <c r="I27" s="34">
        <v>90.3</v>
      </c>
      <c r="J27" s="34">
        <v>103.2</v>
      </c>
      <c r="K27" s="36">
        <v>110.7</v>
      </c>
      <c r="L27" s="36">
        <v>126.7</v>
      </c>
      <c r="M27" s="133">
        <v>135.8</v>
      </c>
      <c r="N27" s="133">
        <v>159.947</v>
      </c>
      <c r="O27" s="133">
        <v>209.2589999799999</v>
      </c>
      <c r="P27" s="133">
        <v>227.874</v>
      </c>
      <c r="Q27" s="133">
        <v>220.946</v>
      </c>
    </row>
    <row r="28" spans="1:17" ht="6" customHeight="1">
      <c r="A28" s="7"/>
      <c r="B28" s="33"/>
      <c r="C28" s="33"/>
      <c r="D28" s="33"/>
      <c r="E28" s="33"/>
      <c r="F28" s="33"/>
      <c r="G28" s="33"/>
      <c r="H28" s="33"/>
      <c r="I28" s="33"/>
      <c r="J28" s="33"/>
      <c r="K28" s="62"/>
      <c r="L28" s="36"/>
      <c r="M28" s="133"/>
      <c r="N28" s="133"/>
      <c r="O28" s="133"/>
      <c r="P28" s="133"/>
      <c r="Q28" s="133"/>
    </row>
    <row r="29" spans="1:17" ht="15" customHeight="1">
      <c r="A29" s="7" t="s">
        <v>223</v>
      </c>
      <c r="B29" s="34"/>
      <c r="C29" s="34"/>
      <c r="D29" s="34"/>
      <c r="E29" s="34"/>
      <c r="F29" s="34"/>
      <c r="G29" s="34"/>
      <c r="H29" s="34"/>
      <c r="I29" s="34">
        <v>66.6</v>
      </c>
      <c r="J29" s="34">
        <v>81.7</v>
      </c>
      <c r="K29" s="36">
        <v>89.8</v>
      </c>
      <c r="L29" s="36">
        <v>119.9</v>
      </c>
      <c r="M29" s="133">
        <v>121.8</v>
      </c>
      <c r="N29" s="133">
        <v>109.543</v>
      </c>
      <c r="O29" s="133">
        <v>135.1490000200001</v>
      </c>
      <c r="P29" s="133">
        <v>134.284</v>
      </c>
      <c r="Q29" s="133">
        <v>128.213</v>
      </c>
    </row>
    <row r="30" spans="1:17" ht="15" customHeight="1">
      <c r="A30" s="7" t="s">
        <v>224</v>
      </c>
      <c r="B30" s="34"/>
      <c r="C30" s="34"/>
      <c r="D30" s="34"/>
      <c r="E30" s="34"/>
      <c r="F30" s="34"/>
      <c r="G30" s="34"/>
      <c r="H30" s="34"/>
      <c r="I30" s="34">
        <v>79.7</v>
      </c>
      <c r="J30" s="34">
        <v>125.8</v>
      </c>
      <c r="K30" s="36">
        <v>137.4</v>
      </c>
      <c r="L30" s="36">
        <v>159.8</v>
      </c>
      <c r="M30" s="133">
        <v>176.9</v>
      </c>
      <c r="N30" s="133">
        <v>190.029</v>
      </c>
      <c r="O30" s="133">
        <v>182.889</v>
      </c>
      <c r="P30" s="133">
        <v>194.184</v>
      </c>
      <c r="Q30" s="133">
        <v>181.959</v>
      </c>
    </row>
    <row r="31" spans="1:17" ht="6" customHeight="1">
      <c r="A31" s="7"/>
      <c r="B31" s="39"/>
      <c r="C31" s="39"/>
      <c r="D31" s="39"/>
      <c r="E31" s="39"/>
      <c r="F31" s="39"/>
      <c r="G31" s="39"/>
      <c r="H31" s="39"/>
      <c r="I31" s="39"/>
      <c r="J31" s="39"/>
      <c r="K31" s="63"/>
      <c r="L31" s="36"/>
      <c r="M31" s="133"/>
      <c r="N31" s="133"/>
      <c r="O31" s="133"/>
      <c r="P31" s="133"/>
      <c r="Q31" s="133"/>
    </row>
    <row r="32" spans="1:17" ht="15" customHeight="1">
      <c r="A32" s="7" t="s">
        <v>225</v>
      </c>
      <c r="B32" s="34"/>
      <c r="C32" s="34"/>
      <c r="D32" s="34"/>
      <c r="E32" s="34"/>
      <c r="F32" s="34"/>
      <c r="G32" s="34"/>
      <c r="H32" s="34"/>
      <c r="I32" s="34"/>
      <c r="J32" s="34">
        <v>68.1</v>
      </c>
      <c r="K32" s="36">
        <v>295</v>
      </c>
      <c r="L32" s="36">
        <v>353.3</v>
      </c>
      <c r="M32" s="133">
        <v>367.6</v>
      </c>
      <c r="N32" s="133">
        <v>382.645</v>
      </c>
      <c r="O32" s="133">
        <v>434.24216002000003</v>
      </c>
      <c r="P32" s="133">
        <v>451.79</v>
      </c>
      <c r="Q32" s="133">
        <v>499.39658000000003</v>
      </c>
    </row>
    <row r="33" spans="1:17" ht="15">
      <c r="A33" s="7" t="s">
        <v>226</v>
      </c>
      <c r="B33" s="34">
        <v>145.2</v>
      </c>
      <c r="C33" s="34">
        <v>131.5</v>
      </c>
      <c r="D33" s="34">
        <v>156.9</v>
      </c>
      <c r="E33" s="34">
        <v>188.8</v>
      </c>
      <c r="F33" s="34">
        <v>213.7</v>
      </c>
      <c r="G33" s="34">
        <v>216.6</v>
      </c>
      <c r="H33" s="34">
        <v>209.1</v>
      </c>
      <c r="I33" s="34">
        <v>214.9</v>
      </c>
      <c r="J33" s="34">
        <v>225.6</v>
      </c>
      <c r="K33" s="36">
        <v>227.7</v>
      </c>
      <c r="L33" s="36">
        <v>248.7</v>
      </c>
      <c r="M33" s="133">
        <v>250.7</v>
      </c>
      <c r="N33" s="133">
        <v>255.195</v>
      </c>
      <c r="O33" s="133">
        <v>254.0800000200002</v>
      </c>
      <c r="P33" s="133">
        <v>226.664</v>
      </c>
      <c r="Q33" s="133">
        <v>220.918</v>
      </c>
    </row>
    <row r="34" spans="1:17" ht="15">
      <c r="A34" s="7" t="s">
        <v>227</v>
      </c>
      <c r="B34" s="34">
        <v>326.4</v>
      </c>
      <c r="C34" s="34">
        <v>327.7</v>
      </c>
      <c r="D34" s="34">
        <v>365.2</v>
      </c>
      <c r="E34" s="34">
        <v>424.7</v>
      </c>
      <c r="F34" s="34">
        <v>481.9</v>
      </c>
      <c r="G34" s="34">
        <v>515.5</v>
      </c>
      <c r="H34" s="34">
        <v>516.7</v>
      </c>
      <c r="I34" s="34">
        <v>542.8</v>
      </c>
      <c r="J34" s="34">
        <v>567.8</v>
      </c>
      <c r="K34" s="36">
        <v>584.2</v>
      </c>
      <c r="L34" s="36">
        <v>621.6</v>
      </c>
      <c r="M34" s="133">
        <v>624.2</v>
      </c>
      <c r="N34" s="133">
        <v>602.367</v>
      </c>
      <c r="O34" s="133">
        <v>566</v>
      </c>
      <c r="P34" s="133">
        <v>552.702</v>
      </c>
      <c r="Q34" s="133">
        <v>630.972</v>
      </c>
    </row>
    <row r="35" spans="1:17" ht="15">
      <c r="A35" s="7" t="s">
        <v>228</v>
      </c>
      <c r="B35" s="34">
        <v>440.4</v>
      </c>
      <c r="C35" s="34">
        <v>396.5</v>
      </c>
      <c r="D35" s="34">
        <v>420.9</v>
      </c>
      <c r="E35" s="34">
        <v>502.5</v>
      </c>
      <c r="F35" s="34">
        <v>598</v>
      </c>
      <c r="G35" s="34">
        <v>581.9</v>
      </c>
      <c r="H35" s="34">
        <v>581.1</v>
      </c>
      <c r="I35" s="34">
        <v>599.1</v>
      </c>
      <c r="J35" s="34">
        <v>585.3</v>
      </c>
      <c r="K35" s="36">
        <v>627.1</v>
      </c>
      <c r="L35" s="36">
        <v>645.4</v>
      </c>
      <c r="M35" s="133">
        <v>650.6</v>
      </c>
      <c r="N35" s="133">
        <v>650.028</v>
      </c>
      <c r="O35" s="133">
        <v>645.8030000599995</v>
      </c>
      <c r="P35" s="133">
        <v>607.25</v>
      </c>
      <c r="Q35" s="133">
        <v>694.944</v>
      </c>
    </row>
    <row r="36" spans="1:17" ht="6.75" customHeight="1">
      <c r="A36" s="7"/>
      <c r="B36" s="7"/>
      <c r="C36" s="7"/>
      <c r="D36" s="98"/>
      <c r="E36" s="42"/>
      <c r="F36" s="42"/>
      <c r="G36" s="42"/>
      <c r="H36" s="7"/>
      <c r="I36" s="7"/>
      <c r="J36" s="56"/>
      <c r="K36" s="36"/>
      <c r="L36" s="36"/>
      <c r="M36" s="133"/>
      <c r="N36" s="133"/>
      <c r="O36" s="133"/>
      <c r="P36" s="133"/>
      <c r="Q36" s="133"/>
    </row>
    <row r="37" spans="1:17" ht="15">
      <c r="A37" s="7" t="s">
        <v>229</v>
      </c>
      <c r="B37" s="34">
        <v>22.7</v>
      </c>
      <c r="C37" s="34">
        <v>19.9</v>
      </c>
      <c r="D37" s="34">
        <v>25.5</v>
      </c>
      <c r="E37" s="34">
        <v>29.8</v>
      </c>
      <c r="F37" s="34">
        <v>24.5</v>
      </c>
      <c r="G37" s="34">
        <v>22</v>
      </c>
      <c r="H37" s="34">
        <v>19</v>
      </c>
      <c r="I37" s="34">
        <v>14.1</v>
      </c>
      <c r="J37" s="34">
        <v>15.8</v>
      </c>
      <c r="K37" s="36">
        <v>18.4</v>
      </c>
      <c r="L37" s="36">
        <v>18.5</v>
      </c>
      <c r="M37" s="133">
        <v>19.9</v>
      </c>
      <c r="N37" s="133">
        <v>19.307</v>
      </c>
      <c r="O37" s="133">
        <v>20.314</v>
      </c>
      <c r="P37" s="133">
        <v>19.71</v>
      </c>
      <c r="Q37" s="133">
        <v>15.83</v>
      </c>
    </row>
    <row r="38" spans="1:17" ht="15">
      <c r="A38" s="7" t="s">
        <v>230</v>
      </c>
      <c r="B38" s="34">
        <v>18.8</v>
      </c>
      <c r="C38" s="34">
        <v>16.8</v>
      </c>
      <c r="D38" s="34">
        <v>22.4</v>
      </c>
      <c r="E38" s="34">
        <v>29.2</v>
      </c>
      <c r="F38" s="34">
        <v>30.5</v>
      </c>
      <c r="G38" s="34">
        <v>24.9</v>
      </c>
      <c r="H38" s="34">
        <v>17.5</v>
      </c>
      <c r="I38" s="34">
        <v>15.1</v>
      </c>
      <c r="J38" s="34">
        <v>17.5</v>
      </c>
      <c r="K38" s="36">
        <v>19.3</v>
      </c>
      <c r="L38" s="36">
        <v>20.9</v>
      </c>
      <c r="M38" s="133">
        <v>18.9</v>
      </c>
      <c r="N38" s="133">
        <v>18.899</v>
      </c>
      <c r="O38" s="133">
        <v>20.427</v>
      </c>
      <c r="P38" s="133">
        <v>22.71</v>
      </c>
      <c r="Q38" s="133">
        <v>23.112</v>
      </c>
    </row>
    <row r="39" spans="1:17" ht="15">
      <c r="A39" s="7" t="s">
        <v>231</v>
      </c>
      <c r="B39" s="34">
        <v>41.1</v>
      </c>
      <c r="C39" s="34">
        <v>32.1</v>
      </c>
      <c r="D39" s="34">
        <v>39.4</v>
      </c>
      <c r="E39" s="34">
        <v>47.6</v>
      </c>
      <c r="F39" s="34">
        <v>44.7</v>
      </c>
      <c r="G39" s="34">
        <v>36</v>
      </c>
      <c r="H39" s="34">
        <v>30.8</v>
      </c>
      <c r="I39" s="34">
        <v>28.3</v>
      </c>
      <c r="J39" s="34">
        <v>38.2</v>
      </c>
      <c r="K39" s="36">
        <v>40.1</v>
      </c>
      <c r="L39" s="36">
        <v>43.6</v>
      </c>
      <c r="M39" s="133">
        <v>41</v>
      </c>
      <c r="N39" s="133">
        <v>43.321</v>
      </c>
      <c r="O39" s="133">
        <v>47.12</v>
      </c>
      <c r="P39" s="133">
        <v>46.888</v>
      </c>
      <c r="Q39" s="133">
        <v>48.539</v>
      </c>
    </row>
    <row r="40" spans="1:17" ht="15">
      <c r="A40" s="7" t="s">
        <v>232</v>
      </c>
      <c r="B40" s="34">
        <v>110</v>
      </c>
      <c r="C40" s="34">
        <v>100.8</v>
      </c>
      <c r="D40" s="34">
        <v>124.9</v>
      </c>
      <c r="E40" s="34">
        <v>144.6</v>
      </c>
      <c r="F40" s="34">
        <v>161</v>
      </c>
      <c r="G40" s="34">
        <v>169.1</v>
      </c>
      <c r="H40" s="34">
        <v>167.8</v>
      </c>
      <c r="I40" s="34">
        <v>163.8</v>
      </c>
      <c r="J40" s="34">
        <v>191.5</v>
      </c>
      <c r="K40" s="36">
        <v>217.9</v>
      </c>
      <c r="L40" s="36">
        <v>227.4</v>
      </c>
      <c r="M40" s="133">
        <v>225.6</v>
      </c>
      <c r="N40" s="133">
        <v>231.394</v>
      </c>
      <c r="O40" s="133">
        <v>245.575</v>
      </c>
      <c r="P40" s="133">
        <v>250.226</v>
      </c>
      <c r="Q40" s="133">
        <v>295.81</v>
      </c>
    </row>
    <row r="41" spans="1:17" ht="4.5" customHeight="1">
      <c r="A41" s="7"/>
      <c r="B41" s="7"/>
      <c r="C41" s="7"/>
      <c r="D41" s="98"/>
      <c r="E41" s="42"/>
      <c r="F41" s="42"/>
      <c r="G41" s="42"/>
      <c r="H41" s="7"/>
      <c r="I41" s="7"/>
      <c r="J41" s="56"/>
      <c r="K41" s="36"/>
      <c r="L41" s="36"/>
      <c r="M41" s="133"/>
      <c r="N41" s="133"/>
      <c r="O41" s="133"/>
      <c r="P41" s="133"/>
      <c r="Q41" s="133"/>
    </row>
    <row r="42" spans="1:17" ht="15" customHeight="1">
      <c r="A42" s="7" t="s">
        <v>233</v>
      </c>
      <c r="B42" s="34">
        <v>99.3</v>
      </c>
      <c r="C42" s="34">
        <v>91.7</v>
      </c>
      <c r="D42" s="34">
        <v>108.7</v>
      </c>
      <c r="E42" s="34">
        <v>112.9</v>
      </c>
      <c r="F42" s="34">
        <v>118.7</v>
      </c>
      <c r="G42" s="34">
        <v>117.2</v>
      </c>
      <c r="H42" s="34">
        <v>115.1</v>
      </c>
      <c r="I42" s="34">
        <v>106.7</v>
      </c>
      <c r="J42" s="34">
        <v>120.5</v>
      </c>
      <c r="K42" s="36">
        <v>130.9</v>
      </c>
      <c r="L42" s="36">
        <v>167.1</v>
      </c>
      <c r="M42" s="133">
        <v>191.8</v>
      </c>
      <c r="N42" s="133">
        <v>224.138</v>
      </c>
      <c r="O42" s="133">
        <v>224.59700002000002</v>
      </c>
      <c r="P42" s="133">
        <v>235.238</v>
      </c>
      <c r="Q42" s="133">
        <v>227.345</v>
      </c>
    </row>
    <row r="43" spans="1:17" ht="15" customHeight="1">
      <c r="A43" s="7" t="s">
        <v>234</v>
      </c>
      <c r="B43" s="34">
        <v>31.5</v>
      </c>
      <c r="C43" s="34">
        <v>39.8</v>
      </c>
      <c r="D43" s="34">
        <v>45.5</v>
      </c>
      <c r="E43" s="34">
        <v>51.6</v>
      </c>
      <c r="F43" s="34">
        <v>48.9</v>
      </c>
      <c r="G43" s="34">
        <v>54.9</v>
      </c>
      <c r="H43" s="34">
        <v>61.5</v>
      </c>
      <c r="I43" s="34">
        <v>61</v>
      </c>
      <c r="J43" s="34">
        <v>73</v>
      </c>
      <c r="K43" s="36">
        <v>83</v>
      </c>
      <c r="L43" s="36">
        <v>90</v>
      </c>
      <c r="M43" s="133">
        <v>90.5</v>
      </c>
      <c r="N43" s="133">
        <v>96.586</v>
      </c>
      <c r="O43" s="133">
        <v>97.26300004</v>
      </c>
      <c r="P43" s="133">
        <v>92.058</v>
      </c>
      <c r="Q43" s="133">
        <v>97.713</v>
      </c>
    </row>
    <row r="44" spans="1:17" ht="15" customHeight="1">
      <c r="A44" s="7" t="s">
        <v>535</v>
      </c>
      <c r="B44" s="33"/>
      <c r="C44" s="33"/>
      <c r="D44" s="33"/>
      <c r="E44" s="33"/>
      <c r="F44" s="34"/>
      <c r="G44" s="34"/>
      <c r="H44" s="34"/>
      <c r="I44" s="34"/>
      <c r="J44" s="34"/>
      <c r="K44" s="36"/>
      <c r="L44" s="36"/>
      <c r="M44" s="133"/>
      <c r="N44" s="133"/>
      <c r="O44" s="133">
        <v>336</v>
      </c>
      <c r="P44" s="133">
        <v>390</v>
      </c>
      <c r="Q44" s="133">
        <v>390.713</v>
      </c>
    </row>
    <row r="45" spans="1:17" ht="8.25" customHeight="1">
      <c r="A45" s="7"/>
      <c r="F45" s="33"/>
      <c r="G45" s="33"/>
      <c r="H45" s="33"/>
      <c r="I45" s="33"/>
      <c r="J45" s="62"/>
      <c r="K45" s="36"/>
      <c r="L45" s="36"/>
      <c r="M45" s="133" t="s">
        <v>277</v>
      </c>
      <c r="N45" s="133" t="s">
        <v>277</v>
      </c>
      <c r="O45" s="133"/>
      <c r="P45" s="133"/>
      <c r="Q45" s="133"/>
    </row>
    <row r="46" spans="1:21" ht="15" customHeight="1">
      <c r="A46" s="7" t="s">
        <v>235</v>
      </c>
      <c r="B46" s="34">
        <v>91.5</v>
      </c>
      <c r="C46" s="34">
        <v>93.6</v>
      </c>
      <c r="D46" s="34">
        <v>112.4</v>
      </c>
      <c r="E46" s="34">
        <v>141.6</v>
      </c>
      <c r="F46" s="34">
        <v>149.5</v>
      </c>
      <c r="G46" s="34">
        <v>137</v>
      </c>
      <c r="H46" s="34">
        <v>128.6</v>
      </c>
      <c r="I46" s="34">
        <v>127.8</v>
      </c>
      <c r="J46" s="34">
        <v>169.2</v>
      </c>
      <c r="K46" s="36">
        <v>202.3</v>
      </c>
      <c r="L46" s="36">
        <v>228.2</v>
      </c>
      <c r="M46" s="133">
        <v>263.4</v>
      </c>
      <c r="N46" s="133">
        <v>277.296</v>
      </c>
      <c r="O46" s="133">
        <v>342.96399998</v>
      </c>
      <c r="P46" s="133">
        <v>301.168</v>
      </c>
      <c r="Q46" s="133">
        <v>290.95979796000006</v>
      </c>
      <c r="T46" s="283"/>
      <c r="U46" s="102"/>
    </row>
    <row r="47" spans="1:21" ht="15" customHeight="1">
      <c r="A47" s="7" t="s">
        <v>396</v>
      </c>
      <c r="F47" s="34"/>
      <c r="G47" s="34"/>
      <c r="H47" s="34"/>
      <c r="I47" s="34"/>
      <c r="J47" s="34"/>
      <c r="K47" s="36"/>
      <c r="L47" s="36"/>
      <c r="M47" s="133">
        <v>99.6</v>
      </c>
      <c r="N47" s="133">
        <v>110.965</v>
      </c>
      <c r="O47" s="133">
        <v>124.311</v>
      </c>
      <c r="P47" s="133">
        <v>131.666</v>
      </c>
      <c r="Q47" s="133">
        <v>134.255</v>
      </c>
      <c r="T47" s="283"/>
      <c r="U47" s="102"/>
    </row>
    <row r="48" spans="1:21" ht="15" customHeight="1">
      <c r="A48" s="7" t="s">
        <v>236</v>
      </c>
      <c r="B48" s="34">
        <v>68.1</v>
      </c>
      <c r="C48" s="34">
        <v>67.5</v>
      </c>
      <c r="D48" s="34">
        <v>53</v>
      </c>
      <c r="E48" s="34">
        <v>45.2</v>
      </c>
      <c r="F48" s="34">
        <v>49.4</v>
      </c>
      <c r="G48" s="34">
        <v>49</v>
      </c>
      <c r="H48" s="34">
        <v>50.4</v>
      </c>
      <c r="I48" s="34">
        <v>43.2</v>
      </c>
      <c r="J48" s="34">
        <v>62.3</v>
      </c>
      <c r="K48" s="36">
        <v>72.8</v>
      </c>
      <c r="L48" s="36">
        <v>83</v>
      </c>
      <c r="M48" s="133">
        <v>93.7</v>
      </c>
      <c r="N48" s="133">
        <v>107.002</v>
      </c>
      <c r="O48" s="133">
        <v>121.40699998000001</v>
      </c>
      <c r="P48" s="133">
        <v>131.314</v>
      </c>
      <c r="Q48" s="133">
        <v>136.083</v>
      </c>
      <c r="T48" s="283"/>
      <c r="U48" s="102"/>
    </row>
    <row r="49" spans="1:17" ht="5.25" customHeight="1">
      <c r="A49" s="7"/>
      <c r="B49" s="33"/>
      <c r="C49" s="33"/>
      <c r="D49" s="33"/>
      <c r="E49" s="33"/>
      <c r="F49" s="33"/>
      <c r="G49" s="33"/>
      <c r="H49" s="33"/>
      <c r="I49" s="33"/>
      <c r="J49" s="62"/>
      <c r="K49" s="36"/>
      <c r="L49" s="36"/>
      <c r="M49" s="133" t="s">
        <v>277</v>
      </c>
      <c r="N49" s="133" t="s">
        <v>277</v>
      </c>
      <c r="O49" s="133"/>
      <c r="P49" s="133"/>
      <c r="Q49" s="133"/>
    </row>
    <row r="50" spans="1:17" ht="15" customHeight="1">
      <c r="A50" s="7" t="s">
        <v>237</v>
      </c>
      <c r="B50" s="34">
        <v>85.3</v>
      </c>
      <c r="C50" s="34">
        <v>92.8</v>
      </c>
      <c r="D50" s="34">
        <v>110.8</v>
      </c>
      <c r="E50" s="34">
        <v>116</v>
      </c>
      <c r="F50" s="34">
        <v>115.6</v>
      </c>
      <c r="G50" s="34">
        <v>126.9</v>
      </c>
      <c r="H50" s="34">
        <v>133.9</v>
      </c>
      <c r="I50" s="34">
        <v>112.9</v>
      </c>
      <c r="J50" s="34">
        <v>103.9</v>
      </c>
      <c r="K50" s="36">
        <v>130.9</v>
      </c>
      <c r="L50" s="36">
        <v>172.9</v>
      </c>
      <c r="M50" s="133">
        <v>165.2</v>
      </c>
      <c r="N50" s="133">
        <v>168.371</v>
      </c>
      <c r="O50" s="133">
        <v>192.97000002000001</v>
      </c>
      <c r="P50" s="133">
        <v>170.94</v>
      </c>
      <c r="Q50" s="133">
        <v>58.468860000000014</v>
      </c>
    </row>
    <row r="51" spans="1:17" ht="6.75" customHeight="1">
      <c r="A51" s="7"/>
      <c r="B51" s="33"/>
      <c r="C51" s="33"/>
      <c r="D51" s="33"/>
      <c r="E51" s="33"/>
      <c r="F51" s="33"/>
      <c r="G51" s="33"/>
      <c r="H51" s="33"/>
      <c r="I51" s="33"/>
      <c r="J51" s="62"/>
      <c r="K51" s="36"/>
      <c r="L51" s="36"/>
      <c r="M51" s="133"/>
      <c r="N51" s="133"/>
      <c r="O51" s="133"/>
      <c r="P51" s="133"/>
      <c r="Q51" s="133"/>
    </row>
    <row r="52" spans="1:17" ht="15" customHeight="1">
      <c r="A52" s="7" t="s">
        <v>238</v>
      </c>
      <c r="B52" s="34">
        <v>44.4</v>
      </c>
      <c r="C52" s="34">
        <v>33.2</v>
      </c>
      <c r="D52" s="34">
        <v>33.5</v>
      </c>
      <c r="E52" s="34">
        <v>31.7</v>
      </c>
      <c r="F52" s="34">
        <v>40.9</v>
      </c>
      <c r="G52" s="34">
        <v>44.1</v>
      </c>
      <c r="H52" s="34">
        <v>39.8</v>
      </c>
      <c r="I52" s="34">
        <v>29.5</v>
      </c>
      <c r="J52" s="34">
        <v>33.3</v>
      </c>
      <c r="K52" s="36">
        <v>39.9</v>
      </c>
      <c r="L52" s="36">
        <v>38.7</v>
      </c>
      <c r="M52" s="133">
        <v>42.5</v>
      </c>
      <c r="N52" s="133">
        <v>43.846</v>
      </c>
      <c r="O52" s="133">
        <v>57.903</v>
      </c>
      <c r="P52" s="133">
        <v>58.046</v>
      </c>
      <c r="Q52" s="133">
        <v>54.652130000000014</v>
      </c>
    </row>
    <row r="53" spans="1:17" ht="15" customHeight="1">
      <c r="A53" s="7" t="s">
        <v>239</v>
      </c>
      <c r="B53" s="34">
        <v>20.4</v>
      </c>
      <c r="C53" s="34">
        <v>18.7</v>
      </c>
      <c r="D53" s="34">
        <v>23.2</v>
      </c>
      <c r="E53" s="34">
        <v>28.7</v>
      </c>
      <c r="F53" s="34">
        <v>40.3</v>
      </c>
      <c r="G53" s="34">
        <v>41.4</v>
      </c>
      <c r="H53" s="34">
        <v>32.3</v>
      </c>
      <c r="I53" s="34">
        <v>21.2</v>
      </c>
      <c r="J53" s="34">
        <v>25.7</v>
      </c>
      <c r="K53" s="36">
        <v>32.8</v>
      </c>
      <c r="L53" s="36">
        <v>38.2</v>
      </c>
      <c r="M53" s="133">
        <v>60.2</v>
      </c>
      <c r="N53" s="133">
        <v>79.196</v>
      </c>
      <c r="O53" s="133">
        <v>106.669</v>
      </c>
      <c r="P53" s="133">
        <v>93.818</v>
      </c>
      <c r="Q53" s="133">
        <v>90.29229000000004</v>
      </c>
    </row>
    <row r="54" spans="1:17" ht="15" customHeight="1">
      <c r="A54" s="7" t="s">
        <v>240</v>
      </c>
      <c r="B54" s="34">
        <v>29.2</v>
      </c>
      <c r="C54" s="34">
        <v>21.5</v>
      </c>
      <c r="D54" s="34">
        <v>29.3</v>
      </c>
      <c r="E54" s="34">
        <v>32.8</v>
      </c>
      <c r="F54" s="34">
        <v>32.5</v>
      </c>
      <c r="G54" s="34">
        <v>31.2</v>
      </c>
      <c r="H54" s="34">
        <v>26.9</v>
      </c>
      <c r="I54" s="34">
        <v>20.4</v>
      </c>
      <c r="J54" s="34">
        <v>24</v>
      </c>
      <c r="K54" s="36">
        <v>27.9</v>
      </c>
      <c r="L54" s="36">
        <v>33.1</v>
      </c>
      <c r="M54" s="133">
        <v>74</v>
      </c>
      <c r="N54" s="133">
        <v>82.374</v>
      </c>
      <c r="O54" s="133">
        <v>102.98</v>
      </c>
      <c r="P54" s="133">
        <v>95.998</v>
      </c>
      <c r="Q54" s="133">
        <v>84.82171000000002</v>
      </c>
    </row>
    <row r="55" spans="1:17" ht="15" customHeight="1">
      <c r="A55" s="7" t="s">
        <v>241</v>
      </c>
      <c r="B55" s="34">
        <v>63.4</v>
      </c>
      <c r="C55" s="34">
        <v>51.6</v>
      </c>
      <c r="D55" s="34">
        <v>59</v>
      </c>
      <c r="E55" s="34">
        <v>60.4</v>
      </c>
      <c r="F55" s="34">
        <v>58.3</v>
      </c>
      <c r="G55" s="34">
        <v>58.9</v>
      </c>
      <c r="H55" s="34">
        <v>47.5</v>
      </c>
      <c r="I55" s="34">
        <v>34.1</v>
      </c>
      <c r="J55" s="34">
        <v>49.4</v>
      </c>
      <c r="K55" s="36">
        <v>59.4</v>
      </c>
      <c r="L55" s="36">
        <v>68.5</v>
      </c>
      <c r="M55" s="133">
        <v>83.5</v>
      </c>
      <c r="N55" s="133">
        <v>90.505</v>
      </c>
      <c r="O55" s="133">
        <v>118.221</v>
      </c>
      <c r="P55" s="133">
        <v>119.654</v>
      </c>
      <c r="Q55" s="133">
        <v>116.53884000000001</v>
      </c>
    </row>
    <row r="56" spans="1:17" ht="15" customHeight="1">
      <c r="A56" s="7" t="s">
        <v>242</v>
      </c>
      <c r="B56" s="34">
        <v>36.8</v>
      </c>
      <c r="C56" s="34">
        <v>34.8</v>
      </c>
      <c r="D56" s="34">
        <v>43.1</v>
      </c>
      <c r="E56" s="34">
        <v>42.4</v>
      </c>
      <c r="F56" s="34">
        <v>41.7</v>
      </c>
      <c r="G56" s="34">
        <v>42.9</v>
      </c>
      <c r="H56" s="34">
        <v>38.4</v>
      </c>
      <c r="I56" s="34">
        <v>26.6</v>
      </c>
      <c r="J56" s="34">
        <v>37.4</v>
      </c>
      <c r="K56" s="36">
        <v>45.3</v>
      </c>
      <c r="L56" s="36">
        <v>49.3</v>
      </c>
      <c r="M56" s="133">
        <v>53.3</v>
      </c>
      <c r="N56" s="133">
        <v>55.636</v>
      </c>
      <c r="O56" s="133">
        <v>77.397</v>
      </c>
      <c r="P56" s="133">
        <v>69.134</v>
      </c>
      <c r="Q56" s="133">
        <v>65.28589000000001</v>
      </c>
    </row>
    <row r="57" spans="1:17" ht="6" customHeight="1">
      <c r="A57" s="7"/>
      <c r="B57" s="114"/>
      <c r="C57" s="114"/>
      <c r="D57" s="114"/>
      <c r="E57" s="114"/>
      <c r="F57" s="114"/>
      <c r="G57" s="114"/>
      <c r="H57" s="7"/>
      <c r="I57" s="7"/>
      <c r="J57" s="56"/>
      <c r="K57" s="36"/>
      <c r="L57" s="36"/>
      <c r="M57" s="133"/>
      <c r="N57" s="133"/>
      <c r="O57" s="133"/>
      <c r="P57" s="133"/>
      <c r="Q57" s="133"/>
    </row>
    <row r="58" spans="1:17" ht="15" customHeight="1">
      <c r="A58" s="7" t="s">
        <v>395</v>
      </c>
      <c r="B58" s="114"/>
      <c r="C58" s="114"/>
      <c r="D58" s="114"/>
      <c r="E58" s="114"/>
      <c r="F58" s="114"/>
      <c r="G58" s="114"/>
      <c r="H58" s="7"/>
      <c r="I58" s="7"/>
      <c r="J58" s="56"/>
      <c r="K58" s="36"/>
      <c r="L58" s="133">
        <v>17.4</v>
      </c>
      <c r="M58" s="133">
        <v>95</v>
      </c>
      <c r="N58" s="133">
        <v>107.719</v>
      </c>
      <c r="O58" s="133">
        <v>109.53400002000001</v>
      </c>
      <c r="P58" s="133">
        <v>109.726</v>
      </c>
      <c r="Q58" s="133">
        <v>90.43</v>
      </c>
    </row>
    <row r="59" spans="1:17" ht="15" customHeight="1">
      <c r="A59" s="7" t="s">
        <v>243</v>
      </c>
      <c r="B59" s="34">
        <v>157.4</v>
      </c>
      <c r="C59" s="34">
        <v>275</v>
      </c>
      <c r="D59" s="34">
        <v>316.7</v>
      </c>
      <c r="E59" s="34">
        <v>315.2</v>
      </c>
      <c r="F59" s="34">
        <v>387.3</v>
      </c>
      <c r="G59" s="34">
        <v>381</v>
      </c>
      <c r="H59" s="34">
        <v>373</v>
      </c>
      <c r="I59" s="34">
        <v>371.8</v>
      </c>
      <c r="J59" s="34">
        <v>396.2</v>
      </c>
      <c r="K59" s="36">
        <v>499.2</v>
      </c>
      <c r="L59" s="36">
        <v>632.9</v>
      </c>
      <c r="M59" s="133">
        <v>762.8</v>
      </c>
      <c r="N59" s="133">
        <v>866.463</v>
      </c>
      <c r="O59" s="133">
        <v>1153.0720000199997</v>
      </c>
      <c r="P59" s="133">
        <v>1054.236</v>
      </c>
      <c r="Q59" s="133">
        <v>1169.9909897599998</v>
      </c>
    </row>
    <row r="60" spans="1:17" ht="15" customHeight="1">
      <c r="A60" s="7" t="s">
        <v>244</v>
      </c>
      <c r="B60" s="34">
        <v>60</v>
      </c>
      <c r="C60" s="34">
        <v>120.7</v>
      </c>
      <c r="D60" s="34">
        <v>146.8</v>
      </c>
      <c r="E60" s="34">
        <v>163</v>
      </c>
      <c r="F60" s="34">
        <v>171.6</v>
      </c>
      <c r="G60" s="34">
        <v>196.2</v>
      </c>
      <c r="H60" s="34">
        <v>184.7</v>
      </c>
      <c r="I60" s="34">
        <v>163.9</v>
      </c>
      <c r="J60" s="34">
        <v>192.3</v>
      </c>
      <c r="K60" s="36">
        <v>240.5</v>
      </c>
      <c r="L60" s="36">
        <v>340.7</v>
      </c>
      <c r="M60" s="133">
        <v>381.9</v>
      </c>
      <c r="N60" s="133">
        <v>428.601</v>
      </c>
      <c r="O60" s="133">
        <v>651.3479999799996</v>
      </c>
      <c r="P60" s="133">
        <v>551.894</v>
      </c>
      <c r="Q60" s="133">
        <v>576.8012100000002</v>
      </c>
    </row>
    <row r="61" spans="1:17" ht="15" customHeight="1">
      <c r="A61" s="7" t="s">
        <v>245</v>
      </c>
      <c r="B61" s="34">
        <v>232.2</v>
      </c>
      <c r="C61" s="34">
        <v>445.4</v>
      </c>
      <c r="D61" s="34">
        <v>515.5</v>
      </c>
      <c r="E61" s="34">
        <v>485.4</v>
      </c>
      <c r="F61" s="34">
        <v>458.5</v>
      </c>
      <c r="G61" s="34">
        <v>449.5</v>
      </c>
      <c r="H61" s="34">
        <v>414.3</v>
      </c>
      <c r="I61" s="34">
        <v>363.2</v>
      </c>
      <c r="J61" s="34">
        <v>409.2</v>
      </c>
      <c r="K61" s="36">
        <v>467.3</v>
      </c>
      <c r="L61" s="36">
        <v>574.3</v>
      </c>
      <c r="M61" s="133">
        <v>616.7</v>
      </c>
      <c r="N61" s="133">
        <v>606.391</v>
      </c>
      <c r="O61" s="133">
        <v>911.781</v>
      </c>
      <c r="P61" s="133">
        <v>734.756</v>
      </c>
      <c r="Q61" s="133">
        <v>783.5769999999994</v>
      </c>
    </row>
    <row r="62" spans="1:17" ht="15" customHeight="1">
      <c r="A62" s="7" t="s">
        <v>246</v>
      </c>
      <c r="B62" s="34">
        <v>120</v>
      </c>
      <c r="C62" s="34">
        <v>165.9</v>
      </c>
      <c r="D62" s="34">
        <v>187.9</v>
      </c>
      <c r="E62" s="34">
        <v>197.8</v>
      </c>
      <c r="F62" s="34">
        <v>194.8</v>
      </c>
      <c r="G62" s="34">
        <v>194.9</v>
      </c>
      <c r="H62" s="34">
        <v>171.4</v>
      </c>
      <c r="I62" s="34">
        <v>139.6</v>
      </c>
      <c r="J62" s="34">
        <v>173.2</v>
      </c>
      <c r="K62" s="36">
        <v>206.7</v>
      </c>
      <c r="L62" s="133">
        <v>240</v>
      </c>
      <c r="M62" s="133">
        <v>286.2</v>
      </c>
      <c r="N62" s="133">
        <v>308.713</v>
      </c>
      <c r="O62" s="133">
        <v>466.86100002000023</v>
      </c>
      <c r="P62" s="133">
        <v>393.962</v>
      </c>
      <c r="Q62" s="133">
        <v>409.14005000000014</v>
      </c>
    </row>
    <row r="63" spans="1:17" ht="15" customHeight="1">
      <c r="A63" s="7" t="s">
        <v>247</v>
      </c>
      <c r="B63" s="34">
        <v>32.2</v>
      </c>
      <c r="C63" s="34">
        <v>60.6</v>
      </c>
      <c r="D63" s="34">
        <v>65.5</v>
      </c>
      <c r="E63" s="34">
        <v>64.7</v>
      </c>
      <c r="F63" s="34">
        <v>60.7</v>
      </c>
      <c r="G63" s="34">
        <v>63.5</v>
      </c>
      <c r="H63" s="34">
        <v>54.5</v>
      </c>
      <c r="I63" s="34">
        <v>42.2</v>
      </c>
      <c r="J63" s="34">
        <v>45.2</v>
      </c>
      <c r="K63" s="36">
        <v>48.6</v>
      </c>
      <c r="L63" s="36">
        <v>58.1</v>
      </c>
      <c r="M63" s="133">
        <v>61.1</v>
      </c>
      <c r="N63" s="133">
        <v>61.209</v>
      </c>
      <c r="O63" s="133">
        <v>79.838</v>
      </c>
      <c r="P63" s="133">
        <v>77.29</v>
      </c>
      <c r="Q63" s="133">
        <v>76.84421000000007</v>
      </c>
    </row>
    <row r="64" spans="1:17" ht="5.25" customHeight="1">
      <c r="A64" s="7"/>
      <c r="B64" s="114"/>
      <c r="C64" s="114"/>
      <c r="D64" s="114"/>
      <c r="E64" s="114"/>
      <c r="F64" s="114"/>
      <c r="G64" s="114"/>
      <c r="H64" s="7"/>
      <c r="I64" s="7"/>
      <c r="J64" s="56"/>
      <c r="K64" s="36"/>
      <c r="L64" s="36"/>
      <c r="M64" s="133"/>
      <c r="N64" s="133"/>
      <c r="O64" s="133"/>
      <c r="P64" s="133"/>
      <c r="Q64" s="133"/>
    </row>
    <row r="65" spans="1:17" ht="15" customHeight="1">
      <c r="A65" s="7" t="s">
        <v>248</v>
      </c>
      <c r="B65" s="34">
        <v>49.8</v>
      </c>
      <c r="C65" s="34">
        <v>46.6</v>
      </c>
      <c r="D65" s="34">
        <v>61.6</v>
      </c>
      <c r="E65" s="34">
        <v>60.6</v>
      </c>
      <c r="F65" s="34">
        <v>55.2</v>
      </c>
      <c r="G65" s="34">
        <v>54.4</v>
      </c>
      <c r="H65" s="34">
        <v>58.2</v>
      </c>
      <c r="I65" s="34">
        <v>56.6</v>
      </c>
      <c r="J65" s="34">
        <v>64.5</v>
      </c>
      <c r="K65" s="36">
        <v>80</v>
      </c>
      <c r="L65" s="36">
        <v>100</v>
      </c>
      <c r="M65" s="133">
        <v>102.2</v>
      </c>
      <c r="N65" s="133">
        <v>106.208</v>
      </c>
      <c r="O65" s="133">
        <v>131.64999997999988</v>
      </c>
      <c r="P65" s="133">
        <v>124.262</v>
      </c>
      <c r="Q65" s="133">
        <v>126.97547999999995</v>
      </c>
    </row>
    <row r="66" spans="1:17" ht="15" customHeight="1">
      <c r="A66" s="7" t="s">
        <v>249</v>
      </c>
      <c r="B66" s="34">
        <v>37.3</v>
      </c>
      <c r="C66" s="34">
        <v>29</v>
      </c>
      <c r="D66" s="34">
        <v>35.3</v>
      </c>
      <c r="E66" s="34">
        <v>34.7</v>
      </c>
      <c r="F66" s="34">
        <v>32.2</v>
      </c>
      <c r="G66" s="34">
        <v>28.5</v>
      </c>
      <c r="H66" s="34">
        <v>26</v>
      </c>
      <c r="I66" s="34">
        <v>22.9</v>
      </c>
      <c r="J66" s="34">
        <v>28.9</v>
      </c>
      <c r="K66" s="36">
        <v>30.5</v>
      </c>
      <c r="L66" s="36">
        <v>34.9</v>
      </c>
      <c r="M66" s="133">
        <v>36.8</v>
      </c>
      <c r="N66" s="133">
        <v>41.117</v>
      </c>
      <c r="O66" s="133">
        <v>58.16099998000002</v>
      </c>
      <c r="P66" s="133">
        <v>51.378</v>
      </c>
      <c r="Q66" s="133">
        <v>55.676880000000025</v>
      </c>
    </row>
    <row r="67" spans="1:17" ht="6" customHeight="1">
      <c r="A67" s="144"/>
      <c r="B67" s="144"/>
      <c r="C67" s="144"/>
      <c r="D67" s="144"/>
      <c r="E67" s="144"/>
      <c r="F67" s="145"/>
      <c r="G67" s="145"/>
      <c r="H67" s="145"/>
      <c r="I67" s="145"/>
      <c r="J67" s="145"/>
      <c r="K67" s="145"/>
      <c r="L67" s="145"/>
      <c r="M67" s="144"/>
      <c r="N67" s="144"/>
      <c r="O67" s="197"/>
      <c r="P67" s="197"/>
      <c r="Q67" s="197"/>
    </row>
    <row r="68" spans="1:16" ht="18" customHeight="1">
      <c r="A68" s="3" t="s">
        <v>401</v>
      </c>
      <c r="B68" s="3"/>
      <c r="C68" s="3"/>
      <c r="D68" s="3"/>
      <c r="E68" s="3"/>
      <c r="F68" s="3"/>
      <c r="G68" s="3"/>
      <c r="H68" s="3"/>
      <c r="I68" s="3"/>
      <c r="J68" s="3"/>
      <c r="K68" s="3"/>
      <c r="L68" s="3"/>
      <c r="M68" s="3"/>
      <c r="N68" s="3"/>
      <c r="O68" s="60"/>
      <c r="P68" s="60"/>
    </row>
    <row r="69" spans="1:16" ht="12.75">
      <c r="A69" s="3" t="s">
        <v>514</v>
      </c>
      <c r="F69" s="3"/>
      <c r="G69" s="3"/>
      <c r="H69" s="3"/>
      <c r="I69" s="3"/>
      <c r="J69" s="3"/>
      <c r="K69" s="3"/>
      <c r="L69" s="3"/>
      <c r="M69" s="3"/>
      <c r="N69" s="3"/>
      <c r="O69" s="60"/>
      <c r="P69" s="60"/>
    </row>
    <row r="70" spans="1:16" ht="12.75">
      <c r="A70" s="3" t="s">
        <v>275</v>
      </c>
      <c r="B70" s="3"/>
      <c r="C70" s="3"/>
      <c r="D70" s="3"/>
      <c r="E70" s="3"/>
      <c r="F70" s="3"/>
      <c r="G70" s="3"/>
      <c r="H70" s="3"/>
      <c r="I70" s="3"/>
      <c r="J70" s="3"/>
      <c r="K70" s="3"/>
      <c r="L70" s="3"/>
      <c r="M70" s="3"/>
      <c r="N70" s="3"/>
      <c r="O70" s="60"/>
      <c r="P70" s="60"/>
    </row>
    <row r="71" ht="6" customHeight="1"/>
  </sheetData>
  <printOptions/>
  <pageMargins left="0.7480314960629921" right="0.7480314960629921" top="0.5905511811023623" bottom="0.5905511811023623" header="0.5118110236220472" footer="0.5118110236220472"/>
  <pageSetup fitToHeight="1" fitToWidth="1" horizontalDpi="300" verticalDpi="300" orientation="portrait" paperSize="9" scale="58" r:id="rId1"/>
  <headerFooter alignWithMargins="0">
    <oddHeader>&amp;R&amp;"Arial,Bold"&amp;14RAIL SERVICES</oddHeader>
  </headerFooter>
</worksheet>
</file>

<file path=xl/worksheets/sheet9.xml><?xml version="1.0" encoding="utf-8"?>
<worksheet xmlns="http://schemas.openxmlformats.org/spreadsheetml/2006/main" xmlns:r="http://schemas.openxmlformats.org/officeDocument/2006/relationships">
  <dimension ref="A1:Q55"/>
  <sheetViews>
    <sheetView zoomScale="75" zoomScaleNormal="75" workbookViewId="0" topLeftCell="A3">
      <selection activeCell="S23" sqref="S23"/>
    </sheetView>
  </sheetViews>
  <sheetFormatPr defaultColWidth="8.88671875" defaultRowHeight="15"/>
  <cols>
    <col min="1" max="1" width="24.4453125" style="0" customWidth="1"/>
    <col min="2" max="5" width="8.21484375" style="0" hidden="1" customWidth="1"/>
    <col min="6" max="6" width="0" style="0" hidden="1" customWidth="1"/>
    <col min="17" max="17" width="9.21484375" style="0" customWidth="1"/>
    <col min="18" max="18" width="2.6640625" style="0" customWidth="1"/>
  </cols>
  <sheetData>
    <row r="1" spans="1:16" ht="18" hidden="1">
      <c r="A1" s="1" t="s">
        <v>277</v>
      </c>
      <c r="B1" s="1"/>
      <c r="C1" s="1"/>
      <c r="D1" s="1"/>
      <c r="E1" s="1"/>
      <c r="F1" s="1"/>
      <c r="G1" s="1"/>
      <c r="H1" s="1"/>
      <c r="I1" s="1"/>
      <c r="J1" s="1"/>
      <c r="K1" s="1"/>
      <c r="L1" s="1"/>
      <c r="M1" s="1"/>
      <c r="N1" s="1"/>
      <c r="O1" s="106"/>
      <c r="P1" s="106"/>
    </row>
    <row r="2" spans="1:16" ht="15" hidden="1">
      <c r="A2" s="1"/>
      <c r="B2" s="1"/>
      <c r="C2" s="1"/>
      <c r="D2" s="1"/>
      <c r="E2" s="1"/>
      <c r="F2" s="1"/>
      <c r="G2" s="1"/>
      <c r="H2" s="1"/>
      <c r="I2" s="1"/>
      <c r="J2" s="1"/>
      <c r="K2" s="1"/>
      <c r="L2" s="1"/>
      <c r="M2" s="1"/>
      <c r="N2" s="1"/>
      <c r="O2" s="59"/>
      <c r="P2" s="59"/>
    </row>
    <row r="3" spans="1:16" s="6" customFormat="1" ht="21">
      <c r="A3" s="198" t="s">
        <v>522</v>
      </c>
      <c r="B3" s="198"/>
      <c r="C3" s="198"/>
      <c r="D3" s="198"/>
      <c r="E3" s="198"/>
      <c r="F3" s="1"/>
      <c r="G3" s="1"/>
      <c r="H3" s="1"/>
      <c r="I3" s="1"/>
      <c r="J3" s="1"/>
      <c r="K3" s="1"/>
      <c r="L3" s="1"/>
      <c r="M3" s="1"/>
      <c r="N3" s="1"/>
      <c r="O3" s="59"/>
      <c r="P3" s="245" t="s">
        <v>277</v>
      </c>
    </row>
    <row r="4" spans="1:16" s="31" customFormat="1" ht="18">
      <c r="A4" s="112"/>
      <c r="B4" s="112"/>
      <c r="C4" s="112"/>
      <c r="D4" s="112"/>
      <c r="E4" s="112"/>
      <c r="F4" s="14"/>
      <c r="G4" s="14"/>
      <c r="H4" s="14"/>
      <c r="I4" s="14"/>
      <c r="J4" s="14"/>
      <c r="K4" s="7"/>
      <c r="L4" s="7"/>
      <c r="M4" s="7"/>
      <c r="N4" s="7"/>
      <c r="O4" s="56"/>
      <c r="P4" s="56"/>
    </row>
    <row r="5" spans="1:16" s="31" customFormat="1" ht="6" customHeight="1">
      <c r="A5" s="112"/>
      <c r="B5" s="112"/>
      <c r="C5" s="112"/>
      <c r="D5" s="112"/>
      <c r="E5" s="112"/>
      <c r="F5" s="14"/>
      <c r="G5" s="14"/>
      <c r="H5" s="14"/>
      <c r="I5" s="14"/>
      <c r="J5" s="14"/>
      <c r="K5" s="7"/>
      <c r="L5" s="7"/>
      <c r="M5" s="7"/>
      <c r="N5" s="7"/>
      <c r="O5" s="56"/>
      <c r="P5" s="56"/>
    </row>
    <row r="6" spans="1:17" ht="15.75">
      <c r="A6" s="155"/>
      <c r="B6" s="155" t="s">
        <v>541</v>
      </c>
      <c r="C6" s="155" t="s">
        <v>542</v>
      </c>
      <c r="D6" s="155" t="s">
        <v>543</v>
      </c>
      <c r="E6" s="155" t="s">
        <v>544</v>
      </c>
      <c r="F6" s="150" t="s">
        <v>53</v>
      </c>
      <c r="G6" s="150" t="s">
        <v>87</v>
      </c>
      <c r="H6" s="150" t="s">
        <v>114</v>
      </c>
      <c r="I6" s="196" t="s">
        <v>121</v>
      </c>
      <c r="J6" s="196" t="s">
        <v>123</v>
      </c>
      <c r="K6" s="196" t="s">
        <v>186</v>
      </c>
      <c r="L6" s="196" t="s">
        <v>284</v>
      </c>
      <c r="M6" s="196" t="s">
        <v>397</v>
      </c>
      <c r="N6" s="196" t="s">
        <v>400</v>
      </c>
      <c r="O6" s="196" t="s">
        <v>439</v>
      </c>
      <c r="P6" s="196" t="s">
        <v>464</v>
      </c>
      <c r="Q6" s="196" t="s">
        <v>525</v>
      </c>
    </row>
    <row r="7" spans="1:16" ht="5.25" customHeight="1">
      <c r="A7" s="8"/>
      <c r="B7" s="8"/>
      <c r="C7" s="8"/>
      <c r="D7" s="8"/>
      <c r="E7" s="8"/>
      <c r="F7" s="9"/>
      <c r="G7" s="3"/>
      <c r="H7" s="3"/>
      <c r="I7" s="3"/>
      <c r="J7" s="3"/>
      <c r="K7" s="60"/>
      <c r="L7" s="1"/>
      <c r="M7" s="1"/>
      <c r="N7" s="1"/>
      <c r="O7" s="1"/>
      <c r="P7" s="1"/>
    </row>
    <row r="8" spans="1:17" ht="15.75" customHeight="1">
      <c r="A8" s="50"/>
      <c r="B8" s="50"/>
      <c r="C8" s="50"/>
      <c r="D8" s="50"/>
      <c r="E8" s="50"/>
      <c r="F8" s="9"/>
      <c r="G8" s="9"/>
      <c r="H8" s="3"/>
      <c r="I8" s="3"/>
      <c r="J8" s="9"/>
      <c r="K8" s="1"/>
      <c r="L8" s="59"/>
      <c r="M8" s="61"/>
      <c r="N8" s="61"/>
      <c r="O8" s="61"/>
      <c r="P8" s="61"/>
      <c r="Q8" s="61" t="s">
        <v>13</v>
      </c>
    </row>
    <row r="9" spans="1:16" ht="3.75" customHeight="1">
      <c r="A9" s="50"/>
      <c r="B9" s="50"/>
      <c r="C9" s="50"/>
      <c r="D9" s="50"/>
      <c r="E9" s="50"/>
      <c r="F9" s="9"/>
      <c r="G9" s="9"/>
      <c r="H9" s="3"/>
      <c r="I9" s="3"/>
      <c r="J9" s="9"/>
      <c r="K9" s="1"/>
      <c r="L9" s="59"/>
      <c r="M9" s="61"/>
      <c r="N9" s="61"/>
      <c r="O9" s="61"/>
      <c r="P9" s="61"/>
    </row>
    <row r="10" spans="1:17" ht="15">
      <c r="A10" s="7" t="s">
        <v>250</v>
      </c>
      <c r="B10" s="34">
        <v>50.2</v>
      </c>
      <c r="C10" s="34">
        <v>46</v>
      </c>
      <c r="D10" s="34">
        <v>56.5</v>
      </c>
      <c r="E10" s="34">
        <v>58.1</v>
      </c>
      <c r="F10" s="34">
        <v>53.3</v>
      </c>
      <c r="G10" s="34">
        <v>51.4</v>
      </c>
      <c r="H10" s="34">
        <v>44.9</v>
      </c>
      <c r="I10" s="34">
        <v>38.8</v>
      </c>
      <c r="J10" s="34">
        <v>44.4</v>
      </c>
      <c r="K10" s="36">
        <v>48.1</v>
      </c>
      <c r="L10" s="36">
        <v>50.3</v>
      </c>
      <c r="M10" s="133">
        <v>57.4</v>
      </c>
      <c r="N10" s="133">
        <v>66.369</v>
      </c>
      <c r="O10" s="133">
        <v>90.848</v>
      </c>
      <c r="P10" s="133">
        <v>89.118</v>
      </c>
      <c r="Q10" s="133">
        <v>96.9594</v>
      </c>
    </row>
    <row r="11" spans="1:17" ht="15">
      <c r="A11" s="7" t="s">
        <v>251</v>
      </c>
      <c r="B11" s="34">
        <v>39.6</v>
      </c>
      <c r="C11" s="34">
        <v>35.3</v>
      </c>
      <c r="D11" s="34">
        <v>40</v>
      </c>
      <c r="E11" s="34">
        <v>43.3</v>
      </c>
      <c r="F11" s="34">
        <v>42</v>
      </c>
      <c r="G11" s="34">
        <v>36.7</v>
      </c>
      <c r="H11" s="34">
        <v>36.8</v>
      </c>
      <c r="I11" s="34">
        <v>37</v>
      </c>
      <c r="J11" s="34">
        <v>47.9</v>
      </c>
      <c r="K11" s="36">
        <v>58.7</v>
      </c>
      <c r="L11" s="36">
        <v>66.8</v>
      </c>
      <c r="M11" s="133">
        <v>74.4</v>
      </c>
      <c r="N11" s="133">
        <v>78.058</v>
      </c>
      <c r="O11" s="133">
        <v>97.41199997999998</v>
      </c>
      <c r="P11" s="133">
        <v>85.806</v>
      </c>
      <c r="Q11" s="133">
        <v>89.81808000000005</v>
      </c>
    </row>
    <row r="12" spans="1:17" ht="15">
      <c r="A12" s="7" t="s">
        <v>252</v>
      </c>
      <c r="B12" s="34">
        <v>84.6</v>
      </c>
      <c r="C12" s="34">
        <v>74.9</v>
      </c>
      <c r="D12" s="34">
        <v>88.9</v>
      </c>
      <c r="E12" s="34">
        <v>96.8</v>
      </c>
      <c r="F12" s="34">
        <v>97.4</v>
      </c>
      <c r="G12" s="34">
        <v>99.1</v>
      </c>
      <c r="H12" s="34">
        <v>99.2</v>
      </c>
      <c r="I12" s="34">
        <v>87.5</v>
      </c>
      <c r="J12" s="34">
        <v>92.8</v>
      </c>
      <c r="K12" s="36">
        <v>107.4</v>
      </c>
      <c r="L12" s="36">
        <v>114.3</v>
      </c>
      <c r="M12" s="133">
        <v>114.8</v>
      </c>
      <c r="N12" s="133">
        <v>120.799</v>
      </c>
      <c r="O12" s="133">
        <v>158.90900002000004</v>
      </c>
      <c r="P12" s="133">
        <v>140.572</v>
      </c>
      <c r="Q12" s="133">
        <v>138.85767000000007</v>
      </c>
    </row>
    <row r="13" spans="1:17" ht="15">
      <c r="A13" s="7" t="s">
        <v>253</v>
      </c>
      <c r="B13" s="34">
        <v>111.2</v>
      </c>
      <c r="C13" s="34">
        <v>119.8</v>
      </c>
      <c r="D13" s="34">
        <v>140.5</v>
      </c>
      <c r="E13" s="34">
        <v>153.4</v>
      </c>
      <c r="F13" s="34">
        <v>163.4</v>
      </c>
      <c r="G13" s="34">
        <v>169.1</v>
      </c>
      <c r="H13" s="34">
        <v>168</v>
      </c>
      <c r="I13" s="34">
        <v>161.1</v>
      </c>
      <c r="J13" s="34">
        <v>176.8</v>
      </c>
      <c r="K13" s="36">
        <v>186.2</v>
      </c>
      <c r="L13" s="36">
        <v>203.8</v>
      </c>
      <c r="M13" s="133">
        <v>219</v>
      </c>
      <c r="N13" s="133">
        <v>229.627</v>
      </c>
      <c r="O13" s="133">
        <v>282.33700002000006</v>
      </c>
      <c r="P13" s="133">
        <v>246.624</v>
      </c>
      <c r="Q13" s="133">
        <v>246.73853000000008</v>
      </c>
    </row>
    <row r="14" spans="1:17" ht="15">
      <c r="A14" s="6"/>
      <c r="B14" s="114"/>
      <c r="C14" s="114"/>
      <c r="D14" s="114"/>
      <c r="E14" s="114"/>
      <c r="F14" s="114"/>
      <c r="G14" s="114"/>
      <c r="H14" s="7"/>
      <c r="I14" s="7"/>
      <c r="J14" s="56"/>
      <c r="K14" s="36"/>
      <c r="L14" s="36"/>
      <c r="M14" s="133"/>
      <c r="N14" s="133"/>
      <c r="O14" s="133"/>
      <c r="P14" s="133"/>
      <c r="Q14" s="133"/>
    </row>
    <row r="15" spans="1:17" ht="15">
      <c r="A15" s="6" t="s">
        <v>254</v>
      </c>
      <c r="B15" s="34">
        <v>39.6</v>
      </c>
      <c r="C15" s="34">
        <v>39.3</v>
      </c>
      <c r="D15" s="34">
        <v>42.6</v>
      </c>
      <c r="E15" s="34">
        <v>46.1</v>
      </c>
      <c r="F15" s="34">
        <v>48.1</v>
      </c>
      <c r="G15" s="34">
        <v>46</v>
      </c>
      <c r="H15" s="34">
        <v>38</v>
      </c>
      <c r="I15" s="34">
        <v>41.2</v>
      </c>
      <c r="J15" s="34">
        <v>51.2</v>
      </c>
      <c r="K15" s="36">
        <v>62</v>
      </c>
      <c r="L15" s="117">
        <v>78.6</v>
      </c>
      <c r="M15" s="141">
        <v>89.2</v>
      </c>
      <c r="N15" s="141">
        <v>94.207</v>
      </c>
      <c r="O15" s="133">
        <v>114.89899998000003</v>
      </c>
      <c r="P15" s="133">
        <v>104.49</v>
      </c>
      <c r="Q15" s="133">
        <v>107.79673999999999</v>
      </c>
    </row>
    <row r="16" spans="1:17" ht="15">
      <c r="A16" s="7" t="s">
        <v>255</v>
      </c>
      <c r="B16" s="34">
        <v>6</v>
      </c>
      <c r="C16" s="34">
        <v>7.6</v>
      </c>
      <c r="D16" s="34">
        <v>9.8</v>
      </c>
      <c r="E16" s="34">
        <v>11.8</v>
      </c>
      <c r="F16" s="34">
        <v>12.7</v>
      </c>
      <c r="G16" s="34">
        <v>12.4</v>
      </c>
      <c r="H16" s="34">
        <v>10.9</v>
      </c>
      <c r="I16" s="34">
        <v>8.5</v>
      </c>
      <c r="J16" s="34">
        <v>7.4</v>
      </c>
      <c r="K16" s="36">
        <v>6.6</v>
      </c>
      <c r="L16" s="36">
        <v>8.2</v>
      </c>
      <c r="M16" s="133">
        <v>10.6</v>
      </c>
      <c r="N16" s="133">
        <v>23.008</v>
      </c>
      <c r="O16" s="133">
        <v>44.771</v>
      </c>
      <c r="P16" s="133">
        <v>48.882</v>
      </c>
      <c r="Q16" s="133">
        <v>57.26955000000001</v>
      </c>
    </row>
    <row r="17" spans="1:17" ht="15">
      <c r="A17" s="7"/>
      <c r="B17" s="114"/>
      <c r="C17" s="114"/>
      <c r="D17" s="114"/>
      <c r="E17" s="114"/>
      <c r="F17" s="34"/>
      <c r="G17" s="34"/>
      <c r="H17" s="34"/>
      <c r="I17" s="34"/>
      <c r="J17" s="34"/>
      <c r="K17" s="36"/>
      <c r="L17" s="36"/>
      <c r="M17" s="133"/>
      <c r="N17" s="133"/>
      <c r="O17" s="133"/>
      <c r="P17" s="133"/>
      <c r="Q17" s="133"/>
    </row>
    <row r="18" spans="1:17" ht="15">
      <c r="A18" s="7" t="s">
        <v>393</v>
      </c>
      <c r="F18" s="34"/>
      <c r="G18" s="34"/>
      <c r="H18" s="34"/>
      <c r="I18" s="34"/>
      <c r="J18" s="34"/>
      <c r="K18" s="36"/>
      <c r="L18" s="133">
        <v>3.5</v>
      </c>
      <c r="M18" s="133">
        <v>17.3</v>
      </c>
      <c r="N18" s="133">
        <v>23.48</v>
      </c>
      <c r="O18" s="133">
        <v>40.957</v>
      </c>
      <c r="P18" s="133">
        <v>49.83</v>
      </c>
      <c r="Q18" s="133">
        <v>57.109</v>
      </c>
    </row>
    <row r="19" spans="1:17" ht="15">
      <c r="A19" s="7" t="s">
        <v>392</v>
      </c>
      <c r="F19" s="34"/>
      <c r="G19" s="34"/>
      <c r="H19" s="34"/>
      <c r="I19" s="34"/>
      <c r="J19" s="34"/>
      <c r="K19" s="36"/>
      <c r="L19" s="133">
        <v>20</v>
      </c>
      <c r="M19" s="133">
        <v>81.1</v>
      </c>
      <c r="N19" s="133">
        <v>97.588</v>
      </c>
      <c r="O19" s="133">
        <v>99.504</v>
      </c>
      <c r="P19" s="133">
        <v>103.972</v>
      </c>
      <c r="Q19" s="133">
        <v>102.631</v>
      </c>
    </row>
    <row r="20" spans="1:17" ht="15">
      <c r="A20" s="7" t="s">
        <v>394</v>
      </c>
      <c r="F20" s="34"/>
      <c r="G20" s="34"/>
      <c r="H20" s="34"/>
      <c r="I20" s="34"/>
      <c r="J20" s="34"/>
      <c r="K20" s="36"/>
      <c r="L20" s="133">
        <v>83.2</v>
      </c>
      <c r="M20" s="133">
        <v>268.7</v>
      </c>
      <c r="N20" s="133">
        <v>307.912</v>
      </c>
      <c r="O20" s="133">
        <v>334.436</v>
      </c>
      <c r="P20" s="133">
        <v>323.08</v>
      </c>
      <c r="Q20" s="133">
        <v>316.8321999999999</v>
      </c>
    </row>
    <row r="21" spans="1:17" ht="15">
      <c r="A21" s="7"/>
      <c r="F21" s="114"/>
      <c r="G21" s="114"/>
      <c r="H21" s="7"/>
      <c r="I21" s="7"/>
      <c r="J21" s="56"/>
      <c r="K21" s="36"/>
      <c r="L21" s="36"/>
      <c r="M21" s="133"/>
      <c r="N21" s="133"/>
      <c r="O21" s="133"/>
      <c r="P21" s="133"/>
      <c r="Q21" s="133"/>
    </row>
    <row r="22" spans="1:17" ht="15">
      <c r="A22" s="7" t="s">
        <v>256</v>
      </c>
      <c r="B22" s="34">
        <v>33.3</v>
      </c>
      <c r="C22" s="34">
        <v>42.6</v>
      </c>
      <c r="D22" s="34">
        <v>42.7</v>
      </c>
      <c r="E22" s="34">
        <v>64.9</v>
      </c>
      <c r="F22" s="34">
        <v>123.6</v>
      </c>
      <c r="G22" s="34">
        <v>123.7</v>
      </c>
      <c r="H22" s="34">
        <v>105.9</v>
      </c>
      <c r="I22" s="34">
        <v>94.5</v>
      </c>
      <c r="J22" s="34">
        <v>104.9</v>
      </c>
      <c r="K22" s="36">
        <v>128.8</v>
      </c>
      <c r="L22" s="36">
        <v>117.3</v>
      </c>
      <c r="M22" s="133">
        <v>94</v>
      </c>
      <c r="N22" s="133">
        <v>93.531</v>
      </c>
      <c r="O22" s="133">
        <v>205.74699998000006</v>
      </c>
      <c r="P22" s="133">
        <v>145.664</v>
      </c>
      <c r="Q22" s="133">
        <v>136.37177000000005</v>
      </c>
    </row>
    <row r="23" spans="1:17" ht="15">
      <c r="A23" s="7" t="s">
        <v>257</v>
      </c>
      <c r="B23" s="34"/>
      <c r="C23" s="34"/>
      <c r="D23" s="34"/>
      <c r="E23" s="34">
        <v>21.4</v>
      </c>
      <c r="F23" s="34">
        <v>33.5</v>
      </c>
      <c r="G23" s="34">
        <v>36.5</v>
      </c>
      <c r="H23" s="34">
        <v>38.5</v>
      </c>
      <c r="I23" s="34">
        <v>38.9</v>
      </c>
      <c r="J23" s="34">
        <v>40.5</v>
      </c>
      <c r="K23" s="36">
        <v>42.3</v>
      </c>
      <c r="L23" s="36">
        <v>49</v>
      </c>
      <c r="M23" s="133">
        <v>45.7</v>
      </c>
      <c r="N23" s="133">
        <v>43.34</v>
      </c>
      <c r="O23" s="133">
        <v>58.47</v>
      </c>
      <c r="P23" s="133">
        <v>59.092</v>
      </c>
      <c r="Q23" s="133">
        <v>61.32410000000001</v>
      </c>
    </row>
    <row r="24" spans="1:17" ht="15">
      <c r="A24" s="7" t="s">
        <v>258</v>
      </c>
      <c r="B24" s="34">
        <v>25.5</v>
      </c>
      <c r="C24" s="34">
        <v>27.8</v>
      </c>
      <c r="D24" s="34">
        <v>26.1</v>
      </c>
      <c r="E24" s="34">
        <v>25.9</v>
      </c>
      <c r="F24" s="34">
        <v>26.5</v>
      </c>
      <c r="G24" s="34">
        <v>24.3</v>
      </c>
      <c r="H24" s="34">
        <v>26.3</v>
      </c>
      <c r="I24" s="34">
        <v>29.7</v>
      </c>
      <c r="J24" s="34">
        <v>31</v>
      </c>
      <c r="K24" s="36">
        <v>33.5</v>
      </c>
      <c r="L24" s="36">
        <v>36.7</v>
      </c>
      <c r="M24" s="133">
        <v>32.8</v>
      </c>
      <c r="N24" s="133">
        <v>32.206</v>
      </c>
      <c r="O24" s="133">
        <v>37.935</v>
      </c>
      <c r="P24" s="133">
        <v>35.224</v>
      </c>
      <c r="Q24" s="133">
        <v>37.66647000000001</v>
      </c>
    </row>
    <row r="25" spans="1:17" ht="15">
      <c r="A25" s="7"/>
      <c r="B25" s="114"/>
      <c r="C25" s="114"/>
      <c r="D25" s="114"/>
      <c r="E25" s="114"/>
      <c r="F25" s="114"/>
      <c r="G25" s="114"/>
      <c r="H25" s="7"/>
      <c r="I25" s="7"/>
      <c r="J25" s="56"/>
      <c r="K25" s="36"/>
      <c r="L25" s="36"/>
      <c r="M25" s="133"/>
      <c r="N25" s="133"/>
      <c r="O25" s="133"/>
      <c r="P25" s="133"/>
      <c r="Q25" s="133"/>
    </row>
    <row r="26" spans="1:17" ht="15">
      <c r="A26" s="7" t="s">
        <v>259</v>
      </c>
      <c r="B26" s="34">
        <v>64.4</v>
      </c>
      <c r="C26" s="34">
        <v>65.6</v>
      </c>
      <c r="D26" s="34">
        <v>79.8</v>
      </c>
      <c r="E26" s="34">
        <v>86.7</v>
      </c>
      <c r="F26" s="34">
        <v>85.9</v>
      </c>
      <c r="G26" s="34">
        <v>79.5</v>
      </c>
      <c r="H26" s="34">
        <v>67.3</v>
      </c>
      <c r="I26" s="34">
        <v>59.3</v>
      </c>
      <c r="J26" s="34">
        <v>71.7</v>
      </c>
      <c r="K26" s="36">
        <v>89.1</v>
      </c>
      <c r="L26" s="36">
        <v>97.3</v>
      </c>
      <c r="M26" s="133">
        <v>97.6</v>
      </c>
      <c r="N26" s="133">
        <v>92.461</v>
      </c>
      <c r="O26" s="133">
        <v>123.973</v>
      </c>
      <c r="P26" s="133">
        <v>111.45</v>
      </c>
      <c r="Q26" s="133">
        <v>109.50484000000009</v>
      </c>
    </row>
    <row r="27" spans="1:17" ht="15">
      <c r="A27" s="7" t="s">
        <v>260</v>
      </c>
      <c r="B27" s="34">
        <v>89.4</v>
      </c>
      <c r="C27" s="34">
        <v>92.5</v>
      </c>
      <c r="D27" s="34">
        <v>122.3</v>
      </c>
      <c r="E27" s="34">
        <v>138</v>
      </c>
      <c r="F27" s="34">
        <v>142.3</v>
      </c>
      <c r="G27" s="34">
        <v>138</v>
      </c>
      <c r="H27" s="34">
        <v>116.6</v>
      </c>
      <c r="I27" s="34">
        <v>96.3</v>
      </c>
      <c r="J27" s="34">
        <v>106.6</v>
      </c>
      <c r="K27" s="36">
        <v>126.2</v>
      </c>
      <c r="L27" s="36">
        <v>147.2</v>
      </c>
      <c r="M27" s="133">
        <v>153.1</v>
      </c>
      <c r="N27" s="133">
        <v>154.744</v>
      </c>
      <c r="O27" s="133">
        <v>212.83400002</v>
      </c>
      <c r="P27" s="133">
        <v>192.376</v>
      </c>
      <c r="Q27" s="133">
        <v>211.86058000000006</v>
      </c>
    </row>
    <row r="28" spans="1:17" ht="15">
      <c r="A28" s="7" t="s">
        <v>261</v>
      </c>
      <c r="B28" s="34">
        <v>61.5</v>
      </c>
      <c r="C28" s="34">
        <v>62.9</v>
      </c>
      <c r="D28" s="34">
        <v>63.4</v>
      </c>
      <c r="E28" s="34">
        <v>67.3</v>
      </c>
      <c r="F28" s="34">
        <v>65.6</v>
      </c>
      <c r="G28" s="34">
        <v>60.8</v>
      </c>
      <c r="H28" s="34">
        <v>58.2</v>
      </c>
      <c r="I28" s="34">
        <v>55.4</v>
      </c>
      <c r="J28" s="34">
        <v>65.9</v>
      </c>
      <c r="K28" s="36">
        <v>79.3</v>
      </c>
      <c r="L28" s="36">
        <v>91.9</v>
      </c>
      <c r="M28" s="133">
        <v>93.1</v>
      </c>
      <c r="N28" s="133">
        <v>100.263</v>
      </c>
      <c r="O28" s="133">
        <v>125.74</v>
      </c>
      <c r="P28" s="133">
        <v>111.018</v>
      </c>
      <c r="Q28" s="133">
        <v>111.23600000000006</v>
      </c>
    </row>
    <row r="29" spans="1:17" ht="15">
      <c r="A29" s="7" t="s">
        <v>262</v>
      </c>
      <c r="B29" s="34">
        <v>53.7</v>
      </c>
      <c r="C29" s="34">
        <v>51.9</v>
      </c>
      <c r="D29" s="34">
        <v>60.3</v>
      </c>
      <c r="E29" s="34">
        <v>62.7</v>
      </c>
      <c r="F29" s="34">
        <v>64.7</v>
      </c>
      <c r="G29" s="34">
        <v>60.8</v>
      </c>
      <c r="H29" s="34">
        <v>57.7</v>
      </c>
      <c r="I29" s="34">
        <v>59.7</v>
      </c>
      <c r="J29" s="34">
        <v>68.5</v>
      </c>
      <c r="K29" s="36">
        <v>81.2</v>
      </c>
      <c r="L29" s="36">
        <v>99.8</v>
      </c>
      <c r="M29" s="133">
        <v>113.2</v>
      </c>
      <c r="N29" s="133">
        <v>114.741</v>
      </c>
      <c r="O29" s="133">
        <v>132.60500002000006</v>
      </c>
      <c r="P29" s="133">
        <v>115.084</v>
      </c>
      <c r="Q29" s="133">
        <v>120.04736000000003</v>
      </c>
    </row>
    <row r="30" spans="1:17" ht="15">
      <c r="A30" s="7" t="s">
        <v>263</v>
      </c>
      <c r="B30" s="34">
        <v>63.8</v>
      </c>
      <c r="C30" s="34">
        <v>60.4</v>
      </c>
      <c r="D30" s="34">
        <v>72.4</v>
      </c>
      <c r="E30" s="34">
        <v>73.4</v>
      </c>
      <c r="F30" s="34">
        <v>73.3</v>
      </c>
      <c r="G30" s="34">
        <v>66.1</v>
      </c>
      <c r="H30" s="34">
        <v>60.3</v>
      </c>
      <c r="I30" s="34">
        <v>61.1</v>
      </c>
      <c r="J30" s="34">
        <v>71.3</v>
      </c>
      <c r="K30" s="36">
        <v>80.9</v>
      </c>
      <c r="L30" s="36">
        <v>100.5</v>
      </c>
      <c r="M30" s="133">
        <v>109.5</v>
      </c>
      <c r="N30" s="133">
        <v>116.972</v>
      </c>
      <c r="O30" s="133">
        <v>157.05799997999995</v>
      </c>
      <c r="P30" s="133">
        <v>137.686</v>
      </c>
      <c r="Q30" s="133">
        <v>139.54521000000008</v>
      </c>
    </row>
    <row r="31" spans="1:17" ht="15">
      <c r="A31" s="7" t="s">
        <v>264</v>
      </c>
      <c r="B31" s="34">
        <v>150</v>
      </c>
      <c r="C31" s="34">
        <v>139.9</v>
      </c>
      <c r="D31" s="34">
        <v>152.3</v>
      </c>
      <c r="E31" s="34">
        <v>150.1</v>
      </c>
      <c r="F31" s="34">
        <v>157.3</v>
      </c>
      <c r="G31" s="34">
        <v>143.3</v>
      </c>
      <c r="H31" s="34">
        <v>132.2</v>
      </c>
      <c r="I31" s="34">
        <v>127.5</v>
      </c>
      <c r="J31" s="34">
        <v>137.5</v>
      </c>
      <c r="K31" s="36">
        <v>158.3</v>
      </c>
      <c r="L31" s="36">
        <v>176.2</v>
      </c>
      <c r="M31" s="133">
        <v>187.5</v>
      </c>
      <c r="N31" s="133">
        <v>189.914</v>
      </c>
      <c r="O31" s="133">
        <v>231.66899997999985</v>
      </c>
      <c r="P31" s="133">
        <v>215.24</v>
      </c>
      <c r="Q31" s="133">
        <v>219.0636</v>
      </c>
    </row>
    <row r="32" spans="1:17" ht="15">
      <c r="A32" s="7"/>
      <c r="B32" s="114"/>
      <c r="C32" s="114"/>
      <c r="D32" s="114"/>
      <c r="E32" s="114"/>
      <c r="F32" s="114"/>
      <c r="G32" s="114"/>
      <c r="H32" s="7"/>
      <c r="I32" s="7"/>
      <c r="J32" s="56"/>
      <c r="K32" s="36"/>
      <c r="L32" s="36"/>
      <c r="M32" s="133"/>
      <c r="N32" s="133"/>
      <c r="O32" s="133"/>
      <c r="P32" s="133"/>
      <c r="Q32" s="133"/>
    </row>
    <row r="33" spans="1:17" ht="15">
      <c r="A33" s="7" t="s">
        <v>265</v>
      </c>
      <c r="B33" s="34">
        <v>109.4</v>
      </c>
      <c r="C33" s="34">
        <v>108.7</v>
      </c>
      <c r="D33" s="34">
        <v>104.4</v>
      </c>
      <c r="E33" s="34">
        <v>95.3</v>
      </c>
      <c r="F33" s="34">
        <v>90.8</v>
      </c>
      <c r="G33" s="34">
        <v>90</v>
      </c>
      <c r="H33" s="34">
        <v>77.9</v>
      </c>
      <c r="I33" s="34">
        <v>75</v>
      </c>
      <c r="J33" s="34">
        <v>82.1</v>
      </c>
      <c r="K33" s="36">
        <v>92.1</v>
      </c>
      <c r="L33" s="36">
        <v>110.2</v>
      </c>
      <c r="M33" s="133">
        <v>118</v>
      </c>
      <c r="N33" s="133">
        <v>124.169</v>
      </c>
      <c r="O33" s="133">
        <v>154.92900000000017</v>
      </c>
      <c r="P33" s="133">
        <v>137.434</v>
      </c>
      <c r="Q33" s="133">
        <v>142.34997</v>
      </c>
    </row>
    <row r="34" spans="1:17" ht="15">
      <c r="A34" s="7" t="s">
        <v>266</v>
      </c>
      <c r="B34" s="34"/>
      <c r="C34" s="34"/>
      <c r="D34" s="34"/>
      <c r="E34" s="34"/>
      <c r="F34" s="34"/>
      <c r="G34" s="34">
        <v>1.5</v>
      </c>
      <c r="H34" s="34">
        <v>21.3</v>
      </c>
      <c r="I34" s="34">
        <v>23.9</v>
      </c>
      <c r="J34" s="34">
        <v>26.8</v>
      </c>
      <c r="K34" s="36">
        <v>29.4</v>
      </c>
      <c r="L34" s="36">
        <v>32.7</v>
      </c>
      <c r="M34" s="133">
        <v>50.3</v>
      </c>
      <c r="N34" s="133">
        <v>48.277</v>
      </c>
      <c r="O34" s="133">
        <v>42.936</v>
      </c>
      <c r="P34" s="133">
        <v>41.452</v>
      </c>
      <c r="Q34" s="133">
        <v>41.345949999999995</v>
      </c>
    </row>
    <row r="35" spans="1:17" ht="15">
      <c r="A35" s="7" t="s">
        <v>267</v>
      </c>
      <c r="B35" s="34">
        <v>14.2</v>
      </c>
      <c r="C35" s="34">
        <v>12</v>
      </c>
      <c r="D35" s="34">
        <v>10.1</v>
      </c>
      <c r="E35" s="34">
        <v>10.6</v>
      </c>
      <c r="F35" s="34">
        <v>9.4</v>
      </c>
      <c r="G35" s="34">
        <v>9</v>
      </c>
      <c r="H35" s="34">
        <v>7.9</v>
      </c>
      <c r="I35" s="34">
        <v>7.1</v>
      </c>
      <c r="J35" s="34">
        <v>9.3</v>
      </c>
      <c r="K35" s="36">
        <v>13.5</v>
      </c>
      <c r="L35" s="36">
        <v>16.5</v>
      </c>
      <c r="M35" s="133">
        <v>16.5</v>
      </c>
      <c r="N35" s="133">
        <v>15.15</v>
      </c>
      <c r="O35" s="133">
        <v>22.933000019999994</v>
      </c>
      <c r="P35" s="133">
        <v>18.568</v>
      </c>
      <c r="Q35" s="133">
        <v>18.69203999999999</v>
      </c>
    </row>
    <row r="36" spans="1:17" ht="15">
      <c r="A36" s="7"/>
      <c r="B36" s="114"/>
      <c r="C36" s="114"/>
      <c r="D36" s="114"/>
      <c r="E36" s="114"/>
      <c r="F36" s="114"/>
      <c r="G36" s="114"/>
      <c r="H36" s="7"/>
      <c r="I36" s="7"/>
      <c r="J36" s="56"/>
      <c r="K36" s="36"/>
      <c r="L36" s="36"/>
      <c r="M36" s="133"/>
      <c r="N36" s="133"/>
      <c r="O36" s="133"/>
      <c r="P36" s="133"/>
      <c r="Q36" s="133"/>
    </row>
    <row r="37" spans="1:17" ht="18">
      <c r="A37" s="7" t="s">
        <v>268</v>
      </c>
      <c r="B37" s="34">
        <v>18.7</v>
      </c>
      <c r="C37" s="34">
        <v>24.8</v>
      </c>
      <c r="D37" s="34">
        <v>62.9</v>
      </c>
      <c r="E37" s="34">
        <v>130.6</v>
      </c>
      <c r="F37" s="34">
        <v>114</v>
      </c>
      <c r="G37" s="34">
        <v>73.8</v>
      </c>
      <c r="H37" s="34">
        <v>70.1</v>
      </c>
      <c r="I37" s="34">
        <v>69.1</v>
      </c>
      <c r="J37" s="34">
        <v>79.1</v>
      </c>
      <c r="K37" s="36">
        <v>87.3</v>
      </c>
      <c r="L37" s="36">
        <v>95.3</v>
      </c>
      <c r="M37" s="133">
        <v>113.7</v>
      </c>
      <c r="N37" s="242" t="s">
        <v>526</v>
      </c>
      <c r="O37" s="133">
        <v>766.7999999799996</v>
      </c>
      <c r="P37" s="133">
        <v>532.288</v>
      </c>
      <c r="Q37" s="133">
        <v>315.28368000000023</v>
      </c>
    </row>
    <row r="38" spans="1:17" ht="15">
      <c r="A38" s="7"/>
      <c r="B38" s="114"/>
      <c r="C38" s="114"/>
      <c r="D38" s="114"/>
      <c r="E38" s="114"/>
      <c r="F38" s="114"/>
      <c r="G38" s="114"/>
      <c r="H38" s="7"/>
      <c r="I38" s="7"/>
      <c r="J38" s="56"/>
      <c r="K38" s="36"/>
      <c r="L38" s="36"/>
      <c r="M38" s="133"/>
      <c r="N38" s="133"/>
      <c r="O38" s="133"/>
      <c r="P38" s="133"/>
      <c r="Q38" s="133"/>
    </row>
    <row r="39" spans="1:17" ht="15">
      <c r="A39" s="7" t="s">
        <v>269</v>
      </c>
      <c r="B39" s="34">
        <v>29.1</v>
      </c>
      <c r="C39" s="34">
        <v>29.4</v>
      </c>
      <c r="D39" s="34">
        <v>20.9</v>
      </c>
      <c r="E39" s="34">
        <v>19.4</v>
      </c>
      <c r="F39" s="34">
        <v>18.5</v>
      </c>
      <c r="G39" s="34">
        <v>19.2</v>
      </c>
      <c r="H39" s="34">
        <v>20.3</v>
      </c>
      <c r="I39" s="34">
        <v>17.2</v>
      </c>
      <c r="J39" s="34">
        <v>22.1</v>
      </c>
      <c r="K39" s="36">
        <v>27.5</v>
      </c>
      <c r="L39" s="36">
        <v>51.4</v>
      </c>
      <c r="M39" s="133">
        <v>69.9</v>
      </c>
      <c r="N39" s="133">
        <v>78.574</v>
      </c>
      <c r="O39" s="133">
        <v>94.468</v>
      </c>
      <c r="P39" s="133">
        <v>86.014</v>
      </c>
      <c r="Q39" s="133">
        <v>105.08322000000003</v>
      </c>
    </row>
    <row r="40" spans="1:17" ht="15">
      <c r="A40" s="7" t="s">
        <v>270</v>
      </c>
      <c r="B40" s="34">
        <v>38.3</v>
      </c>
      <c r="C40" s="34">
        <v>38</v>
      </c>
      <c r="D40" s="34">
        <v>42.7</v>
      </c>
      <c r="E40" s="34">
        <v>48.9</v>
      </c>
      <c r="F40" s="34">
        <v>52.9</v>
      </c>
      <c r="G40" s="34">
        <v>61.1</v>
      </c>
      <c r="H40" s="34">
        <v>65.5</v>
      </c>
      <c r="I40" s="34">
        <v>68</v>
      </c>
      <c r="J40" s="34">
        <v>65.5</v>
      </c>
      <c r="K40" s="36">
        <v>68.3</v>
      </c>
      <c r="L40" s="36">
        <v>69.4</v>
      </c>
      <c r="M40" s="133">
        <v>72.5</v>
      </c>
      <c r="N40" s="133">
        <v>73.436</v>
      </c>
      <c r="O40" s="133">
        <v>84.43799998000003</v>
      </c>
      <c r="P40" s="133">
        <v>81.032</v>
      </c>
      <c r="Q40" s="133">
        <v>95.49678999999999</v>
      </c>
    </row>
    <row r="41" spans="1:17" ht="15">
      <c r="A41" s="7" t="s">
        <v>271</v>
      </c>
      <c r="B41" s="34">
        <v>20.8</v>
      </c>
      <c r="C41" s="34">
        <v>17.5</v>
      </c>
      <c r="D41" s="34">
        <v>17</v>
      </c>
      <c r="E41" s="34">
        <v>21.9</v>
      </c>
      <c r="F41" s="34">
        <v>25.8</v>
      </c>
      <c r="G41" s="34">
        <v>28.4</v>
      </c>
      <c r="H41" s="34">
        <v>29.5</v>
      </c>
      <c r="I41" s="34">
        <v>28.9</v>
      </c>
      <c r="J41" s="34">
        <v>31</v>
      </c>
      <c r="K41" s="36">
        <v>35.9</v>
      </c>
      <c r="L41" s="36">
        <v>37.8</v>
      </c>
      <c r="M41" s="133">
        <v>39</v>
      </c>
      <c r="N41" s="133">
        <v>35.728</v>
      </c>
      <c r="O41" s="133">
        <v>38.464999980000016</v>
      </c>
      <c r="P41" s="133">
        <v>37.818</v>
      </c>
      <c r="Q41" s="133">
        <v>43.27304000000003</v>
      </c>
    </row>
    <row r="42" spans="1:17" ht="15">
      <c r="A42" s="7" t="s">
        <v>272</v>
      </c>
      <c r="B42" s="34">
        <v>6</v>
      </c>
      <c r="C42" s="34">
        <v>5.3</v>
      </c>
      <c r="D42" s="34">
        <v>6.4</v>
      </c>
      <c r="E42" s="34">
        <v>8.8</v>
      </c>
      <c r="F42" s="34">
        <v>10.7</v>
      </c>
      <c r="G42" s="34">
        <v>13.5</v>
      </c>
      <c r="H42" s="34">
        <v>14.9</v>
      </c>
      <c r="I42" s="34">
        <v>15.8</v>
      </c>
      <c r="J42" s="34">
        <v>17.1</v>
      </c>
      <c r="K42" s="36">
        <v>21.3</v>
      </c>
      <c r="L42" s="36">
        <v>23.1</v>
      </c>
      <c r="M42" s="133">
        <v>21.8</v>
      </c>
      <c r="N42" s="133">
        <v>19.883</v>
      </c>
      <c r="O42" s="133">
        <v>22.972000020000003</v>
      </c>
      <c r="P42" s="133">
        <v>22.068</v>
      </c>
      <c r="Q42" s="133">
        <v>26.182519999999997</v>
      </c>
    </row>
    <row r="43" spans="1:17" ht="15">
      <c r="A43" s="7" t="s">
        <v>273</v>
      </c>
      <c r="B43" s="34">
        <v>10.1</v>
      </c>
      <c r="C43" s="34">
        <v>9.5</v>
      </c>
      <c r="D43" s="34">
        <v>11.5</v>
      </c>
      <c r="E43" s="34">
        <v>13.4</v>
      </c>
      <c r="F43" s="34">
        <v>15.5</v>
      </c>
      <c r="G43" s="34">
        <v>18.4</v>
      </c>
      <c r="H43" s="34">
        <v>20.8</v>
      </c>
      <c r="I43" s="34">
        <v>22.1</v>
      </c>
      <c r="J43" s="34">
        <v>21.9</v>
      </c>
      <c r="K43" s="36">
        <v>24.1</v>
      </c>
      <c r="L43" s="36">
        <v>25.8</v>
      </c>
      <c r="M43" s="133">
        <v>25.4</v>
      </c>
      <c r="N43" s="133">
        <v>23.355</v>
      </c>
      <c r="O43" s="133">
        <v>24.284000019999997</v>
      </c>
      <c r="P43" s="133">
        <v>23.85</v>
      </c>
      <c r="Q43" s="133">
        <v>22.447</v>
      </c>
    </row>
    <row r="44" spans="1:17" ht="15">
      <c r="A44" s="7" t="s">
        <v>274</v>
      </c>
      <c r="B44" s="34">
        <v>8.6</v>
      </c>
      <c r="C44" s="34">
        <v>9.2</v>
      </c>
      <c r="D44" s="34">
        <v>10.7</v>
      </c>
      <c r="E44" s="34">
        <v>14.6</v>
      </c>
      <c r="F44" s="34">
        <v>23.3</v>
      </c>
      <c r="G44" s="34">
        <v>23.5</v>
      </c>
      <c r="H44" s="34">
        <v>21.3</v>
      </c>
      <c r="I44" s="34">
        <v>22.8</v>
      </c>
      <c r="J44" s="34">
        <v>23.3</v>
      </c>
      <c r="K44" s="36">
        <v>29.7</v>
      </c>
      <c r="L44" s="36">
        <v>32.2</v>
      </c>
      <c r="M44" s="133">
        <v>27</v>
      </c>
      <c r="N44" s="133">
        <v>28.799</v>
      </c>
      <c r="O44" s="133">
        <v>28.233999979999968</v>
      </c>
      <c r="P44" s="133">
        <v>31.25</v>
      </c>
      <c r="Q44" s="133">
        <v>13.888</v>
      </c>
    </row>
    <row r="45" spans="1:17" ht="9" customHeight="1">
      <c r="A45" s="144"/>
      <c r="B45" s="224"/>
      <c r="C45" s="224"/>
      <c r="D45" s="224"/>
      <c r="E45" s="224"/>
      <c r="F45" s="145"/>
      <c r="G45" s="145"/>
      <c r="H45" s="145"/>
      <c r="I45" s="145"/>
      <c r="J45" s="145"/>
      <c r="K45" s="145"/>
      <c r="L45" s="145"/>
      <c r="M45" s="144"/>
      <c r="N45" s="144"/>
      <c r="O45" s="197"/>
      <c r="P45" s="197"/>
      <c r="Q45" s="224"/>
    </row>
    <row r="46" spans="1:16" ht="15">
      <c r="A46" s="3" t="s">
        <v>401</v>
      </c>
      <c r="F46" s="3"/>
      <c r="G46" s="3"/>
      <c r="H46" s="3"/>
      <c r="I46" s="3"/>
      <c r="J46" s="3"/>
      <c r="K46" s="3"/>
      <c r="L46" s="3"/>
      <c r="M46" s="3"/>
      <c r="N46" s="3"/>
      <c r="O46" s="60"/>
      <c r="P46" s="60"/>
    </row>
    <row r="47" spans="1:16" ht="15">
      <c r="A47" s="3" t="s">
        <v>514</v>
      </c>
      <c r="F47" s="3"/>
      <c r="G47" s="3"/>
      <c r="H47" s="3"/>
      <c r="I47" s="3"/>
      <c r="J47" s="3"/>
      <c r="K47" s="3"/>
      <c r="L47" s="3"/>
      <c r="M47" s="3"/>
      <c r="N47" s="3"/>
      <c r="O47" s="60"/>
      <c r="P47" s="60"/>
    </row>
    <row r="48" spans="1:16" ht="15">
      <c r="A48" s="3" t="s">
        <v>527</v>
      </c>
      <c r="B48" s="3"/>
      <c r="C48" s="3"/>
      <c r="D48" s="3"/>
      <c r="E48" s="3"/>
      <c r="F48" s="3"/>
      <c r="G48" s="3"/>
      <c r="H48" s="3"/>
      <c r="I48" s="3"/>
      <c r="J48" s="3"/>
      <c r="K48" s="3"/>
      <c r="L48" s="3"/>
      <c r="M48" s="3"/>
      <c r="N48" s="3"/>
      <c r="O48" s="60"/>
      <c r="P48" s="60"/>
    </row>
    <row r="49" spans="1:16" ht="15">
      <c r="A49" s="3" t="s">
        <v>275</v>
      </c>
      <c r="B49" s="3"/>
      <c r="C49" s="3"/>
      <c r="D49" s="3"/>
      <c r="E49" s="3"/>
      <c r="F49" s="3"/>
      <c r="G49" s="3"/>
      <c r="H49" s="3"/>
      <c r="I49" s="3"/>
      <c r="J49" s="3"/>
      <c r="K49" s="3"/>
      <c r="L49" s="3"/>
      <c r="M49" s="3"/>
      <c r="N49" s="3"/>
      <c r="O49" s="60"/>
      <c r="P49" s="60"/>
    </row>
    <row r="50" spans="1:16" ht="15">
      <c r="A50" s="3"/>
      <c r="B50" s="3"/>
      <c r="C50" s="3"/>
      <c r="D50" s="3"/>
      <c r="E50" s="3"/>
      <c r="F50" s="3"/>
      <c r="G50" s="3"/>
      <c r="H50" s="3"/>
      <c r="I50" s="3"/>
      <c r="J50" s="3"/>
      <c r="K50" s="3"/>
      <c r="L50" s="3"/>
      <c r="M50" s="3"/>
      <c r="N50" s="3"/>
      <c r="O50" s="60"/>
      <c r="P50" s="60"/>
    </row>
    <row r="51" spans="1:16" ht="15">
      <c r="A51" s="3"/>
      <c r="B51" s="3"/>
      <c r="C51" s="3"/>
      <c r="D51" s="3"/>
      <c r="E51" s="3"/>
      <c r="F51" s="3"/>
      <c r="G51" s="3"/>
      <c r="H51" s="3"/>
      <c r="I51" s="3"/>
      <c r="J51" s="3"/>
      <c r="K51" s="3"/>
      <c r="L51" s="3"/>
      <c r="M51" s="3"/>
      <c r="N51" s="3"/>
      <c r="O51" s="60"/>
      <c r="P51" s="60"/>
    </row>
    <row r="52" spans="1:16" ht="15">
      <c r="A52" s="3"/>
      <c r="B52" s="3"/>
      <c r="C52" s="3"/>
      <c r="D52" s="3"/>
      <c r="E52" s="3"/>
      <c r="F52" s="3"/>
      <c r="G52" s="3"/>
      <c r="H52" s="3"/>
      <c r="I52" s="3"/>
      <c r="J52" s="3"/>
      <c r="K52" s="3"/>
      <c r="L52" s="3"/>
      <c r="M52" s="3"/>
      <c r="N52" s="3"/>
      <c r="O52" s="60"/>
      <c r="P52" s="60"/>
    </row>
    <row r="53" spans="1:16" ht="15">
      <c r="A53" s="3"/>
      <c r="B53" s="3"/>
      <c r="C53" s="3"/>
      <c r="D53" s="3"/>
      <c r="E53" s="3"/>
      <c r="F53" s="3"/>
      <c r="G53" s="3"/>
      <c r="H53" s="3"/>
      <c r="I53" s="3"/>
      <c r="J53" s="3"/>
      <c r="K53" s="3"/>
      <c r="L53" s="3"/>
      <c r="M53" s="3"/>
      <c r="N53" s="3"/>
      <c r="O53" s="60"/>
      <c r="P53" s="60"/>
    </row>
    <row r="54" spans="1:16" ht="15">
      <c r="A54" s="3"/>
      <c r="B54" s="3"/>
      <c r="C54" s="3"/>
      <c r="D54" s="3"/>
      <c r="E54" s="3"/>
      <c r="F54" s="1"/>
      <c r="G54" s="1"/>
      <c r="H54" s="1"/>
      <c r="I54" s="1"/>
      <c r="J54" s="1"/>
      <c r="K54" s="1"/>
      <c r="L54" s="1"/>
      <c r="M54" s="1"/>
      <c r="N54" s="1"/>
      <c r="O54" s="59"/>
      <c r="P54" s="59"/>
    </row>
    <row r="55" spans="1:5" ht="15">
      <c r="A55" s="3"/>
      <c r="B55" s="3"/>
      <c r="C55" s="3"/>
      <c r="D55" s="3"/>
      <c r="E55" s="3"/>
    </row>
  </sheetData>
  <printOptions/>
  <pageMargins left="0.7480314960629921" right="0.7480314960629921" top="0.5905511811023623" bottom="0.5905511811023623" header="0.5118110236220472" footer="0.5118110236220472"/>
  <pageSetup horizontalDpi="600" verticalDpi="600" orientation="portrait" paperSize="9" scale="58" r:id="rId1"/>
  <headerFooter alignWithMargins="0">
    <oddHeader>&amp;R&amp;"Arial,Bold"&amp;14RAIL SERVICES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2012-11-26T11:58:50Z</cp:lastPrinted>
  <dcterms:created xsi:type="dcterms:W3CDTF">1999-02-24T15:41:12Z</dcterms:created>
  <dcterms:modified xsi:type="dcterms:W3CDTF">2012-11-26T11:59:11Z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A4118370</vt:lpwstr>
  </property>
  <property fmtid="{D5CDD505-2E9C-101B-9397-08002B2CF9AE}" pid="3" name="Objective-Comment">
    <vt:lpwstr/>
  </property>
  <property fmtid="{D5CDD505-2E9C-101B-9397-08002B2CF9AE}" pid="4" name="Objective-CreationStamp">
    <vt:filetime>2012-10-02T14:40:30Z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2012-11-26T11:59:28Z</vt:filetime>
  </property>
  <property fmtid="{D5CDD505-2E9C-101B-9397-08002B2CF9AE}" pid="8" name="Objective-ModificationStamp">
    <vt:filetime>2012-11-26T11:59:33Z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2012: Research and analysis: Transport: 2012-2017:</vt:lpwstr>
  </property>
  <property fmtid="{D5CDD505-2E9C-101B-9397-08002B2CF9AE}" pid="11" name="Objective-Parent">
    <vt:lpwstr>Transport statistics: Scottish Transport Statistics: 2012: Research and analysis: Transport: 2012-2017</vt:lpwstr>
  </property>
  <property fmtid="{D5CDD505-2E9C-101B-9397-08002B2CF9AE}" pid="12" name="Objective-State">
    <vt:lpwstr>Published</vt:lpwstr>
  </property>
  <property fmtid="{D5CDD505-2E9C-101B-9397-08002B2CF9AE}" pid="13" name="Objective-Title">
    <vt:lpwstr>chapter07 - rail</vt:lpwstr>
  </property>
  <property fmtid="{D5CDD505-2E9C-101B-9397-08002B2CF9AE}" pid="14" name="Objective-Version">
    <vt:lpwstr>7.0</vt:lpwstr>
  </property>
  <property fmtid="{D5CDD505-2E9C-101B-9397-08002B2CF9AE}" pid="15" name="Objective-VersionComment">
    <vt:lpwstr/>
  </property>
  <property fmtid="{D5CDD505-2E9C-101B-9397-08002B2CF9AE}" pid="16" name="Objective-VersionNumber">
    <vt:r8>10</vt:r8>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