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35" windowWidth="7620" windowHeight="4230" firstSheet="1" activeTab="1"/>
  </bookViews>
  <sheets>
    <sheet name="comments" sheetId="1" state="hidden" r:id="rId1"/>
    <sheet name="Contents" sheetId="2" r:id="rId2"/>
    <sheet name="T4.1 old" sheetId="3" state="hidden" r:id="rId3"/>
    <sheet name="T4.1" sheetId="4" r:id="rId4"/>
    <sheet name="T4.2" sheetId="5" r:id="rId5"/>
    <sheet name="T4.3-4.4 " sheetId="6" r:id="rId6"/>
    <sheet name="T4.5" sheetId="7" r:id="rId7"/>
    <sheet name="T4.6" sheetId="8" r:id="rId8"/>
  </sheets>
  <definedNames>
    <definedName name="_xlnm.Print_Area" localSheetId="3">'T4.1'!$A$1:$AH$76</definedName>
    <definedName name="_xlnm.Print_Area" localSheetId="2">'T4.1 old'!$A$1:$AD$76</definedName>
    <definedName name="_xlnm.Print_Area" localSheetId="5">'T4.3-4.4 '!$A$1:$X$70</definedName>
    <definedName name="_xlnm.Print_Area" localSheetId="6">'T4.5'!$A$1:$P$77</definedName>
    <definedName name="_xlnm.Print_Area" localSheetId="7">'T4.6'!$A$1:$Q$79</definedName>
  </definedNames>
  <calcPr fullCalcOnLoad="1"/>
</workbook>
</file>

<file path=xl/sharedStrings.xml><?xml version="1.0" encoding="utf-8"?>
<sst xmlns="http://schemas.openxmlformats.org/spreadsheetml/2006/main" count="653" uniqueCount="245">
  <si>
    <t>Motorways</t>
  </si>
  <si>
    <t>Excluding slip roads</t>
  </si>
  <si>
    <t>Including slip roads</t>
  </si>
  <si>
    <t>A roads</t>
  </si>
  <si>
    <t>Dual carriageway</t>
  </si>
  <si>
    <t>Single carriageway</t>
  </si>
  <si>
    <t>Total</t>
  </si>
  <si>
    <t>by speed limit:</t>
  </si>
  <si>
    <t>up to 40 mph</t>
  </si>
  <si>
    <t>over 40 mph</t>
  </si>
  <si>
    <t>B roads</t>
  </si>
  <si>
    <t>limit up to 40 mph</t>
  </si>
  <si>
    <t>limit over 40 mph</t>
  </si>
  <si>
    <t xml:space="preserve">Total </t>
  </si>
  <si>
    <t>C roads</t>
  </si>
  <si>
    <t>Unclassified roads</t>
  </si>
  <si>
    <t>All LA minor roads</t>
  </si>
  <si>
    <t>A, B and C roads</t>
  </si>
  <si>
    <t>Council</t>
  </si>
  <si>
    <t>Motorway</t>
  </si>
  <si>
    <t>A Roads</t>
  </si>
  <si>
    <t>slips</t>
  </si>
  <si>
    <t>kilometres</t>
  </si>
  <si>
    <t>Aberdeen City</t>
  </si>
  <si>
    <t>Aberdeenshire</t>
  </si>
  <si>
    <t>Angus</t>
  </si>
  <si>
    <t>Argyll &amp; Bute</t>
  </si>
  <si>
    <t>Scottish Borders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</si>
  <si>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</si>
  <si>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</si>
  <si>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</si>
  <si>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</si>
  <si>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</si>
  <si>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</si>
  <si>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</si>
  <si>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</si>
  <si>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</si>
  <si>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</si>
  <si>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</si>
  <si>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</si>
  <si>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</si>
  <si>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</si>
  <si>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</si>
  <si>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</si>
  <si>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</si>
  <si>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</si>
  <si>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</si>
  <si>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</si>
  <si>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</si>
  <si>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</si>
  <si>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</si>
  <si>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</si>
  <si>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</si>
  <si>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West Lothian</t>
  </si>
  <si>
    <t>percentages</t>
  </si>
  <si>
    <t>New roads</t>
  </si>
  <si>
    <t xml:space="preserve">   constructed/opened</t>
  </si>
  <si>
    <t>Reconstructed</t>
  </si>
  <si>
    <t>Strengthened</t>
  </si>
  <si>
    <t>Surface dressed</t>
  </si>
  <si>
    <t>..</t>
  </si>
  <si>
    <t>Unit</t>
  </si>
  <si>
    <t>Surface         Dressed</t>
  </si>
  <si>
    <t>&lt;0</t>
  </si>
  <si>
    <t>0-4</t>
  </si>
  <si>
    <t>5-9</t>
  </si>
  <si>
    <t>10-14</t>
  </si>
  <si>
    <t>15-19</t>
  </si>
  <si>
    <t>&gt;19</t>
  </si>
  <si>
    <t>Residual Life (years)</t>
  </si>
  <si>
    <t>1997-98</t>
  </si>
  <si>
    <t>1998-99</t>
  </si>
  <si>
    <t>Equivalent road lane length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</si>
  <si>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</si>
  <si>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</si>
  <si>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</si>
  <si>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</si>
  <si>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This is the standard lane width used for calculating lane-kilometres in tables 5.3 and 5.4</t>
  </si>
  <si>
    <t>lane-kilometres (estimated)</t>
  </si>
  <si>
    <t>Percentages of total</t>
  </si>
  <si>
    <t>Eilean Siar</t>
  </si>
  <si>
    <t xml:space="preserve"> C</t>
  </si>
  <si>
    <t>A</t>
  </si>
  <si>
    <t xml:space="preserve"> Roads</t>
  </si>
  <si>
    <t>B</t>
  </si>
  <si>
    <t>1999-00</t>
  </si>
  <si>
    <t>2000-01</t>
  </si>
  <si>
    <t>2001-02</t>
  </si>
  <si>
    <t>2002-03</t>
  </si>
  <si>
    <t>monitoring</t>
  </si>
  <si>
    <t>Dual carriageways</t>
  </si>
  <si>
    <t>%</t>
  </si>
  <si>
    <t>NW</t>
  </si>
  <si>
    <t>NE</t>
  </si>
  <si>
    <t>SW</t>
  </si>
  <si>
    <t>SE</t>
  </si>
  <si>
    <t>Unclass-</t>
  </si>
  <si>
    <t>ified</t>
  </si>
  <si>
    <t>2003-04</t>
  </si>
  <si>
    <t xml:space="preserve">2002-03 </t>
  </si>
  <si>
    <t>Red</t>
  </si>
  <si>
    <t>Unclassified</t>
  </si>
  <si>
    <t>All roads</t>
  </si>
  <si>
    <t>Scotland</t>
  </si>
  <si>
    <t>1.</t>
  </si>
  <si>
    <t>(a)</t>
  </si>
  <si>
    <t>2.</t>
  </si>
  <si>
    <t xml:space="preserve">percentage </t>
  </si>
  <si>
    <t>Condition</t>
  </si>
  <si>
    <t>(b)</t>
  </si>
  <si>
    <t xml:space="preserve">2003-04 </t>
  </si>
  <si>
    <t>2004-05</t>
  </si>
  <si>
    <t>1. Residual life represents the number of years to elapse before the pavement reaches the stage when it may be necessary to</t>
  </si>
  <si>
    <t xml:space="preserve">    undertake relatively more expensive reconstruction rather than strengthening to restore its full life.</t>
  </si>
  <si>
    <t>2005-06</t>
  </si>
  <si>
    <t>-</t>
  </si>
  <si>
    <t xml:space="preserve"> </t>
  </si>
  <si>
    <t>2006-07</t>
  </si>
  <si>
    <t>3.</t>
  </si>
  <si>
    <t>usually -999</t>
  </si>
  <si>
    <t>4.</t>
  </si>
  <si>
    <t>1. Motorway road lengths have been consolidated using a GIS system which means that there will be some changes to previously published figures.</t>
  </si>
  <si>
    <t xml:space="preserve">2006-07 </t>
  </si>
  <si>
    <t>2007-08</t>
  </si>
  <si>
    <t xml:space="preserve">Glasgow, City of </t>
  </si>
  <si>
    <t>Source: Transport Scotland - Not National Statistics</t>
  </si>
  <si>
    <t>Source: Scottish Road Maintenance Condition Survey - Not National Statistics</t>
  </si>
  <si>
    <t>4.Trunk road lengths for these roads have now been derived more accurately using a GIS system from 2006.</t>
  </si>
  <si>
    <t>2. Road lengths are physical length rather than carriageway length e.g. 10km of dual carriageway counts as 10km, not 20km.</t>
  </si>
  <si>
    <r>
      <t>Motorway</t>
    </r>
    <r>
      <rPr>
        <b/>
        <vertAlign val="superscript"/>
        <sz val="12"/>
        <rFont val="Arial"/>
        <family val="2"/>
      </rPr>
      <t xml:space="preserve"> 1</t>
    </r>
  </si>
  <si>
    <t>New road constructed for traffic</t>
  </si>
  <si>
    <t>red - the road has deteriorated to the point at which it is likely repairs to prolong its future life should be undertaken.</t>
  </si>
  <si>
    <t xml:space="preserve">2007-08 </t>
  </si>
  <si>
    <t>2008-09</t>
  </si>
  <si>
    <t>5.</t>
  </si>
  <si>
    <r>
      <t xml:space="preserve">Reconstructed </t>
    </r>
    <r>
      <rPr>
        <vertAlign val="superscript"/>
        <sz val="12"/>
        <rFont val="Arial"/>
        <family val="2"/>
      </rPr>
      <t>1</t>
    </r>
  </si>
  <si>
    <r>
      <t>Dual carriageway</t>
    </r>
    <r>
      <rPr>
        <vertAlign val="superscript"/>
        <sz val="12"/>
        <rFont val="Arial"/>
        <family val="2"/>
      </rPr>
      <t xml:space="preserve"> 5</t>
    </r>
  </si>
  <si>
    <r>
      <t xml:space="preserve">Single carriageway </t>
    </r>
    <r>
      <rPr>
        <vertAlign val="superscript"/>
        <sz val="12"/>
        <rFont val="Arial"/>
        <family val="2"/>
      </rPr>
      <t>5</t>
    </r>
  </si>
  <si>
    <t xml:space="preserve">2008-09 </t>
  </si>
  <si>
    <t>2009-10</t>
  </si>
  <si>
    <t xml:space="preserve">Table 4.1   </t>
  </si>
  <si>
    <r>
      <t>Table 4.3</t>
    </r>
    <r>
      <rPr>
        <sz val="12"/>
        <rFont val="Arial"/>
        <family val="2"/>
      </rPr>
      <t xml:space="preserve">     Trunk road constructed/re-surfaced etc</t>
    </r>
  </si>
  <si>
    <r>
      <t xml:space="preserve">Table 4.5 </t>
    </r>
    <r>
      <rPr>
        <sz val="12"/>
        <rFont val="Arial"/>
        <family val="2"/>
      </rPr>
      <t xml:space="preserve">    Trunk road network: Residual Life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(years)</t>
    </r>
  </si>
  <si>
    <t>2. Triangulation with other sources of road length data has occurred to improve the quality of the information. Figures may not be comparable with previous editions.</t>
  </si>
  <si>
    <t>1. Motorway road lengths are derived from GIS from 2000 onwards - see commentary for more details.</t>
  </si>
  <si>
    <r>
      <t>All LA major roads</t>
    </r>
    <r>
      <rPr>
        <b/>
        <vertAlign val="superscript"/>
        <sz val="12"/>
        <rFont val="Arial"/>
        <family val="2"/>
      </rPr>
      <t>4</t>
    </r>
  </si>
  <si>
    <t>2010-11</t>
  </si>
  <si>
    <t xml:space="preserve">  </t>
  </si>
  <si>
    <t>1996-97</t>
  </si>
  <si>
    <t>5. For 2008 and 2009 single and dual carriageways figures are estimated.</t>
  </si>
  <si>
    <t xml:space="preserve">2010-11 </t>
  </si>
  <si>
    <t>2011-12</t>
  </si>
  <si>
    <t>Single carriageways</t>
  </si>
  <si>
    <t xml:space="preserve">Note: it has been decided that surveyed network length is not required as  the figures produced  </t>
  </si>
  <si>
    <t>are now representative of  the whole network as shown in Table 4.1</t>
  </si>
  <si>
    <t>(a)   Residual Life of Pavements (i.e. road surface) as percentage of whole network</t>
  </si>
  <si>
    <t>Other inc slips/roundabout</t>
  </si>
  <si>
    <t xml:space="preserve">     resulting in some small changes to road lengths from those previously published.</t>
  </si>
  <si>
    <t xml:space="preserve">     in an increase of 3-4% in Trunk road length and an increase in overall road length of 0.2%.  The methodology for calculating the trunk road totals from the database has also changed </t>
  </si>
  <si>
    <t>3. These figures now include A road slip roads which have been excluded from the figures in previous publications. The time series has been updated to include this data resulting</t>
  </si>
  <si>
    <r>
      <t xml:space="preserve">All trunk roads </t>
    </r>
    <r>
      <rPr>
        <b/>
        <vertAlign val="superscript"/>
        <sz val="12"/>
        <rFont val="Arial"/>
        <family val="2"/>
      </rPr>
      <t>3,4</t>
    </r>
  </si>
  <si>
    <r>
      <t xml:space="preserve">All roads (trunk and LA) </t>
    </r>
    <r>
      <rPr>
        <b/>
        <vertAlign val="superscript"/>
        <sz val="12"/>
        <rFont val="Arial"/>
        <family val="2"/>
      </rPr>
      <t>3</t>
    </r>
  </si>
  <si>
    <r>
      <t xml:space="preserve">All roads </t>
    </r>
    <r>
      <rPr>
        <b/>
        <vertAlign val="superscript"/>
        <sz val="12"/>
        <rFont val="Arial"/>
        <family val="2"/>
      </rPr>
      <t>3,4</t>
    </r>
  </si>
  <si>
    <r>
      <t xml:space="preserve">SW </t>
    </r>
    <r>
      <rPr>
        <vertAlign val="superscript"/>
        <sz val="12"/>
        <rFont val="Arial"/>
        <family val="2"/>
      </rPr>
      <t>1</t>
    </r>
  </si>
  <si>
    <r>
      <t xml:space="preserve">SE </t>
    </r>
    <r>
      <rPr>
        <vertAlign val="superscript"/>
        <sz val="12"/>
        <rFont val="Arial"/>
        <family val="2"/>
      </rPr>
      <t>1</t>
    </r>
  </si>
  <si>
    <t>2012-13</t>
  </si>
  <si>
    <t xml:space="preserve">2011-12 </t>
  </si>
  <si>
    <r>
      <t xml:space="preserve">Trunk roads </t>
    </r>
    <r>
      <rPr>
        <b/>
        <vertAlign val="superscript"/>
        <sz val="12"/>
        <rFont val="Arial"/>
        <family val="2"/>
      </rPr>
      <t>3, 6</t>
    </r>
  </si>
  <si>
    <r>
      <t>Trunk</t>
    </r>
    <r>
      <rPr>
        <b/>
        <vertAlign val="superscript"/>
        <sz val="12"/>
        <rFont val="Arial"/>
        <family val="2"/>
      </rPr>
      <t xml:space="preserve"> 3</t>
    </r>
  </si>
  <si>
    <r>
      <t xml:space="preserve">North Lanarkshire </t>
    </r>
    <r>
      <rPr>
        <vertAlign val="superscript"/>
        <sz val="12"/>
        <rFont val="Arial"/>
        <family val="2"/>
      </rPr>
      <t>4</t>
    </r>
  </si>
  <si>
    <t>4. The drop in the length of trunk A roads from last year is probably due to  the detrunking of A80 with the opening of the M80.</t>
  </si>
  <si>
    <r>
      <t xml:space="preserve">Amber </t>
    </r>
  </si>
  <si>
    <t>Kilometres</t>
  </si>
  <si>
    <t>6. As at 30 May 2014.</t>
  </si>
  <si>
    <r>
      <t xml:space="preserve"> Public road lengths by class, type and speed limit </t>
    </r>
    <r>
      <rPr>
        <vertAlign val="superscript"/>
        <sz val="12"/>
        <rFont val="Arial"/>
        <family val="2"/>
      </rPr>
      <t>1,2</t>
    </r>
  </si>
  <si>
    <r>
      <t xml:space="preserve">Local Authority major roads </t>
    </r>
    <r>
      <rPr>
        <b/>
        <vertAlign val="superscript"/>
        <sz val="12"/>
        <rFont val="Arial"/>
        <family val="2"/>
      </rPr>
      <t>7</t>
    </r>
  </si>
  <si>
    <r>
      <t xml:space="preserve">Local Authority minor roads </t>
    </r>
    <r>
      <rPr>
        <b/>
        <vertAlign val="superscript"/>
        <sz val="12"/>
        <rFont val="Arial"/>
        <family val="2"/>
      </rPr>
      <t>7</t>
    </r>
  </si>
  <si>
    <t>7. Local authority road lengths at the end of the financial year e.g. 2013=2013/14.</t>
  </si>
  <si>
    <r>
      <t xml:space="preserve">Local Authority </t>
    </r>
    <r>
      <rPr>
        <b/>
        <vertAlign val="superscript"/>
        <sz val="12"/>
        <rFont val="Arial"/>
        <family val="2"/>
      </rPr>
      <t>2,5</t>
    </r>
  </si>
  <si>
    <t>5. Local authority road lengths at the end of the financial year.</t>
  </si>
  <si>
    <r>
      <t>2011-12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</si>
  <si>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2011-12</t>
    </r>
    <r>
      <rPr>
        <vertAlign val="superscript"/>
        <sz val="12"/>
        <rFont val="Arial"/>
        <family val="2"/>
      </rPr>
      <t>2</t>
    </r>
  </si>
  <si>
    <t>2 Method of calculation changed in 2011-12.</t>
  </si>
  <si>
    <t xml:space="preserve">3. The part of the network that requires close monitoring is that which has a residual life of less than zero. </t>
  </si>
  <si>
    <t xml:space="preserve">4. These figures are provisional. </t>
  </si>
  <si>
    <t xml:space="preserve">2013-14 </t>
  </si>
  <si>
    <t>2014-15</t>
  </si>
  <si>
    <t>2013-14</t>
  </si>
  <si>
    <r>
      <t xml:space="preserve">for Scotland as a whole:  2002-03 </t>
    </r>
    <r>
      <rPr>
        <b/>
        <i/>
        <vertAlign val="superscript"/>
        <sz val="16"/>
        <rFont val="Arial"/>
        <family val="2"/>
      </rPr>
      <t xml:space="preserve">3 </t>
    </r>
    <r>
      <rPr>
        <b/>
        <i/>
        <sz val="16"/>
        <rFont val="Arial"/>
        <family val="2"/>
      </rPr>
      <t>to 2007-08 (Old SPI  Series)</t>
    </r>
  </si>
  <si>
    <r>
      <t>2002-03</t>
    </r>
    <r>
      <rPr>
        <vertAlign val="superscript"/>
        <sz val="16"/>
        <rFont val="Arial"/>
        <family val="2"/>
      </rPr>
      <t xml:space="preserve"> 4</t>
    </r>
  </si>
  <si>
    <r>
      <t xml:space="preserve">2004-05 </t>
    </r>
    <r>
      <rPr>
        <vertAlign val="superscript"/>
        <sz val="16"/>
        <rFont val="Arial"/>
        <family val="2"/>
      </rPr>
      <t>5</t>
    </r>
  </si>
  <si>
    <t>ROAD NETWORK</t>
  </si>
  <si>
    <t>Contents</t>
  </si>
  <si>
    <t xml:space="preserve">Public road lengths by class, type and speed limit </t>
  </si>
  <si>
    <t>Table 4.1</t>
  </si>
  <si>
    <t>Table 4.2</t>
  </si>
  <si>
    <t>Table 4.3</t>
  </si>
  <si>
    <t>Table 4.5</t>
  </si>
  <si>
    <t>Table 4.6</t>
  </si>
  <si>
    <t>Trunk road constructed/re-surfaced etc</t>
  </si>
  <si>
    <t>Table 4.4a</t>
  </si>
  <si>
    <t>Table 4.4b</t>
  </si>
  <si>
    <t>Trunk road network: Residual Life (years)</t>
  </si>
  <si>
    <t>Local authority road network condition</t>
  </si>
  <si>
    <t>The categories used to indicate the condition of the road are in brief:</t>
  </si>
  <si>
    <t>Information for 2002-03 is available only for A roads.</t>
  </si>
  <si>
    <t xml:space="preserve">     in an increase of 3-4% in Trunk road length and an increase in overall road length of 0.2%.  The methodology for calculating the trunk road totals from the database has also</t>
  </si>
  <si>
    <t xml:space="preserve">     changed resulting in some small changes to road lengths from those previously published.</t>
  </si>
  <si>
    <t xml:space="preserve">2014-15 </t>
  </si>
  <si>
    <t>2015-16</t>
  </si>
  <si>
    <t>FBOC</t>
  </si>
  <si>
    <t>Forth Bridges Unit</t>
  </si>
  <si>
    <t>North West Unit</t>
  </si>
  <si>
    <t>North East Unit</t>
  </si>
  <si>
    <t>South East Unit</t>
  </si>
  <si>
    <t>South West Unit</t>
  </si>
  <si>
    <r>
      <t xml:space="preserve">(b)   The proportion of the motorway/dual and single carriageway trunk road network, which require close monitoring </t>
    </r>
    <r>
      <rPr>
        <b/>
        <vertAlign val="superscript"/>
        <sz val="11.5"/>
        <rFont val="Arial"/>
        <family val="2"/>
      </rPr>
      <t xml:space="preserve">3 </t>
    </r>
  </si>
  <si>
    <t>Requires close</t>
  </si>
  <si>
    <t>3. As at 30 May 2016.</t>
  </si>
  <si>
    <t xml:space="preserve">2015-16 </t>
  </si>
  <si>
    <r>
      <t>2016-17</t>
    </r>
    <r>
      <rPr>
        <vertAlign val="superscript"/>
        <sz val="12"/>
        <rFont val="Arial"/>
        <family val="2"/>
      </rPr>
      <t>4</t>
    </r>
  </si>
  <si>
    <t>2016-17</t>
  </si>
  <si>
    <t xml:space="preserve">2016-17 </t>
  </si>
  <si>
    <r>
      <t>2017-18</t>
    </r>
    <r>
      <rPr>
        <vertAlign val="superscript"/>
        <sz val="12"/>
        <rFont val="Arial"/>
        <family val="2"/>
      </rPr>
      <t>4</t>
    </r>
  </si>
  <si>
    <t>2017-18</t>
  </si>
  <si>
    <t>Trunk road constructed/re-surfaced etc, by unit, 2017-18 (provisional)</t>
  </si>
  <si>
    <r>
      <t>Table 4.6</t>
    </r>
    <r>
      <rPr>
        <sz val="16"/>
        <rFont val="Arial"/>
        <family val="2"/>
      </rPr>
      <t xml:space="preserve">    Local authority road network condition </t>
    </r>
    <r>
      <rPr>
        <vertAlign val="superscript"/>
        <sz val="16"/>
        <rFont val="Arial"/>
        <family val="2"/>
      </rPr>
      <t>1, 2</t>
    </r>
  </si>
  <si>
    <t>As unclassified roads represent a significant part of the total road network, RCI data for the network is similarly not available for this period.</t>
  </si>
  <si>
    <t>It is important to note that owing to the different formulation, no valid comparison can or should be made between the two series.</t>
  </si>
  <si>
    <t>amber - further investigation should be undertaken to establish if treatment is required.</t>
  </si>
  <si>
    <t>From 2007-08 the basis of the statutory road performance indicator in Scotland changed to the UK Standard Road Condition Indicator.</t>
  </si>
  <si>
    <t xml:space="preserve">While it has been possible, following the change to the indicator, to calculate the equivalent RCI value for all classified roads </t>
  </si>
  <si>
    <t>from 2005-06, it has not been possible to do this in a reliable manner for unclassified roads, owing to a lack of cracking data for those years.</t>
  </si>
  <si>
    <t>The SPI figures for Scotland in 2004-05 exclude Glasgow, as the survey in Glasgow was undertaken on a different basis in that year.</t>
  </si>
  <si>
    <r>
      <t>Table 4.2</t>
    </r>
    <r>
      <rPr>
        <sz val="12"/>
        <rFont val="Arial"/>
        <family val="2"/>
      </rPr>
      <t xml:space="preserve">     Public road lengths by council area and class, 2018/19</t>
    </r>
  </si>
  <si>
    <r>
      <t>2018-19 (</t>
    </r>
    <r>
      <rPr>
        <b/>
        <i/>
        <sz val="12"/>
        <rFont val="Arial"/>
        <family val="2"/>
      </rPr>
      <t>prov</t>
    </r>
    <r>
      <rPr>
        <b/>
        <sz val="12"/>
        <rFont val="Arial"/>
        <family val="2"/>
      </rPr>
      <t>)</t>
    </r>
  </si>
  <si>
    <r>
      <t>Table 4.4 (b)</t>
    </r>
    <r>
      <rPr>
        <sz val="12"/>
        <rFont val="Arial"/>
        <family val="2"/>
      </rPr>
      <t xml:space="preserve">     Trunk road constructed/re-surfaced etc, by unit, 2018-19 (provisional)  </t>
    </r>
  </si>
  <si>
    <r>
      <t xml:space="preserve">Table 4.4 (a)  </t>
    </r>
    <r>
      <rPr>
        <sz val="12"/>
        <rFont val="Arial"/>
        <family val="2"/>
      </rPr>
      <t xml:space="preserve">   Trunk road constructed/re-surfaced etc, by unit, 2017-18</t>
    </r>
  </si>
  <si>
    <r>
      <t>2018-19</t>
    </r>
    <r>
      <rPr>
        <vertAlign val="superscript"/>
        <sz val="12"/>
        <rFont val="Arial"/>
        <family val="2"/>
      </rPr>
      <t>4</t>
    </r>
  </si>
  <si>
    <r>
      <t xml:space="preserve">Operating Company Areas 2018-19 </t>
    </r>
    <r>
      <rPr>
        <b/>
        <vertAlign val="superscript"/>
        <sz val="11"/>
        <rFont val="Arial"/>
        <family val="2"/>
      </rPr>
      <t>4</t>
    </r>
  </si>
  <si>
    <t>in each Council area:  2018-19</t>
  </si>
  <si>
    <r>
      <t xml:space="preserve">for Scotland as a whole:  2005-06 </t>
    </r>
    <r>
      <rPr>
        <b/>
        <i/>
        <vertAlign val="superscript"/>
        <sz val="16"/>
        <rFont val="Arial"/>
        <family val="2"/>
      </rPr>
      <t xml:space="preserve"> </t>
    </r>
    <r>
      <rPr>
        <b/>
        <i/>
        <sz val="16"/>
        <rFont val="Arial"/>
        <family val="2"/>
      </rPr>
      <t>to 2018-19 (New RCI  Series)</t>
    </r>
    <r>
      <rPr>
        <b/>
        <i/>
        <vertAlign val="superscript"/>
        <sz val="16"/>
        <rFont val="Arial"/>
        <family val="2"/>
      </rPr>
      <t xml:space="preserve"> 2</t>
    </r>
  </si>
  <si>
    <t>2018-19</t>
  </si>
  <si>
    <t>Public road lengths by council area and class, 2018/19</t>
  </si>
  <si>
    <t>Trunk road constructed/re-surfaced etc, by unit, 2018-19 (provisional)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</si>
</sst>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_-;\-* #,##0_-;_-* &quot;-&quot;??_-;_-@_-"/>
    <numFmt numFmtId="168" formatCode="0;\-"/>
    <numFmt numFmtId="169" formatCode="0;[Red]\-"/>
    <numFmt numFmtId="170" formatCode="#,##0_ ;\-#,##0\ "/>
    <numFmt numFmtId="171" formatCode="00000"/>
    <numFmt numFmtId="172" formatCode="_-* #,##0.0_-;\-* #,##0.0_-;_-* &quot;-&quot;_-;_-@_-"/>
    <numFmt numFmtId="173" formatCode="0.00000"/>
    <numFmt numFmtId="174" formatCode="0.0000"/>
    <numFmt numFmtId="175" formatCode="_-* #,##0.0_-;\-* #,##0.0_-;_-* &quot;-&quot;?_-;_-@_-"/>
    <numFmt numFmtId="176" formatCode="_-* #,##0.00_-;\-* #,##0.00_-;_-* &quot;-&quot;_-;_-@_-"/>
    <numFmt numFmtId="177" formatCode="_-* #,##0.0_-;\-* #,##0.0_-;_-* &quot;-&quot;??_-;_-@_-"/>
    <numFmt numFmtId="178" formatCode="#,##0.00_ ;\-#,##0.00\ "/>
    <numFmt numFmtId="179" formatCode="[$-809]dd\ mmmm\ yyyy"/>
    <numFmt numFmtId="180" formatCode="0.000000"/>
    <numFmt numFmtId="181" formatCode="0.0000000"/>
    <numFmt numFmtId="182" formatCode="0.00000000"/>
    <numFmt numFmtId="183" formatCode="#,##0.000_ ;\-#,##0.0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General_)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56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i/>
      <strike/>
      <sz val="14"/>
      <name val="Arial"/>
      <family val="2"/>
    </font>
    <font>
      <b/>
      <sz val="22"/>
      <name val="Arial"/>
      <family val="2"/>
    </font>
    <font>
      <vertAlign val="superscript"/>
      <sz val="16"/>
      <name val="Arial"/>
      <family val="2"/>
    </font>
    <font>
      <b/>
      <i/>
      <sz val="16"/>
      <name val="Arial"/>
      <family val="2"/>
    </font>
    <font>
      <b/>
      <i/>
      <vertAlign val="superscript"/>
      <sz val="16"/>
      <name val="Arial"/>
      <family val="2"/>
    </font>
    <font>
      <i/>
      <sz val="16"/>
      <name val="Arial"/>
      <family val="2"/>
    </font>
    <font>
      <sz val="13"/>
      <name val="Arial"/>
      <family val="2"/>
    </font>
    <font>
      <u val="single"/>
      <sz val="12"/>
      <color indexed="12"/>
      <name val="Arial"/>
      <family val="2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12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rgb="FF0033CC"/>
      <name val="Arial"/>
      <family val="2"/>
    </font>
    <font>
      <b/>
      <sz val="12"/>
      <color rgb="FF00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5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/>
    </xf>
    <xf numFmtId="0" fontId="1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 vertical="top" wrapText="1"/>
      <protection locked="0"/>
    </xf>
    <xf numFmtId="0" fontId="2" fillId="0" borderId="0" xfId="0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 quotePrefix="1">
      <alignment horizontal="right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0" fontId="17" fillId="0" borderId="0" xfId="0" applyNumberFormat="1" applyFont="1" applyFill="1" applyAlignment="1">
      <alignment/>
    </xf>
    <xf numFmtId="170" fontId="17" fillId="0" borderId="0" xfId="0" applyNumberFormat="1" applyFont="1" applyAlignment="1">
      <alignment/>
    </xf>
    <xf numFmtId="170" fontId="17" fillId="0" borderId="0" xfId="0" applyNumberFormat="1" applyFont="1" applyFill="1" applyBorder="1" applyAlignment="1">
      <alignment/>
    </xf>
    <xf numFmtId="41" fontId="5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41" fontId="17" fillId="0" borderId="0" xfId="0" applyNumberFormat="1" applyFont="1" applyFill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170" fontId="17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41" fontId="17" fillId="0" borderId="0" xfId="0" applyNumberFormat="1" applyFont="1" applyFill="1" applyAlignment="1">
      <alignment/>
    </xf>
    <xf numFmtId="167" fontId="17" fillId="0" borderId="0" xfId="42" applyNumberFormat="1" applyFont="1" applyFill="1" applyAlignment="1">
      <alignment/>
    </xf>
    <xf numFmtId="41" fontId="1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10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164" fontId="17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Continuous" vertical="top"/>
    </xf>
    <xf numFmtId="0" fontId="5" fillId="0" borderId="12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Continuous" vertical="top"/>
    </xf>
    <xf numFmtId="0" fontId="5" fillId="0" borderId="12" xfId="0" applyFont="1" applyFill="1" applyBorder="1" applyAlignment="1">
      <alignment horizontal="centerContinuous" vertical="top"/>
    </xf>
    <xf numFmtId="0" fontId="4" fillId="0" borderId="12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horizontal="centerContinuous" vertical="top" wrapText="1"/>
    </xf>
    <xf numFmtId="170" fontId="9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70" fontId="22" fillId="0" borderId="0" xfId="0" applyNumberFormat="1" applyFont="1" applyAlignment="1">
      <alignment/>
    </xf>
    <xf numFmtId="170" fontId="2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 quotePrefix="1">
      <alignment horizontal="left"/>
    </xf>
    <xf numFmtId="170" fontId="22" fillId="0" borderId="13" xfId="0" applyNumberFormat="1" applyFont="1" applyBorder="1" applyAlignment="1">
      <alignment/>
    </xf>
    <xf numFmtId="170" fontId="22" fillId="0" borderId="13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5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5" fillId="0" borderId="15" xfId="0" applyNumberFormat="1" applyFont="1" applyBorder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0" fontId="17" fillId="0" borderId="15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1" fontId="7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Border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 quotePrefix="1">
      <alignment horizontal="left"/>
    </xf>
    <xf numFmtId="0" fontId="21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2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0" fontId="23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3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right"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164" fontId="21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1" fontId="27" fillId="0" borderId="0" xfId="0" applyNumberFormat="1" applyFont="1" applyAlignment="1">
      <alignment horizontal="right"/>
    </xf>
    <xf numFmtId="1" fontId="27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 quotePrefix="1">
      <alignment/>
    </xf>
    <xf numFmtId="0" fontId="30" fillId="0" borderId="0" xfId="0" applyFont="1" applyAlignment="1" quotePrefix="1">
      <alignment horizontal="center"/>
    </xf>
    <xf numFmtId="170" fontId="5" fillId="33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31" fillId="0" borderId="0" xfId="56" applyFont="1" applyAlignment="1" applyProtection="1">
      <alignment vertical="center"/>
      <protection/>
    </xf>
    <xf numFmtId="17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5" fillId="0" borderId="0" xfId="63">
      <alignment/>
      <protection/>
    </xf>
    <xf numFmtId="0" fontId="3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172" fontId="5" fillId="0" borderId="0" xfId="0" applyNumberFormat="1" applyFont="1" applyFill="1" applyBorder="1" applyAlignment="1">
      <alignment horizontal="right"/>
    </xf>
    <xf numFmtId="167" fontId="75" fillId="0" borderId="0" xfId="0" applyNumberFormat="1" applyFont="1" applyAlignment="1">
      <alignment/>
    </xf>
    <xf numFmtId="3" fontId="5" fillId="0" borderId="0" xfId="42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horizontal="centerContinuous" vertical="top"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176" fontId="5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 horizontal="right"/>
    </xf>
    <xf numFmtId="1" fontId="74" fillId="0" borderId="0" xfId="0" applyNumberFormat="1" applyFont="1" applyFill="1" applyBorder="1" applyAlignment="1">
      <alignment horizontal="right"/>
    </xf>
    <xf numFmtId="1" fontId="74" fillId="0" borderId="0" xfId="0" applyNumberFormat="1" applyFont="1" applyFill="1" applyAlignment="1">
      <alignment horizontal="right"/>
    </xf>
    <xf numFmtId="41" fontId="74" fillId="0" borderId="0" xfId="0" applyNumberFormat="1" applyFont="1" applyFill="1" applyBorder="1" applyAlignment="1">
      <alignment horizontal="right"/>
    </xf>
    <xf numFmtId="41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 horizontal="right"/>
    </xf>
    <xf numFmtId="0" fontId="11" fillId="0" borderId="13" xfId="0" applyFont="1" applyBorder="1" applyAlignment="1">
      <alignment/>
    </xf>
    <xf numFmtId="41" fontId="76" fillId="0" borderId="0" xfId="0" applyNumberFormat="1" applyFont="1" applyBorder="1" applyAlignment="1">
      <alignment horizontal="right"/>
    </xf>
    <xf numFmtId="41" fontId="5" fillId="0" borderId="0" xfId="0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5" fontId="5" fillId="0" borderId="0" xfId="0" applyNumberFormat="1" applyFont="1" applyFill="1" applyBorder="1" applyAlignment="1">
      <alignment/>
    </xf>
    <xf numFmtId="170" fontId="5" fillId="0" borderId="16" xfId="0" applyNumberFormat="1" applyFont="1" applyFill="1" applyBorder="1" applyAlignment="1">
      <alignment/>
    </xf>
    <xf numFmtId="170" fontId="17" fillId="0" borderId="16" xfId="0" applyNumberFormat="1" applyFont="1" applyFill="1" applyBorder="1" applyAlignment="1">
      <alignment/>
    </xf>
    <xf numFmtId="170" fontId="22" fillId="0" borderId="1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0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Followed Hyperlink 2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Hyperlink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spans="1:2" ht="13.5" thickBot="1">
      <c r="A1" s="6">
        <v>999</v>
      </c>
      <c r="B1" s="7" t="s">
        <v>73</v>
      </c>
    </row>
    <row r="2" ht="12.75">
      <c r="B2" s="8" t="s">
        <v>74</v>
      </c>
    </row>
    <row r="3" ht="12.75">
      <c r="B3" t="s">
        <v>75</v>
      </c>
    </row>
    <row r="4" ht="12.75">
      <c r="B4" t="s">
        <v>76</v>
      </c>
    </row>
    <row r="6" spans="1:5" ht="12.75">
      <c r="A6" s="9">
        <v>3.5</v>
      </c>
      <c r="B6" s="9" t="s">
        <v>77</v>
      </c>
      <c r="E6" s="7"/>
    </row>
    <row r="8" ht="12.75">
      <c r="A8" t="s">
        <v>119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</cols>
  <sheetData>
    <row r="1" ht="20.25">
      <c r="A1" s="200" t="s">
        <v>192</v>
      </c>
    </row>
    <row r="2" spans="1:2" ht="15">
      <c r="A2" s="201" t="s">
        <v>194</v>
      </c>
      <c r="B2" s="4" t="s">
        <v>193</v>
      </c>
    </row>
    <row r="3" spans="1:2" ht="15">
      <c r="A3" s="201" t="s">
        <v>195</v>
      </c>
      <c r="B3" s="4" t="s">
        <v>243</v>
      </c>
    </row>
    <row r="4" spans="1:2" ht="15">
      <c r="A4" s="201" t="s">
        <v>196</v>
      </c>
      <c r="B4" s="4" t="s">
        <v>199</v>
      </c>
    </row>
    <row r="5" spans="1:2" ht="15">
      <c r="A5" s="201" t="s">
        <v>200</v>
      </c>
      <c r="B5" s="4" t="s">
        <v>225</v>
      </c>
    </row>
    <row r="6" spans="1:2" ht="15">
      <c r="A6" s="201" t="s">
        <v>201</v>
      </c>
      <c r="B6" s="4" t="s">
        <v>244</v>
      </c>
    </row>
    <row r="7" spans="1:2" ht="15">
      <c r="A7" s="201" t="s">
        <v>197</v>
      </c>
      <c r="B7" s="4" t="s">
        <v>202</v>
      </c>
    </row>
    <row r="8" spans="1:2" ht="15">
      <c r="A8" s="201" t="s">
        <v>198</v>
      </c>
      <c r="B8" s="4" t="s">
        <v>203</v>
      </c>
    </row>
    <row r="9" ht="15">
      <c r="A9" s="201"/>
    </row>
  </sheetData>
  <sheetProtection/>
  <hyperlinks>
    <hyperlink ref="A2" location="T4.1!A1" display="Table 4.1"/>
    <hyperlink ref="A3" location="T4.2!A1" display="Table 4.2"/>
    <hyperlink ref="A4" location="'T4.3-4.4 '!A1" display="Table 4.3"/>
    <hyperlink ref="A5" location="'T4.3-4.4 '!A1" display="Table 4.4a"/>
    <hyperlink ref="A6" location="'T4.3-4.4 '!A1" display="Table 4.4b"/>
    <hyperlink ref="A7" location="T4.5!A1" display="Table 4.5"/>
    <hyperlink ref="A8" location="T4.6!A1" display="Table 4.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zoomScale="75" zoomScaleNormal="75" zoomScalePageLayoutView="0" workbookViewId="0" topLeftCell="A1">
      <selection activeCell="AD43" sqref="AD43:AD44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9" width="9.7109375" style="1" hidden="1" customWidth="1"/>
    <col min="20" max="20" width="10.28125" style="1" customWidth="1"/>
    <col min="21" max="21" width="9.7109375" style="1" customWidth="1"/>
    <col min="22" max="22" width="11.00390625" style="1" customWidth="1"/>
    <col min="23" max="23" width="10.8515625" style="1" customWidth="1"/>
    <col min="24" max="25" width="10.8515625" style="34" customWidth="1"/>
    <col min="26" max="26" width="10.421875" style="34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76" t="s">
        <v>140</v>
      </c>
      <c r="B1" s="22"/>
      <c r="C1" s="22"/>
      <c r="D1" s="22"/>
      <c r="E1" s="75" t="s">
        <v>174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2"/>
      <c r="Q1" s="22"/>
      <c r="R1" s="22"/>
      <c r="S1" s="22"/>
      <c r="T1" s="22"/>
      <c r="X1" s="16"/>
      <c r="Y1" s="16"/>
      <c r="Z1" s="16"/>
    </row>
    <row r="2" spans="1:30" ht="21" customHeight="1">
      <c r="A2" s="72"/>
      <c r="B2" s="72"/>
      <c r="C2" s="72"/>
      <c r="D2" s="72"/>
      <c r="E2" s="72"/>
      <c r="F2" s="73">
        <v>1990</v>
      </c>
      <c r="G2" s="73">
        <v>1991</v>
      </c>
      <c r="H2" s="73">
        <v>1992</v>
      </c>
      <c r="I2" s="73">
        <v>1993</v>
      </c>
      <c r="J2" s="73">
        <v>1994</v>
      </c>
      <c r="K2" s="73">
        <v>1995</v>
      </c>
      <c r="L2" s="73">
        <v>1996</v>
      </c>
      <c r="M2" s="73">
        <v>1997</v>
      </c>
      <c r="N2" s="73">
        <v>1998</v>
      </c>
      <c r="O2" s="73">
        <v>1999</v>
      </c>
      <c r="P2" s="73">
        <v>2000</v>
      </c>
      <c r="Q2" s="73">
        <v>2001</v>
      </c>
      <c r="R2" s="74">
        <v>2002</v>
      </c>
      <c r="S2" s="74">
        <v>2003</v>
      </c>
      <c r="T2" s="74">
        <v>2004</v>
      </c>
      <c r="U2" s="74">
        <v>2005</v>
      </c>
      <c r="V2" s="74">
        <v>2006</v>
      </c>
      <c r="W2" s="74">
        <v>2007</v>
      </c>
      <c r="X2" s="74">
        <v>2008</v>
      </c>
      <c r="Y2" s="74">
        <v>2009</v>
      </c>
      <c r="Z2" s="74">
        <v>2010</v>
      </c>
      <c r="AA2" s="74">
        <v>2011</v>
      </c>
      <c r="AB2" s="74">
        <v>2012</v>
      </c>
      <c r="AC2" s="74">
        <v>2013</v>
      </c>
      <c r="AD2" s="74">
        <v>2014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2"/>
      <c r="U3" s="42"/>
      <c r="V3" s="34"/>
      <c r="W3" s="42"/>
      <c r="X3" s="42"/>
      <c r="Y3" s="42"/>
      <c r="Z3" s="42"/>
      <c r="AA3" s="42"/>
      <c r="AB3" s="42"/>
    </row>
    <row r="4" spans="1:26" ht="18.75">
      <c r="A4" s="68" t="s">
        <v>167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116</v>
      </c>
      <c r="T4" s="34"/>
      <c r="U4" s="34"/>
      <c r="V4" s="34"/>
      <c r="X4" s="1"/>
      <c r="Y4" s="1"/>
      <c r="Z4" s="1"/>
    </row>
    <row r="5" spans="1:30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4"/>
      <c r="U5" s="34"/>
      <c r="V5" s="34"/>
      <c r="X5" s="1"/>
      <c r="Y5" s="1"/>
      <c r="Z5" s="1"/>
      <c r="AD5" s="156" t="s">
        <v>172</v>
      </c>
    </row>
    <row r="6" spans="1:30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32">
        <v>310.9</v>
      </c>
      <c r="M6" s="14">
        <v>328.9</v>
      </c>
      <c r="N6" s="14">
        <v>369.1</v>
      </c>
      <c r="O6" s="139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199">
        <v>397</v>
      </c>
      <c r="AB6" s="199">
        <v>421.4999999999999</v>
      </c>
      <c r="AC6" s="199">
        <v>426.09999999999997</v>
      </c>
      <c r="AD6" s="31">
        <v>419.822</v>
      </c>
    </row>
    <row r="7" spans="1:32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32">
        <v>460.4</v>
      </c>
      <c r="M7" s="14">
        <f>328.9+153.7</f>
        <v>482.59999999999997</v>
      </c>
      <c r="N7" s="14">
        <v>532.1</v>
      </c>
      <c r="O7" s="139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199">
        <v>557</v>
      </c>
      <c r="AB7" s="199">
        <v>598.8999999999999</v>
      </c>
      <c r="AC7" s="199">
        <v>595.5999999999999</v>
      </c>
      <c r="AD7" s="31">
        <v>599.603</v>
      </c>
      <c r="AF7" s="31"/>
    </row>
    <row r="8" spans="1:29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32"/>
      <c r="M8" s="14"/>
      <c r="N8" s="14"/>
      <c r="O8" s="14"/>
      <c r="P8" s="31"/>
      <c r="AA8" s="31"/>
      <c r="AB8" s="31"/>
      <c r="AC8" s="31"/>
    </row>
    <row r="9" spans="1:30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32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199">
        <v>524</v>
      </c>
      <c r="AB9" s="199">
        <v>517</v>
      </c>
      <c r="AC9" s="199">
        <v>517.6</v>
      </c>
      <c r="AD9" s="37">
        <v>503.833</v>
      </c>
    </row>
    <row r="10" spans="1:30" ht="15">
      <c r="A10" s="4"/>
      <c r="B10" s="4"/>
      <c r="C10" s="69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32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199">
        <v>2324</v>
      </c>
      <c r="AB10" s="199">
        <v>2319.1</v>
      </c>
      <c r="AC10" s="199">
        <v>2314.5</v>
      </c>
      <c r="AD10" s="37">
        <v>2325.97</v>
      </c>
    </row>
    <row r="11" spans="1:30" ht="15">
      <c r="A11" s="4"/>
      <c r="B11" s="4"/>
      <c r="C11" s="4" t="s">
        <v>156</v>
      </c>
      <c r="D11" s="4"/>
      <c r="E11" s="4"/>
      <c r="F11" s="14"/>
      <c r="G11" s="14"/>
      <c r="H11" s="14"/>
      <c r="I11" s="14"/>
      <c r="J11" s="14"/>
      <c r="K11" s="14"/>
      <c r="L11" s="132"/>
      <c r="M11" s="14"/>
      <c r="N11" s="14"/>
      <c r="O11" s="14"/>
      <c r="P11" s="31"/>
      <c r="Q11" s="146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199">
        <v>125</v>
      </c>
      <c r="AB11" s="199">
        <v>125.9</v>
      </c>
      <c r="AC11" s="199">
        <v>122.3</v>
      </c>
      <c r="AD11" s="37">
        <v>140.512</v>
      </c>
    </row>
    <row r="12" spans="1:30" s="127" customFormat="1" ht="15.75">
      <c r="A12" s="68"/>
      <c r="B12" s="68"/>
      <c r="C12" s="70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32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56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199">
        <v>2973</v>
      </c>
      <c r="AB12" s="199">
        <v>2962</v>
      </c>
      <c r="AC12" s="199">
        <v>2954.4</v>
      </c>
      <c r="AD12" s="31">
        <v>2970.315</v>
      </c>
    </row>
    <row r="13" spans="1:29" ht="15">
      <c r="A13" s="4"/>
      <c r="B13" s="4"/>
      <c r="C13" s="70" t="s">
        <v>7</v>
      </c>
      <c r="D13" s="4"/>
      <c r="E13" s="4"/>
      <c r="F13" s="14"/>
      <c r="G13" s="14"/>
      <c r="H13" s="14"/>
      <c r="I13" s="14"/>
      <c r="J13" s="14"/>
      <c r="K13" s="14"/>
      <c r="L13" s="132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C13" s="147"/>
    </row>
    <row r="14" spans="1:32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32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7">
        <v>232</v>
      </c>
      <c r="W14" s="37">
        <v>229</v>
      </c>
      <c r="X14" s="37">
        <v>229</v>
      </c>
      <c r="Y14" s="37">
        <v>226</v>
      </c>
      <c r="Z14" s="37">
        <v>233</v>
      </c>
      <c r="AA14" s="199">
        <v>234</v>
      </c>
      <c r="AB14" s="199">
        <v>231.3</v>
      </c>
      <c r="AC14" s="199">
        <v>231</v>
      </c>
      <c r="AD14" s="37">
        <v>238.7</v>
      </c>
      <c r="AE14" s="147"/>
      <c r="AF14" s="147"/>
    </row>
    <row r="15" spans="1:30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32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7">
        <v>2740</v>
      </c>
      <c r="W15" s="37">
        <v>2730</v>
      </c>
      <c r="X15" s="37">
        <v>2730</v>
      </c>
      <c r="Y15" s="37">
        <v>2748</v>
      </c>
      <c r="Z15" s="37">
        <v>2740</v>
      </c>
      <c r="AA15" s="199">
        <v>2738</v>
      </c>
      <c r="AB15" s="199">
        <v>2730.3</v>
      </c>
      <c r="AC15" s="199">
        <v>2722.9</v>
      </c>
      <c r="AD15" s="37">
        <v>3331.2</v>
      </c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32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0" ht="18.75">
      <c r="A17" s="68"/>
      <c r="B17" s="71" t="s">
        <v>160</v>
      </c>
      <c r="C17" s="68"/>
      <c r="D17" s="68"/>
      <c r="E17" s="68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32">
        <v>3468.2</v>
      </c>
      <c r="M17" s="14">
        <v>3431.9</v>
      </c>
      <c r="N17" s="14">
        <v>3467.6</v>
      </c>
      <c r="O17" s="14">
        <v>3479</v>
      </c>
      <c r="P17" s="125">
        <f aca="true" t="shared" si="0" ref="P17:AD17">P7+P12</f>
        <v>3488</v>
      </c>
      <c r="Q17" s="125">
        <f t="shared" si="0"/>
        <v>3492</v>
      </c>
      <c r="R17" s="125">
        <f t="shared" si="0"/>
        <v>3488</v>
      </c>
      <c r="S17" s="125">
        <f t="shared" si="0"/>
        <v>3485</v>
      </c>
      <c r="T17" s="125">
        <f t="shared" si="0"/>
        <v>3482</v>
      </c>
      <c r="U17" s="125">
        <f t="shared" si="0"/>
        <v>3505</v>
      </c>
      <c r="V17" s="125">
        <f t="shared" si="0"/>
        <v>3518</v>
      </c>
      <c r="W17" s="125">
        <f t="shared" si="0"/>
        <v>3505</v>
      </c>
      <c r="X17" s="125">
        <f t="shared" si="0"/>
        <v>3505</v>
      </c>
      <c r="Y17" s="125">
        <f t="shared" si="0"/>
        <v>3520</v>
      </c>
      <c r="Z17" s="125">
        <f t="shared" si="0"/>
        <v>3518</v>
      </c>
      <c r="AA17" s="125">
        <f t="shared" si="0"/>
        <v>3530</v>
      </c>
      <c r="AB17" s="125">
        <f t="shared" si="0"/>
        <v>3560.8999999999996</v>
      </c>
      <c r="AC17" s="125">
        <f t="shared" si="0"/>
        <v>3550</v>
      </c>
      <c r="AD17" s="125">
        <f t="shared" si="0"/>
        <v>3569.918</v>
      </c>
    </row>
    <row r="18" spans="1:27" ht="14.25" customHeight="1">
      <c r="A18" s="4"/>
      <c r="B18" s="4"/>
      <c r="C18" s="4"/>
      <c r="D18" s="4"/>
      <c r="E18" s="4"/>
      <c r="F18" s="133" t="s">
        <v>116</v>
      </c>
      <c r="G18" s="133" t="s">
        <v>116</v>
      </c>
      <c r="H18" s="133" t="s">
        <v>116</v>
      </c>
      <c r="I18" s="133" t="s">
        <v>116</v>
      </c>
      <c r="J18" s="133" t="s">
        <v>116</v>
      </c>
      <c r="K18" s="133" t="s">
        <v>116</v>
      </c>
      <c r="L18" s="133" t="s">
        <v>116</v>
      </c>
      <c r="M18" s="133" t="s">
        <v>116</v>
      </c>
      <c r="N18" s="133" t="s">
        <v>116</v>
      </c>
      <c r="O18"/>
      <c r="P18" s="59" t="str">
        <f>IF(ABS(P17-(P7+P12))&gt;comments!$A$1,P17-(P7+P12)," ")</f>
        <v> 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6" ht="18.75">
      <c r="A19" s="71" t="s">
        <v>175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29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34" t="s">
        <v>115</v>
      </c>
      <c r="M21" s="135" t="s">
        <v>115</v>
      </c>
      <c r="N21" s="135" t="s">
        <v>115</v>
      </c>
      <c r="O21" s="135" t="s">
        <v>115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</row>
    <row r="22" spans="1:29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34" t="s">
        <v>115</v>
      </c>
      <c r="M22" s="135" t="s">
        <v>115</v>
      </c>
      <c r="N22" s="135" t="s">
        <v>115</v>
      </c>
      <c r="O22" s="135" t="s">
        <v>115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32"/>
      <c r="M23" s="14"/>
      <c r="N23" s="14"/>
      <c r="O23"/>
      <c r="P23" s="29"/>
      <c r="R23" s="34"/>
      <c r="S23" s="34"/>
      <c r="T23" s="34"/>
      <c r="X23" s="1"/>
      <c r="Y23" s="1"/>
      <c r="Z23" s="1"/>
    </row>
    <row r="24" spans="1:30" ht="18">
      <c r="A24" s="4"/>
      <c r="B24" s="4"/>
      <c r="C24" s="4" t="s">
        <v>136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32">
        <v>209.1</v>
      </c>
      <c r="M24" s="14">
        <v>212</v>
      </c>
      <c r="N24" s="14">
        <v>214.2</v>
      </c>
      <c r="O24" s="136">
        <v>218.68</v>
      </c>
      <c r="P24" s="31">
        <v>225.28</v>
      </c>
      <c r="Q24" s="31">
        <v>225.26</v>
      </c>
      <c r="R24" s="37">
        <v>232.98</v>
      </c>
      <c r="S24" s="37">
        <v>227.69</v>
      </c>
      <c r="T24" s="37">
        <v>227.69</v>
      </c>
      <c r="U24" s="37">
        <f>140.49+105</f>
        <v>245.49</v>
      </c>
      <c r="V24" s="37">
        <v>241.69</v>
      </c>
      <c r="W24" s="37">
        <v>241.99</v>
      </c>
      <c r="X24" s="141">
        <f>W24/W26*X26</f>
        <v>243.3103216077543</v>
      </c>
      <c r="Y24" s="55">
        <f>W24/W26*Y26</f>
        <v>243.3103216077543</v>
      </c>
      <c r="Z24" s="142">
        <v>229</v>
      </c>
      <c r="AA24" s="143">
        <v>231.7</v>
      </c>
      <c r="AB24" s="143">
        <v>268</v>
      </c>
      <c r="AC24" s="143">
        <v>270.2</v>
      </c>
      <c r="AD24" s="143"/>
    </row>
    <row r="25" spans="1:30" ht="18">
      <c r="A25" s="4"/>
      <c r="B25" s="4"/>
      <c r="C25" s="69" t="s">
        <v>137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32">
        <v>7148.8</v>
      </c>
      <c r="M25" s="14">
        <v>7160.7</v>
      </c>
      <c r="N25" s="14">
        <v>7168.5</v>
      </c>
      <c r="O25" s="136">
        <v>7171.05</v>
      </c>
      <c r="P25" s="31">
        <v>7188.34</v>
      </c>
      <c r="Q25" s="31">
        <v>7181.78</v>
      </c>
      <c r="R25" s="37">
        <v>7184</v>
      </c>
      <c r="S25" s="37">
        <v>7190.04</v>
      </c>
      <c r="T25" s="37">
        <v>7190.04</v>
      </c>
      <c r="U25" s="37">
        <f>1312.48+5875.06</f>
        <v>7187.540000000001</v>
      </c>
      <c r="V25" s="37">
        <v>7182.35</v>
      </c>
      <c r="W25" s="37">
        <v>7138.74</v>
      </c>
      <c r="X25" s="141">
        <f>X26-X24</f>
        <v>7177.689678392246</v>
      </c>
      <c r="Y25" s="55">
        <f>Y26-Y24</f>
        <v>7177.689678392246</v>
      </c>
      <c r="Z25" s="142">
        <v>7185</v>
      </c>
      <c r="AA25" s="14">
        <v>7234.9</v>
      </c>
      <c r="AB25" s="14">
        <v>7204.48</v>
      </c>
      <c r="AC25" s="14">
        <v>7202.499999999999</v>
      </c>
      <c r="AD25" s="14"/>
    </row>
    <row r="26" spans="1:30" s="127" customFormat="1" ht="15.75">
      <c r="A26" s="68"/>
      <c r="B26" s="68"/>
      <c r="C26" s="70" t="s">
        <v>6</v>
      </c>
      <c r="D26" s="68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32">
        <v>7357.9</v>
      </c>
      <c r="M26" s="14">
        <v>7372.7</v>
      </c>
      <c r="N26" s="14">
        <v>7382.7</v>
      </c>
      <c r="O26" s="136">
        <f>SUM(O24:O25)</f>
        <v>7389.7300000000005</v>
      </c>
      <c r="P26" s="56">
        <f aca="true" t="shared" si="1" ref="P26:W26">SUM(P24:P25)</f>
        <v>7413.62</v>
      </c>
      <c r="Q26" s="55">
        <f t="shared" si="1"/>
        <v>7407.04</v>
      </c>
      <c r="R26" s="55">
        <f t="shared" si="1"/>
        <v>7416.98</v>
      </c>
      <c r="S26" s="55">
        <f t="shared" si="1"/>
        <v>7417.73</v>
      </c>
      <c r="T26" s="55">
        <f t="shared" si="1"/>
        <v>7417.73</v>
      </c>
      <c r="U26" s="55">
        <f t="shared" si="1"/>
        <v>7433.030000000001</v>
      </c>
      <c r="V26" s="55">
        <f t="shared" si="1"/>
        <v>7424.04</v>
      </c>
      <c r="W26" s="55">
        <f t="shared" si="1"/>
        <v>7380.73</v>
      </c>
      <c r="X26" s="37">
        <v>7421</v>
      </c>
      <c r="Y26" s="37">
        <v>7421</v>
      </c>
      <c r="Z26" s="37">
        <v>7414</v>
      </c>
      <c r="AA26" s="14">
        <v>7466.6</v>
      </c>
      <c r="AB26" s="14">
        <v>7472.5</v>
      </c>
      <c r="AC26" s="14">
        <v>7472.699999999999</v>
      </c>
      <c r="AD26" s="14"/>
    </row>
    <row r="27" spans="1:23" ht="15">
      <c r="A27" s="4"/>
      <c r="B27" s="4"/>
      <c r="C27" s="70" t="s">
        <v>7</v>
      </c>
      <c r="D27" s="4"/>
      <c r="E27" s="4"/>
      <c r="F27" s="14"/>
      <c r="G27" s="14"/>
      <c r="H27" s="14"/>
      <c r="I27" s="14"/>
      <c r="J27" s="14"/>
      <c r="K27" s="14"/>
      <c r="L27" s="132"/>
      <c r="M27" s="14"/>
      <c r="N27" s="14"/>
      <c r="O27"/>
      <c r="P27" s="31"/>
      <c r="Q27" s="31"/>
      <c r="R27" s="31"/>
      <c r="S27" s="37"/>
      <c r="T27" s="37"/>
      <c r="U27" s="37"/>
      <c r="W27" s="34"/>
    </row>
    <row r="28" spans="1:30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32">
        <v>1331</v>
      </c>
      <c r="M28" s="14">
        <v>1366.8</v>
      </c>
      <c r="N28" s="14">
        <v>1383.1</v>
      </c>
      <c r="O28" s="136">
        <v>1384.62</v>
      </c>
      <c r="P28" s="31">
        <v>1416.1</v>
      </c>
      <c r="Q28" s="31">
        <v>1428.91</v>
      </c>
      <c r="R28" s="37">
        <v>1436.9</v>
      </c>
      <c r="S28" s="37">
        <v>1440.37</v>
      </c>
      <c r="T28" s="37">
        <v>1440.37</v>
      </c>
      <c r="U28" s="37">
        <f>140.49+1312.48</f>
        <v>1452.97</v>
      </c>
      <c r="V28" s="37">
        <v>1485.12</v>
      </c>
      <c r="W28" s="37">
        <v>1491.28</v>
      </c>
      <c r="X28" s="37">
        <v>1515</v>
      </c>
      <c r="Y28" s="37">
        <v>1507.64</v>
      </c>
      <c r="Z28" s="37">
        <v>1509</v>
      </c>
      <c r="AA28" s="37">
        <v>1559.3</v>
      </c>
      <c r="AB28" s="37">
        <v>1566.8399999999997</v>
      </c>
      <c r="AC28" s="37">
        <v>1571.8</v>
      </c>
      <c r="AD28" s="37"/>
    </row>
    <row r="29" spans="1:30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32">
        <v>6026.9</v>
      </c>
      <c r="M29" s="14">
        <v>6005.9</v>
      </c>
      <c r="N29" s="14">
        <v>5999.6</v>
      </c>
      <c r="O29" s="136">
        <v>6005.11</v>
      </c>
      <c r="P29" s="31">
        <v>5997.52</v>
      </c>
      <c r="Q29" s="31">
        <v>5978.15</v>
      </c>
      <c r="R29" s="37">
        <v>5980.36</v>
      </c>
      <c r="S29" s="37">
        <v>5977.36</v>
      </c>
      <c r="T29" s="37">
        <v>5977.36</v>
      </c>
      <c r="U29" s="37">
        <f>105+5875.06</f>
        <v>5980.06</v>
      </c>
      <c r="V29" s="37">
        <v>5938.92</v>
      </c>
      <c r="W29" s="37">
        <v>5889.45</v>
      </c>
      <c r="X29" s="37">
        <v>5906</v>
      </c>
      <c r="Y29" s="37">
        <v>5913.28</v>
      </c>
      <c r="Z29" s="37">
        <v>5905</v>
      </c>
      <c r="AA29" s="37">
        <v>5907.3</v>
      </c>
      <c r="AB29" s="37">
        <v>5905.66</v>
      </c>
      <c r="AC29" s="37">
        <v>5900.9</v>
      </c>
      <c r="AD29" s="37"/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32"/>
      <c r="M30" s="14"/>
      <c r="N30" s="14"/>
      <c r="O30" s="14"/>
      <c r="P30" s="31"/>
      <c r="Q30" s="31"/>
      <c r="R30" s="31"/>
      <c r="S30" s="37"/>
      <c r="T30" s="37"/>
      <c r="U30" s="37"/>
      <c r="W30" s="34"/>
    </row>
    <row r="31" spans="1:30" ht="18.75">
      <c r="A31" s="4"/>
      <c r="B31" s="71" t="s">
        <v>145</v>
      </c>
      <c r="C31" s="68"/>
      <c r="D31" s="68"/>
      <c r="E31" s="68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32">
        <v>7357.9</v>
      </c>
      <c r="M31" s="14">
        <v>7372.7</v>
      </c>
      <c r="N31" s="14">
        <v>7382.7</v>
      </c>
      <c r="O31" s="14">
        <v>7389.73</v>
      </c>
      <c r="P31" s="125">
        <f aca="true" t="shared" si="2" ref="P31:V31">SUM(P28:P29)</f>
        <v>7413.620000000001</v>
      </c>
      <c r="Q31" s="126">
        <f t="shared" si="2"/>
        <v>7407.0599999999995</v>
      </c>
      <c r="R31" s="126">
        <f t="shared" si="2"/>
        <v>7417.26</v>
      </c>
      <c r="S31" s="126">
        <f t="shared" si="2"/>
        <v>7417.73</v>
      </c>
      <c r="T31" s="126">
        <f t="shared" si="2"/>
        <v>7417.73</v>
      </c>
      <c r="U31" s="126">
        <f t="shared" si="2"/>
        <v>7433.030000000001</v>
      </c>
      <c r="V31" s="126">
        <f t="shared" si="2"/>
        <v>7424.04</v>
      </c>
      <c r="W31" s="126">
        <f aca="true" t="shared" si="3" ref="W31:AD31">SUM(W28:W29)</f>
        <v>7380.73</v>
      </c>
      <c r="X31" s="126">
        <f t="shared" si="3"/>
        <v>7421</v>
      </c>
      <c r="Y31" s="126">
        <f t="shared" si="3"/>
        <v>7420.92</v>
      </c>
      <c r="Z31" s="126">
        <f t="shared" si="3"/>
        <v>7414</v>
      </c>
      <c r="AA31" s="126">
        <f t="shared" si="3"/>
        <v>7466.6</v>
      </c>
      <c r="AB31" s="126">
        <f t="shared" si="3"/>
        <v>7472.5</v>
      </c>
      <c r="AC31" s="126">
        <f t="shared" si="3"/>
        <v>7472.7</v>
      </c>
      <c r="AD31" s="126">
        <f t="shared" si="3"/>
        <v>0</v>
      </c>
    </row>
    <row r="32" spans="1:26" ht="15.75" customHeight="1">
      <c r="A32" s="4"/>
      <c r="B32" s="4"/>
      <c r="C32" s="4"/>
      <c r="D32" s="4"/>
      <c r="E32" s="4"/>
      <c r="F32" s="133" t="s">
        <v>116</v>
      </c>
      <c r="G32" s="133" t="s">
        <v>116</v>
      </c>
      <c r="H32" s="133" t="s">
        <v>116</v>
      </c>
      <c r="I32" s="133" t="s">
        <v>116</v>
      </c>
      <c r="J32" s="133" t="s">
        <v>116</v>
      </c>
      <c r="K32" s="133" t="s">
        <v>116</v>
      </c>
      <c r="L32" s="133"/>
      <c r="M32" s="133"/>
      <c r="N32" s="133"/>
      <c r="O32" s="14"/>
      <c r="P32" s="59" t="str">
        <f>IF(ABS(P31-(P22+P26))&gt;comments!$A$1,P31-(P22+P26)," ")</f>
        <v> </v>
      </c>
      <c r="Q32" s="59" t="str">
        <f>IF(ABS(Q31-(Q22+Q26))&gt;comments!$A$1,Q31-(Q22+Q26)," ")</f>
        <v> </v>
      </c>
      <c r="R32" s="59" t="str">
        <f>IF(ABS(R31-(R22+R26))&gt;comments!$A$1,R31-(R22+R26)," ")</f>
        <v> </v>
      </c>
      <c r="S32" s="59" t="str">
        <f>IF(ABS(S31-(S22+S26))&gt;comments!$A$1,S31-(S22+S26)," ")</f>
        <v> </v>
      </c>
      <c r="T32" s="59" t="str">
        <f>IF(ABS(T31-(T22+T26))&gt;comments!$A$1,T31-(T22+T26)," ")</f>
        <v> </v>
      </c>
      <c r="U32" s="59" t="str">
        <f>IF(ABS(U31-(U22+U26))&gt;comments!$A$1,U31-(U22+U26)," ")</f>
        <v> </v>
      </c>
      <c r="V32" s="59" t="str">
        <f>IF(ABS(V31-(V22+V26))&gt;comments!$A$1,V31-(V22+V26)," ")</f>
        <v> </v>
      </c>
      <c r="W32" s="67" t="str">
        <f>IF(ABS(W31-(W22+W26))&gt;comments!$A$1,W31-(W22+W26)," ")</f>
        <v> </v>
      </c>
      <c r="X32" s="67" t="str">
        <f>IF(ABS(X31-(X22+X26))&gt;comments!$A$1,X31-(X22+X26)," ")</f>
        <v> </v>
      </c>
      <c r="Y32" s="67" t="str">
        <f>IF(ABS(Y31-(Y22+Y26))&gt;comments!$A$1,Y31-(Y22+Y26)," ")</f>
        <v> </v>
      </c>
      <c r="Z32" s="67" t="str">
        <f>IF(ABS(Z31-(Z22+Z26))&gt;comments!$A$1,Z31-(Z22+Z26)," ")</f>
        <v> </v>
      </c>
    </row>
    <row r="33" spans="1:23" ht="18.75">
      <c r="A33" s="68" t="s">
        <v>176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4"/>
      <c r="U33" s="34"/>
      <c r="V33" s="34"/>
      <c r="W33" s="34"/>
    </row>
    <row r="34" spans="1:23" ht="15">
      <c r="A34" s="4"/>
      <c r="B34" s="69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4"/>
      <c r="U34" s="34"/>
      <c r="V34" s="34"/>
      <c r="W34" s="34"/>
    </row>
    <row r="35" spans="1:30" ht="15">
      <c r="A35" s="4"/>
      <c r="B35" s="4"/>
      <c r="C35" s="69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7">
        <v>1089.63</v>
      </c>
      <c r="S35" s="37">
        <v>1092.18</v>
      </c>
      <c r="T35" s="37">
        <v>1092.18</v>
      </c>
      <c r="U35" s="37">
        <f>26.9+1069.38</f>
        <v>1096.2800000000002</v>
      </c>
      <c r="V35" s="37">
        <v>1140.98</v>
      </c>
      <c r="W35" s="37">
        <v>1151.52</v>
      </c>
      <c r="X35" s="37">
        <v>1174</v>
      </c>
      <c r="Y35" s="37">
        <v>1175.66</v>
      </c>
      <c r="Z35" s="37">
        <v>1170</v>
      </c>
      <c r="AA35" s="37">
        <v>1188.6</v>
      </c>
      <c r="AB35" s="37">
        <v>1194.27</v>
      </c>
      <c r="AC35" s="37">
        <v>1194.1</v>
      </c>
      <c r="AD35" s="37"/>
    </row>
    <row r="36" spans="1:30" ht="15">
      <c r="A36" s="4"/>
      <c r="B36" s="4"/>
      <c r="C36" s="69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7">
        <v>6329.44</v>
      </c>
      <c r="S36" s="37">
        <v>6346.12</v>
      </c>
      <c r="T36" s="37">
        <v>6346.12</v>
      </c>
      <c r="U36" s="37">
        <f>39.2+6322.12</f>
        <v>6361.32</v>
      </c>
      <c r="V36" s="37">
        <v>6318.19</v>
      </c>
      <c r="W36" s="37">
        <v>6349.43</v>
      </c>
      <c r="X36" s="37">
        <v>6292</v>
      </c>
      <c r="Y36" s="37">
        <v>6317.55</v>
      </c>
      <c r="Z36" s="37">
        <v>6311</v>
      </c>
      <c r="AA36" s="37">
        <v>6309.9</v>
      </c>
      <c r="AB36" s="37">
        <v>6309.25</v>
      </c>
      <c r="AC36" s="37">
        <v>6305.4</v>
      </c>
      <c r="AD36" s="37"/>
    </row>
    <row r="37" spans="1:30" ht="15">
      <c r="A37" s="4"/>
      <c r="B37" s="4"/>
      <c r="C37" s="69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56">
        <f aca="true" t="shared" si="4" ref="P37:AD37">SUM(P35:P36)</f>
        <v>7377.77</v>
      </c>
      <c r="Q37" s="56">
        <f t="shared" si="4"/>
        <v>7392.51</v>
      </c>
      <c r="R37" s="56">
        <f t="shared" si="4"/>
        <v>7419.07</v>
      </c>
      <c r="S37" s="55">
        <f t="shared" si="4"/>
        <v>7438.3</v>
      </c>
      <c r="T37" s="55">
        <f t="shared" si="4"/>
        <v>7438.3</v>
      </c>
      <c r="U37" s="55">
        <f t="shared" si="4"/>
        <v>7457.6</v>
      </c>
      <c r="V37" s="55">
        <f t="shared" si="4"/>
        <v>7459.17</v>
      </c>
      <c r="W37" s="55">
        <f t="shared" si="4"/>
        <v>7500.950000000001</v>
      </c>
      <c r="X37" s="55">
        <f t="shared" si="4"/>
        <v>7466</v>
      </c>
      <c r="Y37" s="55">
        <f t="shared" si="4"/>
        <v>7493.21</v>
      </c>
      <c r="Z37" s="55">
        <f t="shared" si="4"/>
        <v>7481</v>
      </c>
      <c r="AA37" s="55">
        <f t="shared" si="4"/>
        <v>7498.5</v>
      </c>
      <c r="AB37" s="55">
        <f t="shared" si="4"/>
        <v>7503.52</v>
      </c>
      <c r="AC37" s="55">
        <f t="shared" si="4"/>
        <v>7499.5</v>
      </c>
      <c r="AD37" s="55">
        <f t="shared" si="4"/>
        <v>0</v>
      </c>
    </row>
    <row r="38" spans="1:23" ht="15">
      <c r="A38" s="4"/>
      <c r="B38" s="69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4"/>
      <c r="U38" s="34"/>
      <c r="V38" s="34"/>
      <c r="W38" s="34"/>
    </row>
    <row r="39" spans="1:30" ht="15">
      <c r="A39" s="4"/>
      <c r="B39" s="4"/>
      <c r="C39" s="69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7">
        <v>1241.78</v>
      </c>
      <c r="S39" s="37">
        <v>1273.5</v>
      </c>
      <c r="T39" s="37">
        <v>1273.5</v>
      </c>
      <c r="U39" s="37">
        <f>5.1+1271.23</f>
        <v>1276.33</v>
      </c>
      <c r="V39" s="37">
        <v>1353.42</v>
      </c>
      <c r="W39" s="37">
        <v>1266.47</v>
      </c>
      <c r="X39" s="37">
        <v>1576</v>
      </c>
      <c r="Y39" s="37">
        <v>1556.11</v>
      </c>
      <c r="Z39" s="37">
        <v>1555</v>
      </c>
      <c r="AA39" s="37">
        <v>1582.2</v>
      </c>
      <c r="AB39" s="37">
        <v>1586</v>
      </c>
      <c r="AC39" s="37">
        <v>1592.8</v>
      </c>
      <c r="AD39" s="37"/>
    </row>
    <row r="40" spans="1:30" ht="15">
      <c r="A40" s="4"/>
      <c r="B40" s="4"/>
      <c r="C40" s="69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7">
        <v>9079.49</v>
      </c>
      <c r="S40" s="37">
        <v>9051.8</v>
      </c>
      <c r="T40" s="37">
        <v>9051.8</v>
      </c>
      <c r="U40" s="37">
        <f>1.9+9057.52</f>
        <v>9059.42</v>
      </c>
      <c r="V40" s="37">
        <v>9065.3</v>
      </c>
      <c r="W40" s="37">
        <v>9104.16</v>
      </c>
      <c r="X40" s="37">
        <v>9091</v>
      </c>
      <c r="Y40" s="37">
        <v>9101.98</v>
      </c>
      <c r="Z40" s="37">
        <v>9098</v>
      </c>
      <c r="AA40" s="37">
        <v>9104.8</v>
      </c>
      <c r="AB40" s="37">
        <v>9103.629999999997</v>
      </c>
      <c r="AC40" s="37">
        <v>9097.7</v>
      </c>
      <c r="AD40" s="37"/>
    </row>
    <row r="41" spans="1:30" ht="15">
      <c r="A41" s="4"/>
      <c r="B41" s="4"/>
      <c r="C41" s="69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56">
        <f aca="true" t="shared" si="5" ref="P41:AD41">SUM(P39:P40)</f>
        <v>10298.970000000001</v>
      </c>
      <c r="Q41" s="56">
        <f t="shared" si="5"/>
        <v>10322.6</v>
      </c>
      <c r="R41" s="56">
        <f t="shared" si="5"/>
        <v>10321.27</v>
      </c>
      <c r="S41" s="55">
        <f t="shared" si="5"/>
        <v>10325.3</v>
      </c>
      <c r="T41" s="55">
        <f t="shared" si="5"/>
        <v>10325.3</v>
      </c>
      <c r="U41" s="55">
        <f t="shared" si="5"/>
        <v>10335.75</v>
      </c>
      <c r="V41" s="55">
        <f t="shared" si="5"/>
        <v>10418.72</v>
      </c>
      <c r="W41" s="55">
        <f t="shared" si="5"/>
        <v>10370.63</v>
      </c>
      <c r="X41" s="55">
        <f t="shared" si="5"/>
        <v>10667</v>
      </c>
      <c r="Y41" s="55">
        <f t="shared" si="5"/>
        <v>10658.09</v>
      </c>
      <c r="Z41" s="55">
        <f t="shared" si="5"/>
        <v>10653</v>
      </c>
      <c r="AA41" s="55">
        <f t="shared" si="5"/>
        <v>10687</v>
      </c>
      <c r="AB41" s="55">
        <f t="shared" si="5"/>
        <v>10689.629999999997</v>
      </c>
      <c r="AC41" s="55">
        <f t="shared" si="5"/>
        <v>10690.5</v>
      </c>
      <c r="AD41" s="55">
        <f t="shared" si="5"/>
        <v>0</v>
      </c>
    </row>
    <row r="42" spans="1:23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4"/>
      <c r="U42" s="34"/>
      <c r="V42" s="34"/>
      <c r="W42" s="34"/>
    </row>
    <row r="43" spans="1:30" ht="15">
      <c r="A43" s="4"/>
      <c r="B43" s="4"/>
      <c r="C43" s="69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7">
        <v>14224.65</v>
      </c>
      <c r="S43" s="37">
        <v>14175.720000000001</v>
      </c>
      <c r="T43" s="37">
        <v>14210.12</v>
      </c>
      <c r="U43" s="37">
        <v>14399.24</v>
      </c>
      <c r="V43" s="37">
        <v>14465.12</v>
      </c>
      <c r="W43" s="37">
        <v>14767.61</v>
      </c>
      <c r="X43" s="37">
        <v>14572.6</v>
      </c>
      <c r="Y43" s="37">
        <v>14714.41</v>
      </c>
      <c r="Z43" s="37">
        <v>14827.6</v>
      </c>
      <c r="AA43" s="37">
        <v>14856.046000000004</v>
      </c>
      <c r="AB43" s="37">
        <v>14947.670000000004</v>
      </c>
      <c r="AC43" s="37">
        <v>15020.2</v>
      </c>
      <c r="AD43" s="37"/>
    </row>
    <row r="44" spans="1:30" ht="15">
      <c r="A44" s="4"/>
      <c r="B44" s="4"/>
      <c r="C44" s="69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7">
        <v>11719.5</v>
      </c>
      <c r="S44" s="37">
        <v>11717.24</v>
      </c>
      <c r="T44" s="37">
        <v>11717.04</v>
      </c>
      <c r="U44" s="37">
        <f>2.3+11713.64</f>
        <v>11715.939999999999</v>
      </c>
      <c r="V44" s="37">
        <v>11683.34</v>
      </c>
      <c r="W44" s="37">
        <v>11660.97</v>
      </c>
      <c r="X44" s="37">
        <v>11712</v>
      </c>
      <c r="Y44" s="37">
        <v>11725.64</v>
      </c>
      <c r="Z44" s="37">
        <v>11732</v>
      </c>
      <c r="AA44" s="37">
        <v>11727.229000000001</v>
      </c>
      <c r="AB44" s="37">
        <v>11732.270000000002</v>
      </c>
      <c r="AC44" s="37">
        <v>11727.7</v>
      </c>
      <c r="AD44" s="37"/>
    </row>
    <row r="45" spans="1:30" ht="12.75" customHeight="1">
      <c r="A45" s="4"/>
      <c r="B45" s="4"/>
      <c r="C45" s="69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56">
        <f aca="true" t="shared" si="6" ref="P45:AA45">SUM(P43:P44)</f>
        <v>25305.13</v>
      </c>
      <c r="Q45" s="56">
        <f t="shared" si="6"/>
        <v>25441.120000000003</v>
      </c>
      <c r="R45" s="56">
        <f t="shared" si="6"/>
        <v>25944.15</v>
      </c>
      <c r="S45" s="55">
        <f t="shared" si="6"/>
        <v>25892.96</v>
      </c>
      <c r="T45" s="55">
        <f t="shared" si="6"/>
        <v>25927.160000000003</v>
      </c>
      <c r="U45" s="55">
        <f t="shared" si="6"/>
        <v>26115.18</v>
      </c>
      <c r="V45" s="55">
        <f t="shared" si="6"/>
        <v>26148.46</v>
      </c>
      <c r="W45" s="55">
        <f t="shared" si="6"/>
        <v>26428.58</v>
      </c>
      <c r="X45" s="55">
        <f t="shared" si="6"/>
        <v>26284.6</v>
      </c>
      <c r="Y45" s="55">
        <f t="shared" si="6"/>
        <v>26440.05</v>
      </c>
      <c r="Z45" s="55">
        <f t="shared" si="6"/>
        <v>26559.6</v>
      </c>
      <c r="AA45" s="55">
        <f t="shared" si="6"/>
        <v>26583.275000000005</v>
      </c>
      <c r="AB45" s="55">
        <f>SUM(AB43:AB44)</f>
        <v>26679.940000000006</v>
      </c>
      <c r="AC45" s="55">
        <f>SUM(AC43:AC44)</f>
        <v>26747.9</v>
      </c>
      <c r="AD45" s="55">
        <f>SUM(AD43:AD44)</f>
        <v>0</v>
      </c>
    </row>
    <row r="46" spans="1:28" ht="6" customHeight="1">
      <c r="A46" s="4"/>
      <c r="B46" s="4"/>
      <c r="C46" s="69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4"/>
      <c r="U46" s="34"/>
      <c r="V46" s="34"/>
      <c r="W46" s="34"/>
      <c r="AA46" s="34"/>
      <c r="AB46" s="34"/>
    </row>
    <row r="47" spans="1:30" s="127" customFormat="1" ht="12.75" customHeight="1">
      <c r="A47" s="68"/>
      <c r="B47" s="71" t="s">
        <v>16</v>
      </c>
      <c r="C47" s="68"/>
      <c r="D47" s="68"/>
      <c r="E47" s="68"/>
      <c r="F47" s="137">
        <f aca="true" t="shared" si="7" ref="F47:O47">F37+F41+F45</f>
        <v>40764.600000000006</v>
      </c>
      <c r="G47" s="137">
        <f t="shared" si="7"/>
        <v>41002.9</v>
      </c>
      <c r="H47" s="137">
        <f t="shared" si="7"/>
        <v>41158.200000000004</v>
      </c>
      <c r="I47" s="137">
        <f t="shared" si="7"/>
        <v>41263.7</v>
      </c>
      <c r="J47" s="137">
        <f t="shared" si="7"/>
        <v>41505.75</v>
      </c>
      <c r="K47" s="137">
        <f t="shared" si="7"/>
        <v>41928.71</v>
      </c>
      <c r="L47" s="137">
        <f t="shared" si="7"/>
        <v>42251.7</v>
      </c>
      <c r="M47" s="137">
        <f t="shared" si="7"/>
        <v>42344.8</v>
      </c>
      <c r="N47" s="137">
        <f>N37+N41+N45</f>
        <v>42474.4</v>
      </c>
      <c r="O47" s="137">
        <f t="shared" si="7"/>
        <v>42651.41</v>
      </c>
      <c r="P47" s="125">
        <f aca="true" t="shared" si="8" ref="P47:W47">P37+P41+P45</f>
        <v>42981.87</v>
      </c>
      <c r="Q47" s="125">
        <f t="shared" si="8"/>
        <v>43156.23</v>
      </c>
      <c r="R47" s="125">
        <f t="shared" si="8"/>
        <v>43684.490000000005</v>
      </c>
      <c r="S47" s="125">
        <f t="shared" si="8"/>
        <v>43656.56</v>
      </c>
      <c r="T47" s="126">
        <f t="shared" si="8"/>
        <v>43690.76</v>
      </c>
      <c r="U47" s="126">
        <f t="shared" si="8"/>
        <v>43908.53</v>
      </c>
      <c r="V47" s="126">
        <f t="shared" si="8"/>
        <v>44026.35</v>
      </c>
      <c r="W47" s="126">
        <f t="shared" si="8"/>
        <v>44300.16</v>
      </c>
      <c r="X47" s="126">
        <f aca="true" t="shared" si="9" ref="X47:AC47">X37+X41+X45</f>
        <v>44417.6</v>
      </c>
      <c r="Y47" s="126">
        <f t="shared" si="9"/>
        <v>44591.35</v>
      </c>
      <c r="Z47" s="126">
        <f t="shared" si="9"/>
        <v>44693.6</v>
      </c>
      <c r="AA47" s="126">
        <f t="shared" si="9"/>
        <v>44768.77500000001</v>
      </c>
      <c r="AB47" s="126">
        <f t="shared" si="9"/>
        <v>44873.090000000004</v>
      </c>
      <c r="AC47" s="126">
        <f t="shared" si="9"/>
        <v>44937.9</v>
      </c>
      <c r="AD47" s="126">
        <f>AD37+AD41+AD45</f>
        <v>0</v>
      </c>
    </row>
    <row r="48" spans="1:28" ht="14.25" customHeight="1">
      <c r="A48" s="4"/>
      <c r="B48" s="4"/>
      <c r="C48" s="4"/>
      <c r="D48" s="4"/>
      <c r="E48" s="4"/>
      <c r="F48" s="133" t="s">
        <v>116</v>
      </c>
      <c r="G48" s="133" t="s">
        <v>116</v>
      </c>
      <c r="H48" s="133" t="s">
        <v>116</v>
      </c>
      <c r="I48" s="133" t="s">
        <v>116</v>
      </c>
      <c r="J48" s="133" t="s">
        <v>116</v>
      </c>
      <c r="K48" s="133" t="s">
        <v>116</v>
      </c>
      <c r="L48" s="133" t="s">
        <v>116</v>
      </c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</row>
    <row r="49" spans="1:23" ht="15.75" customHeight="1">
      <c r="A49" s="71" t="s">
        <v>161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4"/>
      <c r="U49" s="34"/>
      <c r="V49" s="34"/>
      <c r="W49" s="34"/>
    </row>
    <row r="50" spans="1:23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4"/>
      <c r="U50" s="34"/>
      <c r="V50" s="34"/>
      <c r="W50" s="34"/>
    </row>
    <row r="51" spans="1:30" ht="15">
      <c r="A51" s="4"/>
      <c r="B51" s="4"/>
      <c r="C51" s="4" t="s">
        <v>1</v>
      </c>
      <c r="D51" s="4"/>
      <c r="E51" s="4"/>
      <c r="F51" s="137">
        <f aca="true" t="shared" si="10" ref="F51:K52">F6+F21</f>
        <v>258.5</v>
      </c>
      <c r="G51" s="137">
        <f t="shared" si="10"/>
        <v>257.40000000000003</v>
      </c>
      <c r="H51" s="137">
        <f t="shared" si="10"/>
        <v>268.5</v>
      </c>
      <c r="I51" s="137">
        <f t="shared" si="10"/>
        <v>285.5</v>
      </c>
      <c r="J51" s="137">
        <f t="shared" si="10"/>
        <v>305</v>
      </c>
      <c r="K51" s="137">
        <f t="shared" si="10"/>
        <v>310.59999999999997</v>
      </c>
      <c r="L51" s="137">
        <f aca="true" t="shared" si="11" ref="L51:N52">L6</f>
        <v>310.9</v>
      </c>
      <c r="M51" s="137">
        <f t="shared" si="11"/>
        <v>328.9</v>
      </c>
      <c r="N51" s="137">
        <f t="shared" si="11"/>
        <v>369.1</v>
      </c>
      <c r="O51" s="137">
        <f>O6</f>
        <v>371</v>
      </c>
      <c r="P51" s="63">
        <f aca="true" t="shared" si="12" ref="P51:Y51">P6</f>
        <v>378</v>
      </c>
      <c r="Q51" s="63">
        <f t="shared" si="12"/>
        <v>371</v>
      </c>
      <c r="R51" s="57">
        <f t="shared" si="12"/>
        <v>371</v>
      </c>
      <c r="S51" s="57">
        <f t="shared" si="12"/>
        <v>371</v>
      </c>
      <c r="T51" s="57">
        <f t="shared" si="12"/>
        <v>371</v>
      </c>
      <c r="U51" s="57">
        <f t="shared" si="12"/>
        <v>377</v>
      </c>
      <c r="V51" s="57">
        <f t="shared" si="12"/>
        <v>392</v>
      </c>
      <c r="W51" s="57">
        <f t="shared" si="12"/>
        <v>392</v>
      </c>
      <c r="X51" s="57">
        <f t="shared" si="12"/>
        <v>392</v>
      </c>
      <c r="Y51" s="57">
        <f t="shared" si="12"/>
        <v>390</v>
      </c>
      <c r="Z51" s="57">
        <f aca="true" t="shared" si="13" ref="Z51:AB52">Z6</f>
        <v>389</v>
      </c>
      <c r="AA51" s="57">
        <f t="shared" si="13"/>
        <v>397</v>
      </c>
      <c r="AB51" s="57">
        <f t="shared" si="13"/>
        <v>421.4999999999999</v>
      </c>
      <c r="AC51" s="57">
        <f>AC6</f>
        <v>426.09999999999997</v>
      </c>
      <c r="AD51" s="57">
        <f>AD6</f>
        <v>419.822</v>
      </c>
    </row>
    <row r="52" spans="1:30" ht="15">
      <c r="A52" s="4"/>
      <c r="B52" s="4"/>
      <c r="C52" s="4" t="s">
        <v>2</v>
      </c>
      <c r="D52" s="4"/>
      <c r="E52" s="4"/>
      <c r="F52" s="137">
        <f t="shared" si="10"/>
        <v>359.3</v>
      </c>
      <c r="G52" s="137">
        <f t="shared" si="10"/>
        <v>362.5</v>
      </c>
      <c r="H52" s="137">
        <f t="shared" si="10"/>
        <v>372.7</v>
      </c>
      <c r="I52" s="137">
        <f t="shared" si="10"/>
        <v>396</v>
      </c>
      <c r="J52" s="137">
        <f t="shared" si="10"/>
        <v>424.8</v>
      </c>
      <c r="K52" s="137">
        <f t="shared" si="10"/>
        <v>440.5</v>
      </c>
      <c r="L52" s="137">
        <f t="shared" si="11"/>
        <v>460.4</v>
      </c>
      <c r="M52" s="137">
        <f t="shared" si="11"/>
        <v>482.59999999999997</v>
      </c>
      <c r="N52" s="137">
        <f t="shared" si="11"/>
        <v>532.1</v>
      </c>
      <c r="O52" s="137">
        <f>O7</f>
        <v>543</v>
      </c>
      <c r="P52" s="63">
        <f aca="true" t="shared" si="14" ref="P52:Y52">P7</f>
        <v>536.8</v>
      </c>
      <c r="Q52" s="63">
        <f t="shared" si="14"/>
        <v>519</v>
      </c>
      <c r="R52" s="57">
        <f t="shared" si="14"/>
        <v>519</v>
      </c>
      <c r="S52" s="57">
        <f t="shared" si="14"/>
        <v>519</v>
      </c>
      <c r="T52" s="57">
        <f t="shared" si="14"/>
        <v>519</v>
      </c>
      <c r="U52" s="57">
        <f t="shared" si="14"/>
        <v>525</v>
      </c>
      <c r="V52" s="57">
        <f t="shared" si="14"/>
        <v>546</v>
      </c>
      <c r="W52" s="57">
        <f t="shared" si="14"/>
        <v>547</v>
      </c>
      <c r="X52" s="57">
        <f t="shared" si="14"/>
        <v>547</v>
      </c>
      <c r="Y52" s="57">
        <f t="shared" si="14"/>
        <v>546</v>
      </c>
      <c r="Z52" s="57">
        <f t="shared" si="13"/>
        <v>544</v>
      </c>
      <c r="AA52" s="57">
        <f t="shared" si="13"/>
        <v>557</v>
      </c>
      <c r="AB52" s="57">
        <f t="shared" si="13"/>
        <v>598.8999999999999</v>
      </c>
      <c r="AC52" s="57">
        <f>AC7</f>
        <v>595.5999999999999</v>
      </c>
      <c r="AD52" s="57">
        <f>AD7</f>
        <v>599.603</v>
      </c>
    </row>
    <row r="53" spans="1:30" ht="15">
      <c r="A53" s="4"/>
      <c r="B53" s="70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</row>
    <row r="54" spans="1:30" ht="18">
      <c r="A54" s="4"/>
      <c r="B54" s="4"/>
      <c r="C54" s="4" t="s">
        <v>136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36">
        <v>768</v>
      </c>
      <c r="P54" s="55">
        <f aca="true" t="shared" si="15" ref="P54:AA54">P9+P24</f>
        <v>706.28</v>
      </c>
      <c r="Q54" s="55">
        <f t="shared" si="15"/>
        <v>729.26</v>
      </c>
      <c r="R54" s="55">
        <f t="shared" si="15"/>
        <v>736.98</v>
      </c>
      <c r="S54" s="55">
        <f t="shared" si="15"/>
        <v>730.69</v>
      </c>
      <c r="T54" s="55">
        <f t="shared" si="15"/>
        <v>732.69</v>
      </c>
      <c r="U54" s="55">
        <f t="shared" si="15"/>
        <v>769.49</v>
      </c>
      <c r="V54" s="55">
        <f t="shared" si="15"/>
        <v>772.69</v>
      </c>
      <c r="W54" s="55">
        <f t="shared" si="15"/>
        <v>762.99</v>
      </c>
      <c r="X54" s="141">
        <f t="shared" si="15"/>
        <v>764.3103216077543</v>
      </c>
      <c r="Y54" s="55">
        <f t="shared" si="15"/>
        <v>766.3103216077543</v>
      </c>
      <c r="Z54" s="141">
        <f t="shared" si="15"/>
        <v>752</v>
      </c>
      <c r="AA54" s="57">
        <f t="shared" si="15"/>
        <v>755.7</v>
      </c>
      <c r="AB54" s="57">
        <f>AB9+AB24</f>
        <v>785</v>
      </c>
      <c r="AC54" s="57">
        <f>AC9+AC24</f>
        <v>787.8</v>
      </c>
      <c r="AD54" s="57">
        <f>AD9+AD24</f>
        <v>503.833</v>
      </c>
    </row>
    <row r="55" spans="1:30" ht="18">
      <c r="A55" s="4"/>
      <c r="B55" s="4"/>
      <c r="C55" s="69" t="s">
        <v>137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36">
        <v>27235</v>
      </c>
      <c r="P55" s="55">
        <f aca="true" t="shared" si="16" ref="P55:W55">P10+P25+P41+P37</f>
        <v>27335.280000000002</v>
      </c>
      <c r="Q55" s="55">
        <f t="shared" si="16"/>
        <v>27269.89</v>
      </c>
      <c r="R55" s="55">
        <f t="shared" si="16"/>
        <v>27290.34</v>
      </c>
      <c r="S55" s="55">
        <f t="shared" si="16"/>
        <v>27316.64</v>
      </c>
      <c r="T55" s="55">
        <f t="shared" si="16"/>
        <v>27310.64</v>
      </c>
      <c r="U55" s="55">
        <f t="shared" si="16"/>
        <v>27331.89</v>
      </c>
      <c r="V55" s="55">
        <f t="shared" si="16"/>
        <v>27390.239999999998</v>
      </c>
      <c r="W55" s="55">
        <f t="shared" si="16"/>
        <v>27333.32</v>
      </c>
      <c r="X55" s="141">
        <f aca="true" t="shared" si="17" ref="X55:AC55">X10+X25+X41+X37</f>
        <v>27633.689678392246</v>
      </c>
      <c r="Y55" s="55">
        <f t="shared" si="17"/>
        <v>27660.989678392245</v>
      </c>
      <c r="Z55" s="141">
        <f t="shared" si="17"/>
        <v>27646</v>
      </c>
      <c r="AA55" s="57">
        <f t="shared" si="17"/>
        <v>27744.4</v>
      </c>
      <c r="AB55" s="57">
        <f t="shared" si="17"/>
        <v>27716.73</v>
      </c>
      <c r="AC55" s="57">
        <f t="shared" si="17"/>
        <v>27707</v>
      </c>
      <c r="AD55" s="57">
        <f>AD10+AD25+AD41+AD37</f>
        <v>2325.97</v>
      </c>
    </row>
    <row r="56" spans="1:30" s="127" customFormat="1" ht="15.75">
      <c r="A56" s="68"/>
      <c r="B56" s="68"/>
      <c r="C56" s="124" t="s">
        <v>6</v>
      </c>
      <c r="D56" s="68"/>
      <c r="E56" s="68"/>
      <c r="F56" s="137">
        <f aca="true" t="shared" si="18" ref="F56:M56">F26+F37+F41+F12</f>
        <v>27965.699999999997</v>
      </c>
      <c r="G56" s="137">
        <f t="shared" si="18"/>
        <v>28044.7</v>
      </c>
      <c r="H56" s="137">
        <f t="shared" si="18"/>
        <v>28025.5</v>
      </c>
      <c r="I56" s="137">
        <f t="shared" si="18"/>
        <v>27978.5</v>
      </c>
      <c r="J56" s="137">
        <f t="shared" si="18"/>
        <v>28028.850000000002</v>
      </c>
      <c r="K56" s="137">
        <f t="shared" si="18"/>
        <v>28091.55</v>
      </c>
      <c r="L56" s="137">
        <f t="shared" si="18"/>
        <v>28087.2</v>
      </c>
      <c r="M56" s="137">
        <f t="shared" si="18"/>
        <v>28049.2</v>
      </c>
      <c r="N56" s="137">
        <f>N26+N37+N41+N12</f>
        <v>28017.199999999997</v>
      </c>
      <c r="O56" s="137">
        <f>O26+O37+O41+O12</f>
        <v>28002.54</v>
      </c>
      <c r="P56" s="125">
        <f aca="true" t="shared" si="19" ref="P56:U56">P26+P37+P41+P12</f>
        <v>28041.56</v>
      </c>
      <c r="Q56" s="125">
        <f t="shared" si="19"/>
        <v>28095.15</v>
      </c>
      <c r="R56" s="126">
        <f t="shared" si="19"/>
        <v>28126.32</v>
      </c>
      <c r="S56" s="126">
        <f t="shared" si="19"/>
        <v>28147.329999999998</v>
      </c>
      <c r="T56" s="126">
        <f t="shared" si="19"/>
        <v>28144.329999999998</v>
      </c>
      <c r="U56" s="126">
        <f t="shared" si="19"/>
        <v>28206.38</v>
      </c>
      <c r="V56" s="126">
        <f>V26+V37+V41+V12</f>
        <v>28273.93</v>
      </c>
      <c r="W56" s="126">
        <f>W26+W37+W41+W12</f>
        <v>28210.309999999998</v>
      </c>
      <c r="X56" s="126">
        <f>X26+X37+X41+X12</f>
        <v>28512</v>
      </c>
      <c r="Y56" s="126">
        <f aca="true" t="shared" si="20" ref="Y56:AD56">Y12+Y26+Y37+Y41</f>
        <v>28546.3</v>
      </c>
      <c r="Z56" s="126">
        <f t="shared" si="20"/>
        <v>28522</v>
      </c>
      <c r="AA56" s="126">
        <f t="shared" si="20"/>
        <v>28625.1</v>
      </c>
      <c r="AB56" s="126">
        <f t="shared" si="20"/>
        <v>28627.649999999998</v>
      </c>
      <c r="AC56" s="126">
        <f t="shared" si="20"/>
        <v>28617.1</v>
      </c>
      <c r="AD56" s="126">
        <f t="shared" si="20"/>
        <v>2970.315</v>
      </c>
    </row>
    <row r="57" spans="1:30" ht="15">
      <c r="A57" s="4"/>
      <c r="B57" s="4"/>
      <c r="C57" s="70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23"/>
      <c r="Q57" s="123"/>
      <c r="R57" s="123"/>
      <c r="S57" s="123"/>
      <c r="T57" s="123"/>
      <c r="U57" s="123"/>
      <c r="V57" s="123"/>
      <c r="W57" s="123"/>
      <c r="X57" s="123"/>
      <c r="AA57" s="34"/>
      <c r="AB57" s="34"/>
      <c r="AC57" s="34"/>
      <c r="AD57" s="34"/>
    </row>
    <row r="58" spans="1:30" ht="15">
      <c r="A58" s="4"/>
      <c r="B58" s="4"/>
      <c r="C58" s="4"/>
      <c r="D58" s="4" t="s">
        <v>8</v>
      </c>
      <c r="E58" s="4"/>
      <c r="F58" s="137">
        <f aca="true" t="shared" si="21" ref="F58:O59">F14+F28+F35+F39</f>
        <v>3245.7</v>
      </c>
      <c r="G58" s="137">
        <f t="shared" si="21"/>
        <v>3301.8</v>
      </c>
      <c r="H58" s="137">
        <f t="shared" si="21"/>
        <v>3281.5</v>
      </c>
      <c r="I58" s="137">
        <f t="shared" si="21"/>
        <v>3325.3</v>
      </c>
      <c r="J58" s="137">
        <f t="shared" si="21"/>
        <v>3404.2999999999997</v>
      </c>
      <c r="K58" s="137">
        <f t="shared" si="21"/>
        <v>3693.75</v>
      </c>
      <c r="L58" s="137">
        <f t="shared" si="21"/>
        <v>3706.3999999999996</v>
      </c>
      <c r="M58" s="137">
        <f t="shared" si="21"/>
        <v>3737</v>
      </c>
      <c r="N58" s="137">
        <f t="shared" si="21"/>
        <v>3792.8999999999996</v>
      </c>
      <c r="O58" s="137">
        <f t="shared" si="21"/>
        <v>3850.42</v>
      </c>
      <c r="P58" s="56">
        <f aca="true" t="shared" si="22" ref="P58:W58">P14+P28+P35+P39</f>
        <v>3922.3100000000004</v>
      </c>
      <c r="Q58" s="56">
        <f t="shared" si="22"/>
        <v>3955.33</v>
      </c>
      <c r="R58" s="56">
        <f t="shared" si="22"/>
        <v>4004.3100000000004</v>
      </c>
      <c r="S58" s="56">
        <f t="shared" si="22"/>
        <v>4042.05</v>
      </c>
      <c r="T58" s="55">
        <f t="shared" si="22"/>
        <v>4042.05</v>
      </c>
      <c r="U58" s="55">
        <f t="shared" si="22"/>
        <v>4063.58</v>
      </c>
      <c r="V58" s="55">
        <f t="shared" si="22"/>
        <v>4211.52</v>
      </c>
      <c r="W58" s="55">
        <f t="shared" si="22"/>
        <v>4138.27</v>
      </c>
      <c r="X58" s="55">
        <f aca="true" t="shared" si="23" ref="X58:Z59">X14+X28+X35+X39</f>
        <v>4494</v>
      </c>
      <c r="Y58" s="55">
        <f t="shared" si="23"/>
        <v>4465.41</v>
      </c>
      <c r="Z58" s="55">
        <f t="shared" si="23"/>
        <v>4467</v>
      </c>
      <c r="AA58" s="55">
        <f aca="true" t="shared" si="24" ref="AA58:AC59">AA14+AA28+AA35+AA39</f>
        <v>4564.099999999999</v>
      </c>
      <c r="AB58" s="55">
        <f t="shared" si="24"/>
        <v>4578.41</v>
      </c>
      <c r="AC58" s="55">
        <f t="shared" si="24"/>
        <v>4589.7</v>
      </c>
      <c r="AD58" s="55">
        <f>AD14+AD28+AD35+AD39</f>
        <v>238.7</v>
      </c>
    </row>
    <row r="59" spans="1:30" ht="15">
      <c r="A59" s="4"/>
      <c r="B59" s="4"/>
      <c r="C59" s="4"/>
      <c r="D59" s="4" t="s">
        <v>9</v>
      </c>
      <c r="E59" s="4"/>
      <c r="F59" s="137">
        <f t="shared" si="21"/>
        <v>24720</v>
      </c>
      <c r="G59" s="137">
        <f t="shared" si="21"/>
        <v>24762.9</v>
      </c>
      <c r="H59" s="137">
        <f t="shared" si="21"/>
        <v>24744.1</v>
      </c>
      <c r="I59" s="137">
        <f t="shared" si="21"/>
        <v>24653.199999999997</v>
      </c>
      <c r="J59" s="137">
        <f t="shared" si="21"/>
        <v>24624.6</v>
      </c>
      <c r="K59" s="137">
        <f t="shared" si="21"/>
        <v>24397.8</v>
      </c>
      <c r="L59" s="137">
        <f t="shared" si="21"/>
        <v>24380.800000000003</v>
      </c>
      <c r="M59" s="137">
        <f t="shared" si="21"/>
        <v>24312.2</v>
      </c>
      <c r="N59" s="137">
        <f t="shared" si="21"/>
        <v>24224.300000000003</v>
      </c>
      <c r="O59" s="137">
        <f t="shared" si="21"/>
        <v>24152.120000000003</v>
      </c>
      <c r="P59" s="56">
        <f aca="true" t="shared" si="25" ref="P59:W59">P15+P29+P36+P40</f>
        <v>24119.25</v>
      </c>
      <c r="Q59" s="56">
        <f t="shared" si="25"/>
        <v>24139.84</v>
      </c>
      <c r="R59" s="56">
        <f t="shared" si="25"/>
        <v>24123.29</v>
      </c>
      <c r="S59" s="56">
        <f t="shared" si="25"/>
        <v>24105.28</v>
      </c>
      <c r="T59" s="55">
        <f t="shared" si="25"/>
        <v>24102.28</v>
      </c>
      <c r="U59" s="55">
        <f t="shared" si="25"/>
        <v>24142.800000000003</v>
      </c>
      <c r="V59" s="55">
        <f t="shared" si="25"/>
        <v>24062.41</v>
      </c>
      <c r="W59" s="55">
        <f t="shared" si="25"/>
        <v>24073.04</v>
      </c>
      <c r="X59" s="55">
        <f t="shared" si="23"/>
        <v>24019</v>
      </c>
      <c r="Y59" s="55">
        <f t="shared" si="23"/>
        <v>24080.809999999998</v>
      </c>
      <c r="Z59" s="55">
        <f t="shared" si="23"/>
        <v>24054</v>
      </c>
      <c r="AA59" s="55">
        <f t="shared" si="24"/>
        <v>24060</v>
      </c>
      <c r="AB59" s="55">
        <f t="shared" si="24"/>
        <v>24048.839999999997</v>
      </c>
      <c r="AC59" s="55">
        <f t="shared" si="24"/>
        <v>24026.9</v>
      </c>
      <c r="AD59" s="55">
        <f>AD15+AD29+AD36+AD40</f>
        <v>3331.2</v>
      </c>
    </row>
    <row r="60" spans="1:30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56"/>
      <c r="Q60" s="56"/>
      <c r="R60" s="31"/>
      <c r="T60" s="34"/>
      <c r="U60" s="34"/>
      <c r="V60" s="34"/>
      <c r="W60" s="34"/>
      <c r="AA60" s="34"/>
      <c r="AB60" s="34"/>
      <c r="AC60" s="34"/>
      <c r="AD60" s="34"/>
    </row>
    <row r="61" spans="1:30" ht="15">
      <c r="A61" s="4"/>
      <c r="B61" s="4"/>
      <c r="C61" s="69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37">
        <f aca="true" t="shared" si="26" ref="M61:O63">M43</f>
        <v>13124</v>
      </c>
      <c r="N61" s="137">
        <f t="shared" si="26"/>
        <v>13318.6</v>
      </c>
      <c r="O61" s="137">
        <f t="shared" si="26"/>
        <v>13477.68</v>
      </c>
      <c r="P61" s="56">
        <f aca="true" t="shared" si="27" ref="P61:X61">P43</f>
        <v>13584.53</v>
      </c>
      <c r="Q61" s="56">
        <f t="shared" si="27"/>
        <v>13714.27</v>
      </c>
      <c r="R61" s="56">
        <f t="shared" si="27"/>
        <v>14224.65</v>
      </c>
      <c r="S61" s="56">
        <f t="shared" si="27"/>
        <v>14175.720000000001</v>
      </c>
      <c r="T61" s="55">
        <f t="shared" si="27"/>
        <v>14210.12</v>
      </c>
      <c r="U61" s="55">
        <f t="shared" si="27"/>
        <v>14399.24</v>
      </c>
      <c r="V61" s="55">
        <f t="shared" si="27"/>
        <v>14465.12</v>
      </c>
      <c r="W61" s="55">
        <f t="shared" si="27"/>
        <v>14767.61</v>
      </c>
      <c r="X61" s="55">
        <f t="shared" si="27"/>
        <v>14572.6</v>
      </c>
      <c r="Y61" s="55">
        <f aca="true" t="shared" si="28" ref="Y61:Z63">Y43</f>
        <v>14714.41</v>
      </c>
      <c r="Z61" s="55">
        <f t="shared" si="28"/>
        <v>14827.6</v>
      </c>
      <c r="AA61" s="55">
        <f aca="true" t="shared" si="29" ref="AA61:AB63">AA43</f>
        <v>14856.046000000004</v>
      </c>
      <c r="AB61" s="55">
        <f t="shared" si="29"/>
        <v>14947.670000000004</v>
      </c>
      <c r="AC61" s="55">
        <f aca="true" t="shared" si="30" ref="AC61:AD63">AC43</f>
        <v>15020.2</v>
      </c>
      <c r="AD61" s="55">
        <f t="shared" si="30"/>
        <v>0</v>
      </c>
    </row>
    <row r="62" spans="1:30" ht="15">
      <c r="A62" s="4"/>
      <c r="B62" s="4"/>
      <c r="C62" s="69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37">
        <f t="shared" si="26"/>
        <v>11491.2</v>
      </c>
      <c r="N62" s="137">
        <f t="shared" si="26"/>
        <v>11454.5</v>
      </c>
      <c r="O62" s="137">
        <f t="shared" si="26"/>
        <v>11497.32</v>
      </c>
      <c r="P62" s="56">
        <f aca="true" t="shared" si="31" ref="P62:W62">P44</f>
        <v>11720.6</v>
      </c>
      <c r="Q62" s="56">
        <f t="shared" si="31"/>
        <v>11726.85</v>
      </c>
      <c r="R62" s="56">
        <f t="shared" si="31"/>
        <v>11719.5</v>
      </c>
      <c r="S62" s="56">
        <f t="shared" si="31"/>
        <v>11717.24</v>
      </c>
      <c r="T62" s="55">
        <f t="shared" si="31"/>
        <v>11717.04</v>
      </c>
      <c r="U62" s="55">
        <f t="shared" si="31"/>
        <v>11715.939999999999</v>
      </c>
      <c r="V62" s="55">
        <f t="shared" si="31"/>
        <v>11683.34</v>
      </c>
      <c r="W62" s="55">
        <f t="shared" si="31"/>
        <v>11660.97</v>
      </c>
      <c r="X62" s="55">
        <f>X44</f>
        <v>11712</v>
      </c>
      <c r="Y62" s="55">
        <f t="shared" si="28"/>
        <v>11725.64</v>
      </c>
      <c r="Z62" s="55">
        <f t="shared" si="28"/>
        <v>11732</v>
      </c>
      <c r="AA62" s="55">
        <f t="shared" si="29"/>
        <v>11727.229000000001</v>
      </c>
      <c r="AB62" s="55">
        <f t="shared" si="29"/>
        <v>11732.270000000002</v>
      </c>
      <c r="AC62" s="55">
        <f t="shared" si="30"/>
        <v>11727.7</v>
      </c>
      <c r="AD62" s="55">
        <f t="shared" si="30"/>
        <v>0</v>
      </c>
    </row>
    <row r="63" spans="1:30" s="127" customFormat="1" ht="15.75">
      <c r="A63" s="68"/>
      <c r="B63" s="68"/>
      <c r="C63" s="68" t="s">
        <v>6</v>
      </c>
      <c r="D63" s="68"/>
      <c r="E63" s="68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37">
        <f t="shared" si="26"/>
        <v>24617.6</v>
      </c>
      <c r="N63" s="137">
        <f t="shared" si="26"/>
        <v>24775.5</v>
      </c>
      <c r="O63" s="137">
        <f t="shared" si="26"/>
        <v>24975</v>
      </c>
      <c r="P63" s="125">
        <f aca="true" t="shared" si="32" ref="P63:W63">P45</f>
        <v>25305.13</v>
      </c>
      <c r="Q63" s="125">
        <f t="shared" si="32"/>
        <v>25441.120000000003</v>
      </c>
      <c r="R63" s="125">
        <f t="shared" si="32"/>
        <v>25944.15</v>
      </c>
      <c r="S63" s="125">
        <f t="shared" si="32"/>
        <v>25892.96</v>
      </c>
      <c r="T63" s="126">
        <f t="shared" si="32"/>
        <v>25927.160000000003</v>
      </c>
      <c r="U63" s="126">
        <f t="shared" si="32"/>
        <v>26115.18</v>
      </c>
      <c r="V63" s="126">
        <f t="shared" si="32"/>
        <v>26148.46</v>
      </c>
      <c r="W63" s="126">
        <f t="shared" si="32"/>
        <v>26428.58</v>
      </c>
      <c r="X63" s="126">
        <f>X45</f>
        <v>26284.6</v>
      </c>
      <c r="Y63" s="126">
        <f t="shared" si="28"/>
        <v>26440.05</v>
      </c>
      <c r="Z63" s="126">
        <f t="shared" si="28"/>
        <v>26559.6</v>
      </c>
      <c r="AA63" s="126">
        <f t="shared" si="29"/>
        <v>26583.275000000005</v>
      </c>
      <c r="AB63" s="126">
        <f t="shared" si="29"/>
        <v>26679.940000000006</v>
      </c>
      <c r="AC63" s="126">
        <f t="shared" si="30"/>
        <v>26747.9</v>
      </c>
      <c r="AD63" s="126">
        <f t="shared" si="30"/>
        <v>0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56"/>
      <c r="Q64" s="56"/>
      <c r="R64" s="31"/>
      <c r="T64" s="34"/>
      <c r="U64" s="34"/>
      <c r="V64" s="34"/>
      <c r="W64" s="34"/>
    </row>
    <row r="65" spans="1:30" ht="19.5" thickBot="1">
      <c r="A65" s="77"/>
      <c r="B65" s="128" t="s">
        <v>162</v>
      </c>
      <c r="C65" s="113"/>
      <c r="D65" s="113"/>
      <c r="E65" s="113"/>
      <c r="F65" s="138">
        <v>51702.2</v>
      </c>
      <c r="G65" s="138">
        <v>51923.2</v>
      </c>
      <c r="H65" s="138">
        <v>52049.1</v>
      </c>
      <c r="I65" s="138">
        <v>52134.7</v>
      </c>
      <c r="J65" s="138">
        <v>52345.65</v>
      </c>
      <c r="K65" s="138">
        <v>52801.76</v>
      </c>
      <c r="L65" s="138">
        <v>53077.8</v>
      </c>
      <c r="M65" s="138">
        <v>53149.3</v>
      </c>
      <c r="N65" s="138">
        <v>53324.6</v>
      </c>
      <c r="O65" s="138">
        <f>O63+O56+O52</f>
        <v>53520.54</v>
      </c>
      <c r="P65" s="129">
        <f aca="true" t="shared" si="33" ref="P65:X65">P63+P56+P52</f>
        <v>53883.490000000005</v>
      </c>
      <c r="Q65" s="129">
        <f t="shared" si="33"/>
        <v>54055.270000000004</v>
      </c>
      <c r="R65" s="129">
        <f t="shared" si="33"/>
        <v>54589.47</v>
      </c>
      <c r="S65" s="129">
        <f t="shared" si="33"/>
        <v>54559.28999999999</v>
      </c>
      <c r="T65" s="130">
        <f t="shared" si="33"/>
        <v>54590.490000000005</v>
      </c>
      <c r="U65" s="130">
        <f t="shared" si="33"/>
        <v>54846.56</v>
      </c>
      <c r="V65" s="130">
        <f t="shared" si="33"/>
        <v>54968.39</v>
      </c>
      <c r="W65" s="130">
        <f t="shared" si="33"/>
        <v>55185.89</v>
      </c>
      <c r="X65" s="130">
        <f t="shared" si="33"/>
        <v>55343.6</v>
      </c>
      <c r="Y65" s="130">
        <f aca="true" t="shared" si="34" ref="Y65:AD65">Y17+Y31+Y47</f>
        <v>55532.27</v>
      </c>
      <c r="Z65" s="130">
        <f t="shared" si="34"/>
        <v>55625.6</v>
      </c>
      <c r="AA65" s="130">
        <f t="shared" si="34"/>
        <v>55765.37500000001</v>
      </c>
      <c r="AB65" s="130">
        <f t="shared" si="34"/>
        <v>55906.490000000005</v>
      </c>
      <c r="AC65" s="130">
        <f t="shared" si="34"/>
        <v>55960.600000000006</v>
      </c>
      <c r="AD65" s="130">
        <f t="shared" si="34"/>
        <v>3569.918</v>
      </c>
    </row>
    <row r="66" spans="16:26" ht="8.25" customHeight="1">
      <c r="P66" s="60" t="str">
        <f>IF(ABS(P65-(P52+P56+P63))&gt;comments!$A$1,P65-(P52+P56+P63)," ")</f>
        <v> </v>
      </c>
      <c r="Q66" s="60" t="str">
        <f>IF(ABS(Q65-(Q52+Q56+Q63))&gt;comments!$A$1,Q65-(Q52+Q56+Q63)," ")</f>
        <v> </v>
      </c>
      <c r="R66" s="60" t="str">
        <f>IF(ABS(R65-(R52+R56+R63))&gt;comments!$A$1,R65-(R52+R56+R63)," ")</f>
        <v> </v>
      </c>
      <c r="S66" s="60" t="str">
        <f>IF(ABS(S65-(S52+S56+S63))&gt;comments!$A$1,S65-(S52+S56+S63)," ")</f>
        <v> </v>
      </c>
      <c r="T66" s="60" t="str">
        <f>IF(ABS(T65-(T52+T56+T63))&gt;comments!$A$1,T65-(T52+T56+T63)," ")</f>
        <v> </v>
      </c>
      <c r="U66" s="60" t="str">
        <f>IF(ABS(U65-(U52+U56+U63))&gt;comments!$A$1,U65-(U52+U56+U63)," ")</f>
        <v> </v>
      </c>
      <c r="V66" s="60" t="str">
        <f>IF(ABS(V65-(V52+V56+V63))&gt;comments!$A$1,V65-(V52+V56+V63)," ")</f>
        <v> </v>
      </c>
      <c r="W66" s="60" t="str">
        <f>IF(ABS(W65-(W52+W56+W63))&gt;comments!$A$1,W65-(W52+W56+W63)," ")</f>
        <v> </v>
      </c>
      <c r="X66" s="60" t="str">
        <f>IF(ABS(X65-(X52+X56+X63))&gt;comments!$A$1,X65-(X52+X56+X63)," ")</f>
        <v> </v>
      </c>
      <c r="Y66" s="60" t="str">
        <f>IF(ABS(Y65-(Y52+Y56+Y63))&gt;comments!$A$1,Y65-(Y52+Y56+Y63)," ")</f>
        <v> </v>
      </c>
      <c r="Z66" s="60" t="str">
        <f>IF(ABS(Z65-(Z52+Z56+Z63))&gt;comments!$A$1,Z65-(Z52+Z56+Z63)," ")</f>
        <v> </v>
      </c>
    </row>
    <row r="67" spans="1:26" ht="16.5" customHeight="1">
      <c r="A67" s="1" t="s">
        <v>125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ht="12.75">
      <c r="B68" s="1" t="s">
        <v>144</v>
      </c>
    </row>
    <row r="69" ht="12.75">
      <c r="B69" s="1" t="s">
        <v>128</v>
      </c>
    </row>
    <row r="70" ht="12" customHeight="1">
      <c r="B70" s="148" t="s">
        <v>159</v>
      </c>
    </row>
    <row r="71" ht="10.5" customHeight="1">
      <c r="B71" s="149" t="s">
        <v>158</v>
      </c>
    </row>
    <row r="72" ht="12" customHeight="1">
      <c r="B72" s="149" t="s">
        <v>157</v>
      </c>
    </row>
    <row r="73" ht="12.75">
      <c r="B73" s="1" t="s">
        <v>127</v>
      </c>
    </row>
    <row r="74" ht="12.75">
      <c r="B74" s="1" t="s">
        <v>149</v>
      </c>
    </row>
    <row r="75" ht="12.75">
      <c r="B75" s="151" t="s">
        <v>173</v>
      </c>
    </row>
    <row r="76" ht="12.75">
      <c r="B76" s="151" t="s">
        <v>177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&amp;R&amp;"Arial,Bold"&amp;17ROAD NETWORK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"/>
  <sheetViews>
    <sheetView zoomScale="75" zoomScaleNormal="75" zoomScalePageLayoutView="0" workbookViewId="0" topLeftCell="A1">
      <selection activeCell="AF32" sqref="AF32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9" width="9.7109375" style="1" hidden="1" customWidth="1"/>
    <col min="20" max="20" width="10.28125" style="1" hidden="1" customWidth="1"/>
    <col min="21" max="21" width="9.7109375" style="1" hidden="1" customWidth="1"/>
    <col min="22" max="22" width="11.00390625" style="1" hidden="1" customWidth="1"/>
    <col min="23" max="23" width="10.8515625" style="1" hidden="1" customWidth="1"/>
    <col min="24" max="25" width="10.8515625" style="34" customWidth="1"/>
    <col min="26" max="26" width="10.421875" style="34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76" t="s">
        <v>140</v>
      </c>
      <c r="B1" s="22"/>
      <c r="C1" s="22"/>
      <c r="D1" s="22"/>
      <c r="E1" s="75" t="s">
        <v>174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2"/>
      <c r="Q1" s="22"/>
      <c r="R1" s="22"/>
      <c r="S1" s="22"/>
      <c r="T1" s="22"/>
      <c r="X1" s="16"/>
      <c r="Y1" s="16"/>
      <c r="Z1" s="16"/>
    </row>
    <row r="2" spans="1:34" ht="21" customHeight="1">
      <c r="A2" s="72"/>
      <c r="B2" s="72"/>
      <c r="C2" s="72"/>
      <c r="D2" s="72"/>
      <c r="E2" s="72"/>
      <c r="F2" s="73">
        <v>1990</v>
      </c>
      <c r="G2" s="73">
        <v>1991</v>
      </c>
      <c r="H2" s="73">
        <v>1992</v>
      </c>
      <c r="I2" s="73">
        <v>1993</v>
      </c>
      <c r="J2" s="73">
        <v>1994</v>
      </c>
      <c r="K2" s="73">
        <v>1995</v>
      </c>
      <c r="L2" s="73">
        <v>1996</v>
      </c>
      <c r="M2" s="73">
        <v>1997</v>
      </c>
      <c r="N2" s="73">
        <v>1998</v>
      </c>
      <c r="O2" s="73">
        <v>1999</v>
      </c>
      <c r="P2" s="73">
        <v>2000</v>
      </c>
      <c r="Q2" s="73">
        <v>2001</v>
      </c>
      <c r="R2" s="74">
        <v>2002</v>
      </c>
      <c r="S2" s="74">
        <v>2003</v>
      </c>
      <c r="T2" s="74">
        <v>2004</v>
      </c>
      <c r="U2" s="74">
        <v>2005</v>
      </c>
      <c r="V2" s="74">
        <v>2006</v>
      </c>
      <c r="W2" s="74">
        <v>2007</v>
      </c>
      <c r="X2" s="74">
        <v>2008</v>
      </c>
      <c r="Y2" s="74">
        <v>2009</v>
      </c>
      <c r="Z2" s="74">
        <v>2010</v>
      </c>
      <c r="AA2" s="74">
        <v>2011</v>
      </c>
      <c r="AB2" s="74">
        <v>2012</v>
      </c>
      <c r="AC2" s="74">
        <v>2013</v>
      </c>
      <c r="AD2" s="74">
        <v>2014</v>
      </c>
      <c r="AE2" s="74">
        <v>2015</v>
      </c>
      <c r="AF2" s="74">
        <v>2016</v>
      </c>
      <c r="AG2" s="74">
        <v>2017</v>
      </c>
      <c r="AH2" s="74">
        <v>2018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2"/>
      <c r="U3" s="42"/>
      <c r="V3" s="34"/>
      <c r="W3" s="42"/>
      <c r="X3" s="42"/>
      <c r="Y3" s="42"/>
      <c r="Z3" s="42"/>
      <c r="AA3" s="42"/>
      <c r="AB3" s="42"/>
    </row>
    <row r="4" spans="1:26" ht="18.75">
      <c r="A4" s="68" t="s">
        <v>167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116</v>
      </c>
      <c r="T4" s="34"/>
      <c r="U4" s="34"/>
      <c r="V4" s="34"/>
      <c r="X4" s="1"/>
      <c r="Y4" s="1"/>
      <c r="Z4" s="1"/>
    </row>
    <row r="5" spans="1:34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4"/>
      <c r="U5" s="34"/>
      <c r="V5" s="34"/>
      <c r="X5" s="1"/>
      <c r="Y5" s="1"/>
      <c r="Z5" s="1"/>
      <c r="AH5" s="156" t="s">
        <v>172</v>
      </c>
    </row>
    <row r="6" spans="1:34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32">
        <v>310.9</v>
      </c>
      <c r="M6" s="14">
        <v>328.9</v>
      </c>
      <c r="N6" s="14">
        <v>369.1</v>
      </c>
      <c r="O6" s="139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37">
        <v>396.269</v>
      </c>
      <c r="AB6" s="37">
        <v>419.76</v>
      </c>
      <c r="AC6" s="37">
        <v>420.341</v>
      </c>
      <c r="AD6" s="31">
        <v>419.822</v>
      </c>
      <c r="AE6" s="31">
        <v>419.822</v>
      </c>
      <c r="AF6" s="31">
        <v>439.937</v>
      </c>
      <c r="AG6" s="31">
        <v>448.68</v>
      </c>
      <c r="AH6" s="31">
        <v>449.368</v>
      </c>
    </row>
    <row r="7" spans="1:34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32">
        <v>460.4</v>
      </c>
      <c r="M7" s="14">
        <f>328.9+153.7</f>
        <v>482.59999999999997</v>
      </c>
      <c r="N7" s="14">
        <v>532.1</v>
      </c>
      <c r="O7" s="139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37">
        <v>558.289</v>
      </c>
      <c r="AB7" s="37">
        <v>598.625</v>
      </c>
      <c r="AC7" s="37">
        <v>598.97</v>
      </c>
      <c r="AD7" s="31">
        <v>599.603</v>
      </c>
      <c r="AE7" s="31">
        <v>601.124</v>
      </c>
      <c r="AF7" s="31">
        <v>632.489</v>
      </c>
      <c r="AG7" s="31">
        <v>645.178</v>
      </c>
      <c r="AH7" s="31">
        <v>645.094</v>
      </c>
    </row>
    <row r="8" spans="1:34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32"/>
      <c r="M8" s="14"/>
      <c r="N8" s="14"/>
      <c r="O8" s="14"/>
      <c r="P8" s="31"/>
      <c r="AA8" s="37"/>
      <c r="AB8" s="37"/>
      <c r="AC8" s="37"/>
      <c r="AG8" s="34"/>
      <c r="AH8" s="34"/>
    </row>
    <row r="9" spans="1:34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32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37">
        <v>510.57</v>
      </c>
      <c r="AB9" s="37">
        <v>500.301</v>
      </c>
      <c r="AC9" s="37">
        <v>500.246</v>
      </c>
      <c r="AD9" s="37">
        <v>503.833</v>
      </c>
      <c r="AE9" s="37">
        <v>503.833</v>
      </c>
      <c r="AF9" s="37">
        <v>504.955</v>
      </c>
      <c r="AG9" s="37">
        <v>510.455</v>
      </c>
      <c r="AH9" s="37">
        <v>553.528</v>
      </c>
    </row>
    <row r="10" spans="1:34" ht="15">
      <c r="A10" s="4"/>
      <c r="B10" s="4"/>
      <c r="C10" s="69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32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37">
        <v>2282.32</v>
      </c>
      <c r="AB10" s="37">
        <v>2279.07</v>
      </c>
      <c r="AC10" s="37">
        <v>2274.43</v>
      </c>
      <c r="AD10" s="37">
        <v>2325.97</v>
      </c>
      <c r="AE10" s="37">
        <v>2325.97</v>
      </c>
      <c r="AF10" s="37">
        <v>2326.96</v>
      </c>
      <c r="AG10" s="37">
        <v>2320.05</v>
      </c>
      <c r="AH10" s="37">
        <v>2309.96</v>
      </c>
    </row>
    <row r="11" spans="1:34" ht="15">
      <c r="A11" s="4"/>
      <c r="B11" s="4"/>
      <c r="C11" s="4" t="s">
        <v>156</v>
      </c>
      <c r="D11" s="4"/>
      <c r="E11" s="4"/>
      <c r="F11" s="14"/>
      <c r="G11" s="14"/>
      <c r="H11" s="14"/>
      <c r="I11" s="14"/>
      <c r="J11" s="14"/>
      <c r="K11" s="14"/>
      <c r="L11" s="132"/>
      <c r="M11" s="14"/>
      <c r="N11" s="14"/>
      <c r="O11" s="14"/>
      <c r="P11" s="31"/>
      <c r="Q11" s="146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37">
        <v>185.213</v>
      </c>
      <c r="AB11" s="37">
        <v>188.415</v>
      </c>
      <c r="AC11" s="37">
        <v>191.151</v>
      </c>
      <c r="AD11" s="37">
        <v>207.534</v>
      </c>
      <c r="AE11" s="37">
        <v>207.534</v>
      </c>
      <c r="AF11" s="37">
        <v>204.47</v>
      </c>
      <c r="AG11" s="37">
        <v>205.179</v>
      </c>
      <c r="AH11" s="37">
        <v>226.48</v>
      </c>
    </row>
    <row r="12" spans="1:34" s="127" customFormat="1" ht="15.75">
      <c r="A12" s="68"/>
      <c r="B12" s="68"/>
      <c r="C12" s="70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32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56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37">
        <v>2978.1030000000005</v>
      </c>
      <c r="AB12" s="37">
        <v>2967.786</v>
      </c>
      <c r="AC12" s="37">
        <v>2965.8269999999998</v>
      </c>
      <c r="AD12" s="31">
        <v>3037.337</v>
      </c>
      <c r="AE12" s="31">
        <v>3037.337</v>
      </c>
      <c r="AF12" s="37">
        <f>SUM(AF9:AF11)</f>
        <v>3036.3849999999998</v>
      </c>
      <c r="AG12" s="37">
        <f>SUM(AG9:AG11)</f>
        <v>3035.684</v>
      </c>
      <c r="AH12" s="37">
        <f>SUM(AH9:AH11)</f>
        <v>3089.9680000000003</v>
      </c>
    </row>
    <row r="13" spans="1:34" ht="15">
      <c r="A13" s="4"/>
      <c r="B13" s="4"/>
      <c r="C13" s="70" t="s">
        <v>7</v>
      </c>
      <c r="D13" s="4"/>
      <c r="E13" s="4"/>
      <c r="F13" s="14"/>
      <c r="G13" s="14"/>
      <c r="H13" s="14"/>
      <c r="I13" s="14"/>
      <c r="J13" s="14"/>
      <c r="K13" s="14"/>
      <c r="L13" s="132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7"/>
      <c r="AB13" s="34"/>
      <c r="AC13" s="202"/>
      <c r="AE13" s="147"/>
      <c r="AF13" s="202"/>
      <c r="AG13" s="34"/>
      <c r="AH13" s="34"/>
    </row>
    <row r="14" spans="1:34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32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7">
        <v>232</v>
      </c>
      <c r="W14" s="37">
        <v>229</v>
      </c>
      <c r="X14" s="37">
        <v>229</v>
      </c>
      <c r="Y14" s="37">
        <v>226</v>
      </c>
      <c r="Z14" s="37">
        <v>233</v>
      </c>
      <c r="AA14" s="37">
        <v>234.6</v>
      </c>
      <c r="AB14" s="37">
        <v>236.6</v>
      </c>
      <c r="AC14" s="37">
        <v>236.6</v>
      </c>
      <c r="AD14" s="37">
        <v>242.9</v>
      </c>
      <c r="AE14" s="37">
        <v>243</v>
      </c>
      <c r="AF14" s="37">
        <v>244.8</v>
      </c>
      <c r="AG14" s="37">
        <v>247.8</v>
      </c>
      <c r="AH14" s="37">
        <v>240.8</v>
      </c>
    </row>
    <row r="15" spans="1:34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32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7">
        <v>2740</v>
      </c>
      <c r="W15" s="37">
        <v>2730</v>
      </c>
      <c r="X15" s="37">
        <v>2730</v>
      </c>
      <c r="Y15" s="37">
        <v>2748</v>
      </c>
      <c r="Z15" s="37">
        <v>2740</v>
      </c>
      <c r="AA15" s="37">
        <v>3301.8</v>
      </c>
      <c r="AB15" s="37">
        <v>3329.8</v>
      </c>
      <c r="AC15" s="37">
        <v>3328.2</v>
      </c>
      <c r="AD15" s="37">
        <v>3395.1</v>
      </c>
      <c r="AE15" s="37">
        <v>3395.1</v>
      </c>
      <c r="AF15" s="37">
        <v>3424.1</v>
      </c>
      <c r="AG15" s="37">
        <v>3433.1</v>
      </c>
      <c r="AH15" s="37">
        <v>3494.3</v>
      </c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32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4" ht="18.75">
      <c r="A17" s="68"/>
      <c r="B17" s="71" t="s">
        <v>160</v>
      </c>
      <c r="C17" s="68"/>
      <c r="D17" s="68"/>
      <c r="E17" s="68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32">
        <v>3468.2</v>
      </c>
      <c r="M17" s="14">
        <v>3431.9</v>
      </c>
      <c r="N17" s="14">
        <v>3467.6</v>
      </c>
      <c r="O17" s="14">
        <v>3479</v>
      </c>
      <c r="P17" s="125">
        <f aca="true" t="shared" si="0" ref="P17:AH17">P7+P12</f>
        <v>3488</v>
      </c>
      <c r="Q17" s="125">
        <f t="shared" si="0"/>
        <v>3492</v>
      </c>
      <c r="R17" s="125">
        <f t="shared" si="0"/>
        <v>3488</v>
      </c>
      <c r="S17" s="125">
        <f t="shared" si="0"/>
        <v>3485</v>
      </c>
      <c r="T17" s="125">
        <f t="shared" si="0"/>
        <v>3482</v>
      </c>
      <c r="U17" s="125">
        <f t="shared" si="0"/>
        <v>3505</v>
      </c>
      <c r="V17" s="125">
        <f t="shared" si="0"/>
        <v>3518</v>
      </c>
      <c r="W17" s="125">
        <f t="shared" si="0"/>
        <v>3505</v>
      </c>
      <c r="X17" s="125">
        <f t="shared" si="0"/>
        <v>3505</v>
      </c>
      <c r="Y17" s="125">
        <f t="shared" si="0"/>
        <v>3520</v>
      </c>
      <c r="Z17" s="125">
        <f t="shared" si="0"/>
        <v>3518</v>
      </c>
      <c r="AA17" s="125">
        <f t="shared" si="0"/>
        <v>3536.3920000000007</v>
      </c>
      <c r="AB17" s="125">
        <f t="shared" si="0"/>
        <v>3566.411</v>
      </c>
      <c r="AC17" s="125">
        <f t="shared" si="0"/>
        <v>3564.7969999999996</v>
      </c>
      <c r="AD17" s="125">
        <f t="shared" si="0"/>
        <v>3636.94</v>
      </c>
      <c r="AE17" s="125">
        <f t="shared" si="0"/>
        <v>3638.4610000000002</v>
      </c>
      <c r="AF17" s="125">
        <f t="shared" si="0"/>
        <v>3668.874</v>
      </c>
      <c r="AG17" s="125">
        <f t="shared" si="0"/>
        <v>3680.862</v>
      </c>
      <c r="AH17" s="125">
        <f t="shared" si="0"/>
        <v>3735.0620000000004</v>
      </c>
    </row>
    <row r="18" spans="1:27" ht="14.25" customHeight="1">
      <c r="A18" s="4"/>
      <c r="B18" s="4"/>
      <c r="C18" s="4"/>
      <c r="D18" s="4"/>
      <c r="E18" s="4"/>
      <c r="F18" s="133" t="s">
        <v>116</v>
      </c>
      <c r="G18" s="133" t="s">
        <v>116</v>
      </c>
      <c r="H18" s="133" t="s">
        <v>116</v>
      </c>
      <c r="I18" s="133" t="s">
        <v>116</v>
      </c>
      <c r="J18" s="133" t="s">
        <v>116</v>
      </c>
      <c r="K18" s="133" t="s">
        <v>116</v>
      </c>
      <c r="L18" s="133" t="s">
        <v>116</v>
      </c>
      <c r="M18" s="133" t="s">
        <v>116</v>
      </c>
      <c r="N18" s="133" t="s">
        <v>116</v>
      </c>
      <c r="O18"/>
      <c r="P18" s="59" t="str">
        <f>IF(ABS(P17-(P7+P12))&gt;comments!$A$1,P17-(P7+P12)," ")</f>
        <v> 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6" ht="18.75">
      <c r="A19" s="71" t="s">
        <v>175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34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34" t="s">
        <v>115</v>
      </c>
      <c r="M21" s="135" t="s">
        <v>115</v>
      </c>
      <c r="N21" s="135" t="s">
        <v>115</v>
      </c>
      <c r="O21" s="135" t="s">
        <v>115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</row>
    <row r="22" spans="1:34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34" t="s">
        <v>115</v>
      </c>
      <c r="M22" s="135" t="s">
        <v>115</v>
      </c>
      <c r="N22" s="135" t="s">
        <v>115</v>
      </c>
      <c r="O22" s="135" t="s">
        <v>115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32"/>
      <c r="M23" s="14"/>
      <c r="N23" s="14"/>
      <c r="O23"/>
      <c r="P23" s="29"/>
      <c r="R23" s="34"/>
      <c r="S23" s="34"/>
      <c r="T23" s="34"/>
      <c r="X23" s="1"/>
      <c r="Y23" s="1"/>
      <c r="Z23" s="1"/>
    </row>
    <row r="24" spans="1:34" ht="18">
      <c r="A24" s="4"/>
      <c r="B24" s="4"/>
      <c r="C24" s="4" t="s">
        <v>136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32">
        <v>209.1</v>
      </c>
      <c r="M24" s="14">
        <v>212</v>
      </c>
      <c r="N24" s="14">
        <v>214.2</v>
      </c>
      <c r="O24" s="136">
        <v>218.68</v>
      </c>
      <c r="P24" s="31">
        <v>225.28</v>
      </c>
      <c r="Q24" s="31">
        <v>225.26</v>
      </c>
      <c r="R24" s="37">
        <v>232.98</v>
      </c>
      <c r="S24" s="37">
        <v>227.69</v>
      </c>
      <c r="T24" s="37">
        <v>227.69</v>
      </c>
      <c r="U24" s="37">
        <f>140.49+105</f>
        <v>245.49</v>
      </c>
      <c r="V24" s="37">
        <v>241.69</v>
      </c>
      <c r="W24" s="246">
        <v>241.99</v>
      </c>
      <c r="X24" s="57">
        <f>W24/W26*X26</f>
        <v>243.3103216077543</v>
      </c>
      <c r="Y24" s="55">
        <f>W24/W26*Y26</f>
        <v>243.3103216077543</v>
      </c>
      <c r="Z24" s="142">
        <v>229</v>
      </c>
      <c r="AA24" s="143">
        <v>231.7</v>
      </c>
      <c r="AB24" s="143">
        <v>268</v>
      </c>
      <c r="AC24" s="143">
        <v>270.2</v>
      </c>
      <c r="AD24" s="143">
        <v>271.73999999999995</v>
      </c>
      <c r="AE24" s="143">
        <v>271.53999999999996</v>
      </c>
      <c r="AF24" s="143">
        <v>271.53999999999996</v>
      </c>
      <c r="AG24" s="143">
        <v>270.53999999999996</v>
      </c>
      <c r="AH24" s="143">
        <v>270.54</v>
      </c>
    </row>
    <row r="25" spans="1:34" ht="18">
      <c r="A25" s="4"/>
      <c r="B25" s="4"/>
      <c r="C25" s="69" t="s">
        <v>137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32">
        <v>7148.8</v>
      </c>
      <c r="M25" s="14">
        <v>7160.7</v>
      </c>
      <c r="N25" s="14">
        <v>7168.5</v>
      </c>
      <c r="O25" s="136">
        <v>7171.05</v>
      </c>
      <c r="P25" s="31">
        <v>7188.34</v>
      </c>
      <c r="Q25" s="31">
        <v>7181.78</v>
      </c>
      <c r="R25" s="37">
        <v>7184</v>
      </c>
      <c r="S25" s="37">
        <v>7190.04</v>
      </c>
      <c r="T25" s="37">
        <v>7190.04</v>
      </c>
      <c r="U25" s="37">
        <f>1312.48+5875.06</f>
        <v>7187.540000000001</v>
      </c>
      <c r="V25" s="37">
        <v>7182.35</v>
      </c>
      <c r="W25" s="246">
        <v>7138.74</v>
      </c>
      <c r="X25" s="57">
        <f>X26-X24</f>
        <v>7177.689678392246</v>
      </c>
      <c r="Y25" s="55">
        <f>Y26-Y24</f>
        <v>7177.689678392246</v>
      </c>
      <c r="Z25" s="142">
        <v>7185</v>
      </c>
      <c r="AA25" s="14">
        <v>7234.9</v>
      </c>
      <c r="AB25" s="14">
        <v>7204.48</v>
      </c>
      <c r="AC25" s="14">
        <v>7202.499999999999</v>
      </c>
      <c r="AD25" s="14">
        <v>7134.388</v>
      </c>
      <c r="AE25" s="14">
        <v>7142.159000000001</v>
      </c>
      <c r="AF25" s="14">
        <v>7146.459</v>
      </c>
      <c r="AG25" s="14">
        <v>7156.3589999999995</v>
      </c>
      <c r="AH25" s="14">
        <v>7229.909</v>
      </c>
    </row>
    <row r="26" spans="1:34" s="127" customFormat="1" ht="15.75">
      <c r="A26" s="68"/>
      <c r="B26" s="68"/>
      <c r="C26" s="70" t="s">
        <v>6</v>
      </c>
      <c r="D26" s="68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32">
        <v>7357.9</v>
      </c>
      <c r="M26" s="14">
        <v>7372.7</v>
      </c>
      <c r="N26" s="14">
        <v>7382.7</v>
      </c>
      <c r="O26" s="136">
        <f>SUM(O24:O25)</f>
        <v>7389.7300000000005</v>
      </c>
      <c r="P26" s="56">
        <f aca="true" t="shared" si="1" ref="P26:W26">SUM(P24:P25)</f>
        <v>7413.62</v>
      </c>
      <c r="Q26" s="55">
        <f t="shared" si="1"/>
        <v>7407.04</v>
      </c>
      <c r="R26" s="55">
        <f t="shared" si="1"/>
        <v>7416.98</v>
      </c>
      <c r="S26" s="55">
        <f t="shared" si="1"/>
        <v>7417.73</v>
      </c>
      <c r="T26" s="55">
        <f t="shared" si="1"/>
        <v>7417.73</v>
      </c>
      <c r="U26" s="55">
        <f t="shared" si="1"/>
        <v>7433.030000000001</v>
      </c>
      <c r="V26" s="55">
        <f t="shared" si="1"/>
        <v>7424.04</v>
      </c>
      <c r="W26" s="55">
        <f t="shared" si="1"/>
        <v>7380.73</v>
      </c>
      <c r="X26" s="37">
        <v>7421</v>
      </c>
      <c r="Y26" s="37">
        <v>7421</v>
      </c>
      <c r="Z26" s="37">
        <v>7414</v>
      </c>
      <c r="AA26" s="14">
        <v>7466.6</v>
      </c>
      <c r="AB26" s="14">
        <v>7472.5</v>
      </c>
      <c r="AC26" s="14">
        <v>7472.699999999999</v>
      </c>
      <c r="AD26" s="14">
        <v>7406.128</v>
      </c>
      <c r="AE26" s="14">
        <v>7413.6990000000005</v>
      </c>
      <c r="AF26" s="14">
        <v>7417.999</v>
      </c>
      <c r="AG26" s="14">
        <v>7426.898999999999</v>
      </c>
      <c r="AH26" s="14">
        <v>7500.449</v>
      </c>
    </row>
    <row r="27" spans="1:23" ht="15">
      <c r="A27" s="4"/>
      <c r="B27" s="4"/>
      <c r="C27" s="70" t="s">
        <v>7</v>
      </c>
      <c r="D27" s="4"/>
      <c r="E27" s="4"/>
      <c r="F27" s="14"/>
      <c r="G27" s="14"/>
      <c r="H27" s="14"/>
      <c r="I27" s="14"/>
      <c r="J27" s="14"/>
      <c r="K27" s="14"/>
      <c r="L27" s="132"/>
      <c r="M27" s="14"/>
      <c r="N27" s="14"/>
      <c r="O27"/>
      <c r="P27" s="31"/>
      <c r="Q27" s="31"/>
      <c r="R27" s="31"/>
      <c r="S27" s="37"/>
      <c r="T27" s="37"/>
      <c r="U27" s="37"/>
      <c r="W27" s="34"/>
    </row>
    <row r="28" spans="1:34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32">
        <v>1331</v>
      </c>
      <c r="M28" s="14">
        <v>1366.8</v>
      </c>
      <c r="N28" s="14">
        <v>1383.1</v>
      </c>
      <c r="O28" s="136">
        <v>1384.62</v>
      </c>
      <c r="P28" s="31">
        <v>1416.1</v>
      </c>
      <c r="Q28" s="31">
        <v>1428.91</v>
      </c>
      <c r="R28" s="37">
        <v>1436.9</v>
      </c>
      <c r="S28" s="37">
        <v>1440.37</v>
      </c>
      <c r="T28" s="37">
        <v>1440.37</v>
      </c>
      <c r="U28" s="37">
        <f>140.49+1312.48</f>
        <v>1452.97</v>
      </c>
      <c r="V28" s="37">
        <v>1485.12</v>
      </c>
      <c r="W28" s="37">
        <v>1491.28</v>
      </c>
      <c r="X28" s="37">
        <v>1515</v>
      </c>
      <c r="Y28" s="37">
        <v>1507.64</v>
      </c>
      <c r="Z28" s="37">
        <v>1509</v>
      </c>
      <c r="AA28" s="37">
        <v>1559.3</v>
      </c>
      <c r="AB28" s="37">
        <v>1566.8399999999997</v>
      </c>
      <c r="AC28" s="37">
        <v>1571.8</v>
      </c>
      <c r="AD28" s="37">
        <v>1615.615</v>
      </c>
      <c r="AE28" s="37">
        <v>1621.3680000000002</v>
      </c>
      <c r="AF28" s="37">
        <v>1630.168</v>
      </c>
      <c r="AG28" s="37">
        <v>1641.868</v>
      </c>
      <c r="AH28" s="37">
        <v>1691.268</v>
      </c>
    </row>
    <row r="29" spans="1:34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32">
        <v>6026.9</v>
      </c>
      <c r="M29" s="14">
        <v>6005.9</v>
      </c>
      <c r="N29" s="14">
        <v>5999.6</v>
      </c>
      <c r="O29" s="136">
        <v>6005.11</v>
      </c>
      <c r="P29" s="31">
        <v>5997.52</v>
      </c>
      <c r="Q29" s="31">
        <v>5978.15</v>
      </c>
      <c r="R29" s="37">
        <v>5980.36</v>
      </c>
      <c r="S29" s="37">
        <v>5977.36</v>
      </c>
      <c r="T29" s="37">
        <v>5977.36</v>
      </c>
      <c r="U29" s="37">
        <f>105+5875.06</f>
        <v>5980.06</v>
      </c>
      <c r="V29" s="37">
        <v>5938.92</v>
      </c>
      <c r="W29" s="37">
        <v>5889.45</v>
      </c>
      <c r="X29" s="37">
        <v>5906</v>
      </c>
      <c r="Y29" s="37">
        <v>5913.28</v>
      </c>
      <c r="Z29" s="37">
        <v>5905</v>
      </c>
      <c r="AA29" s="37">
        <v>5907.3</v>
      </c>
      <c r="AB29" s="37">
        <v>5905.66</v>
      </c>
      <c r="AC29" s="37">
        <v>5900.9</v>
      </c>
      <c r="AD29" s="37">
        <v>5790.513</v>
      </c>
      <c r="AE29" s="37">
        <v>5792.331</v>
      </c>
      <c r="AF29" s="37">
        <v>5787.831</v>
      </c>
      <c r="AG29" s="37">
        <v>5785.031</v>
      </c>
      <c r="AH29" s="37">
        <v>5809.181</v>
      </c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32"/>
      <c r="M30" s="14"/>
      <c r="N30" s="14"/>
      <c r="O30" s="14"/>
      <c r="P30" s="31"/>
      <c r="Q30" s="31"/>
      <c r="R30" s="31"/>
      <c r="S30" s="37"/>
      <c r="T30" s="37"/>
      <c r="U30" s="37"/>
      <c r="W30" s="34"/>
    </row>
    <row r="31" spans="1:34" ht="18.75">
      <c r="A31" s="4"/>
      <c r="B31" s="71" t="s">
        <v>145</v>
      </c>
      <c r="C31" s="68"/>
      <c r="D31" s="68"/>
      <c r="E31" s="68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32">
        <v>7357.9</v>
      </c>
      <c r="M31" s="14">
        <v>7372.7</v>
      </c>
      <c r="N31" s="14">
        <v>7382.7</v>
      </c>
      <c r="O31" s="14">
        <v>7389.73</v>
      </c>
      <c r="P31" s="125">
        <f aca="true" t="shared" si="2" ref="P31:AH31">SUM(P28:P29)</f>
        <v>7413.620000000001</v>
      </c>
      <c r="Q31" s="126">
        <f t="shared" si="2"/>
        <v>7407.0599999999995</v>
      </c>
      <c r="R31" s="126">
        <f t="shared" si="2"/>
        <v>7417.26</v>
      </c>
      <c r="S31" s="126">
        <f t="shared" si="2"/>
        <v>7417.73</v>
      </c>
      <c r="T31" s="126">
        <f t="shared" si="2"/>
        <v>7417.73</v>
      </c>
      <c r="U31" s="126">
        <f t="shared" si="2"/>
        <v>7433.030000000001</v>
      </c>
      <c r="V31" s="126">
        <f t="shared" si="2"/>
        <v>7424.04</v>
      </c>
      <c r="W31" s="126">
        <f t="shared" si="2"/>
        <v>7380.73</v>
      </c>
      <c r="X31" s="126">
        <f t="shared" si="2"/>
        <v>7421</v>
      </c>
      <c r="Y31" s="126">
        <f t="shared" si="2"/>
        <v>7420.92</v>
      </c>
      <c r="Z31" s="126">
        <f t="shared" si="2"/>
        <v>7414</v>
      </c>
      <c r="AA31" s="126">
        <f t="shared" si="2"/>
        <v>7466.6</v>
      </c>
      <c r="AB31" s="126">
        <f t="shared" si="2"/>
        <v>7472.5</v>
      </c>
      <c r="AC31" s="126">
        <f t="shared" si="2"/>
        <v>7472.7</v>
      </c>
      <c r="AD31" s="126">
        <f t="shared" si="2"/>
        <v>7406.128</v>
      </c>
      <c r="AE31" s="126">
        <f t="shared" si="2"/>
        <v>7413.6990000000005</v>
      </c>
      <c r="AF31" s="126">
        <f t="shared" si="2"/>
        <v>7417.999</v>
      </c>
      <c r="AG31" s="126">
        <f t="shared" si="2"/>
        <v>7426.898999999999</v>
      </c>
      <c r="AH31" s="126">
        <f t="shared" si="2"/>
        <v>7500.449</v>
      </c>
    </row>
    <row r="32" spans="1:26" ht="15.75" customHeight="1">
      <c r="A32" s="4"/>
      <c r="B32" s="4"/>
      <c r="C32" s="4"/>
      <c r="D32" s="4"/>
      <c r="E32" s="4"/>
      <c r="F32" s="133" t="s">
        <v>116</v>
      </c>
      <c r="G32" s="133" t="s">
        <v>116</v>
      </c>
      <c r="H32" s="133" t="s">
        <v>116</v>
      </c>
      <c r="I32" s="133" t="s">
        <v>116</v>
      </c>
      <c r="J32" s="133" t="s">
        <v>116</v>
      </c>
      <c r="K32" s="133" t="s">
        <v>116</v>
      </c>
      <c r="L32" s="133"/>
      <c r="M32" s="133"/>
      <c r="N32" s="133"/>
      <c r="O32" s="14"/>
      <c r="P32" s="59" t="str">
        <f>IF(ABS(P31-(P22+P26))&gt;comments!$A$1,P31-(P22+P26)," ")</f>
        <v> </v>
      </c>
      <c r="Q32" s="59" t="str">
        <f>IF(ABS(Q31-(Q22+Q26))&gt;comments!$A$1,Q31-(Q22+Q26)," ")</f>
        <v> </v>
      </c>
      <c r="R32" s="59" t="str">
        <f>IF(ABS(R31-(R22+R26))&gt;comments!$A$1,R31-(R22+R26)," ")</f>
        <v> </v>
      </c>
      <c r="S32" s="59" t="str">
        <f>IF(ABS(S31-(S22+S26))&gt;comments!$A$1,S31-(S22+S26)," ")</f>
        <v> </v>
      </c>
      <c r="T32" s="59" t="str">
        <f>IF(ABS(T31-(T22+T26))&gt;comments!$A$1,T31-(T22+T26)," ")</f>
        <v> </v>
      </c>
      <c r="U32" s="59" t="str">
        <f>IF(ABS(U31-(U22+U26))&gt;comments!$A$1,U31-(U22+U26)," ")</f>
        <v> </v>
      </c>
      <c r="V32" s="59" t="str">
        <f>IF(ABS(V31-(V22+V26))&gt;comments!$A$1,V31-(V22+V26)," ")</f>
        <v> </v>
      </c>
      <c r="W32" s="67" t="str">
        <f>IF(ABS(W31-(W22+W26))&gt;comments!$A$1,W31-(W22+W26)," ")</f>
        <v> </v>
      </c>
      <c r="X32" s="67" t="str">
        <f>IF(ABS(X31-(X22+X26))&gt;comments!$A$1,X31-(X22+X26)," ")</f>
        <v> </v>
      </c>
      <c r="Y32" s="67" t="str">
        <f>IF(ABS(Y31-(Y22+Y26))&gt;comments!$A$1,Y31-(Y22+Y26)," ")</f>
        <v> </v>
      </c>
      <c r="Z32" s="67" t="str">
        <f>IF(ABS(Z31-(Z22+Z26))&gt;comments!$A$1,Z31-(Z22+Z26)," ")</f>
        <v> </v>
      </c>
    </row>
    <row r="33" spans="1:23" ht="18.75">
      <c r="A33" s="68" t="s">
        <v>176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4"/>
      <c r="U33" s="34"/>
      <c r="V33" s="34"/>
      <c r="W33" s="34"/>
    </row>
    <row r="34" spans="1:23" ht="15">
      <c r="A34" s="4"/>
      <c r="B34" s="69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4"/>
      <c r="U34" s="34"/>
      <c r="V34" s="34"/>
      <c r="W34" s="34"/>
    </row>
    <row r="35" spans="1:34" ht="15">
      <c r="A35" s="4"/>
      <c r="B35" s="4"/>
      <c r="C35" s="69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7">
        <v>1089.63</v>
      </c>
      <c r="S35" s="37">
        <v>1092.18</v>
      </c>
      <c r="T35" s="37">
        <v>1092.18</v>
      </c>
      <c r="U35" s="37">
        <f>26.9+1069.38</f>
        <v>1096.2800000000002</v>
      </c>
      <c r="V35" s="37">
        <v>1140.98</v>
      </c>
      <c r="W35" s="37">
        <v>1151.52</v>
      </c>
      <c r="X35" s="37">
        <v>1174</v>
      </c>
      <c r="Y35" s="37">
        <v>1175.66</v>
      </c>
      <c r="Z35" s="37">
        <v>1170</v>
      </c>
      <c r="AA35" s="37">
        <v>1188.6</v>
      </c>
      <c r="AB35" s="37">
        <v>1194.27</v>
      </c>
      <c r="AC35" s="37">
        <v>1194.1</v>
      </c>
      <c r="AD35" s="37">
        <v>1228.2339999999997</v>
      </c>
      <c r="AE35" s="37">
        <v>1225.6919999999998</v>
      </c>
      <c r="AF35" s="37">
        <v>1230.0919999999999</v>
      </c>
      <c r="AG35" s="37">
        <v>1235.392</v>
      </c>
      <c r="AH35" s="37">
        <v>1240.702</v>
      </c>
    </row>
    <row r="36" spans="1:42" ht="15">
      <c r="A36" s="4"/>
      <c r="B36" s="4"/>
      <c r="C36" s="69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7">
        <v>6329.44</v>
      </c>
      <c r="S36" s="37">
        <v>6346.12</v>
      </c>
      <c r="T36" s="37">
        <v>6346.12</v>
      </c>
      <c r="U36" s="37">
        <f>39.2+6322.12</f>
        <v>6361.32</v>
      </c>
      <c r="V36" s="37">
        <v>6318.19</v>
      </c>
      <c r="W36" s="37">
        <v>6349.43</v>
      </c>
      <c r="X36" s="37">
        <v>6292</v>
      </c>
      <c r="Y36" s="37">
        <v>6317.55</v>
      </c>
      <c r="Z36" s="37">
        <v>6311</v>
      </c>
      <c r="AA36" s="37">
        <v>6309.9</v>
      </c>
      <c r="AB36" s="37">
        <v>6309.25</v>
      </c>
      <c r="AC36" s="37">
        <v>6305.4</v>
      </c>
      <c r="AD36" s="37">
        <v>6269.548999999999</v>
      </c>
      <c r="AE36" s="37">
        <v>6276.2570000000005</v>
      </c>
      <c r="AF36" s="37">
        <v>6268.157</v>
      </c>
      <c r="AG36" s="37">
        <v>6255.356999999999</v>
      </c>
      <c r="AH36" s="37">
        <v>6265.656999999999</v>
      </c>
      <c r="AP36" s="243"/>
    </row>
    <row r="37" spans="1:42" ht="15">
      <c r="A37" s="4"/>
      <c r="B37" s="4"/>
      <c r="C37" s="69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56">
        <f aca="true" t="shared" si="3" ref="P37:AH37">SUM(P35:P36)</f>
        <v>7377.77</v>
      </c>
      <c r="Q37" s="56">
        <f t="shared" si="3"/>
        <v>7392.51</v>
      </c>
      <c r="R37" s="56">
        <f t="shared" si="3"/>
        <v>7419.07</v>
      </c>
      <c r="S37" s="55">
        <f t="shared" si="3"/>
        <v>7438.3</v>
      </c>
      <c r="T37" s="55">
        <f t="shared" si="3"/>
        <v>7438.3</v>
      </c>
      <c r="U37" s="55">
        <f t="shared" si="3"/>
        <v>7457.6</v>
      </c>
      <c r="V37" s="55">
        <f t="shared" si="3"/>
        <v>7459.17</v>
      </c>
      <c r="W37" s="55">
        <f t="shared" si="3"/>
        <v>7500.950000000001</v>
      </c>
      <c r="X37" s="55">
        <f t="shared" si="3"/>
        <v>7466</v>
      </c>
      <c r="Y37" s="55">
        <f t="shared" si="3"/>
        <v>7493.21</v>
      </c>
      <c r="Z37" s="55">
        <f t="shared" si="3"/>
        <v>7481</v>
      </c>
      <c r="AA37" s="55">
        <f t="shared" si="3"/>
        <v>7498.5</v>
      </c>
      <c r="AB37" s="55">
        <f t="shared" si="3"/>
        <v>7503.52</v>
      </c>
      <c r="AC37" s="55">
        <f t="shared" si="3"/>
        <v>7499.5</v>
      </c>
      <c r="AD37" s="55">
        <f t="shared" si="3"/>
        <v>7497.7829999999985</v>
      </c>
      <c r="AE37" s="55">
        <f t="shared" si="3"/>
        <v>7501.9490000000005</v>
      </c>
      <c r="AF37" s="55">
        <f t="shared" si="3"/>
        <v>7498.249</v>
      </c>
      <c r="AG37" s="55">
        <f t="shared" si="3"/>
        <v>7490.748999999999</v>
      </c>
      <c r="AH37" s="55">
        <f t="shared" si="3"/>
        <v>7506.3589999999995</v>
      </c>
      <c r="AP37" s="243"/>
    </row>
    <row r="38" spans="1:42" ht="15">
      <c r="A38" s="4"/>
      <c r="B38" s="69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4"/>
      <c r="U38" s="34"/>
      <c r="V38" s="34"/>
      <c r="W38" s="34"/>
      <c r="AP38" s="243"/>
    </row>
    <row r="39" spans="1:42" ht="15">
      <c r="A39" s="4"/>
      <c r="B39" s="4"/>
      <c r="C39" s="69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7">
        <v>1241.78</v>
      </c>
      <c r="S39" s="37">
        <v>1273.5</v>
      </c>
      <c r="T39" s="37">
        <v>1273.5</v>
      </c>
      <c r="U39" s="37">
        <f>5.1+1271.23</f>
        <v>1276.33</v>
      </c>
      <c r="V39" s="37">
        <v>1353.42</v>
      </c>
      <c r="W39" s="37">
        <v>1266.47</v>
      </c>
      <c r="X39" s="37">
        <v>1576</v>
      </c>
      <c r="Y39" s="37">
        <v>1556.11</v>
      </c>
      <c r="Z39" s="37">
        <v>1555</v>
      </c>
      <c r="AA39" s="37">
        <v>1582.2</v>
      </c>
      <c r="AB39" s="37">
        <v>1586</v>
      </c>
      <c r="AC39" s="37">
        <v>1592.8</v>
      </c>
      <c r="AD39" s="37">
        <v>1621.1090000000004</v>
      </c>
      <c r="AE39" s="37">
        <v>1652.6490000000001</v>
      </c>
      <c r="AF39" s="37">
        <v>1658.1490000000001</v>
      </c>
      <c r="AG39" s="37">
        <v>1657.8490000000002</v>
      </c>
      <c r="AH39" s="37">
        <v>1666.195</v>
      </c>
      <c r="AP39" s="243"/>
    </row>
    <row r="40" spans="1:42" ht="15">
      <c r="A40" s="4"/>
      <c r="B40" s="4"/>
      <c r="C40" s="69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7">
        <v>9079.49</v>
      </c>
      <c r="S40" s="37">
        <v>9051.8</v>
      </c>
      <c r="T40" s="37">
        <v>9051.8</v>
      </c>
      <c r="U40" s="37">
        <f>1.9+9057.52</f>
        <v>9059.42</v>
      </c>
      <c r="V40" s="37">
        <v>9065.3</v>
      </c>
      <c r="W40" s="37">
        <v>9104.16</v>
      </c>
      <c r="X40" s="37">
        <v>9091</v>
      </c>
      <c r="Y40" s="37">
        <v>9101.98</v>
      </c>
      <c r="Z40" s="37">
        <v>9098</v>
      </c>
      <c r="AA40" s="37">
        <v>9104.8</v>
      </c>
      <c r="AB40" s="37">
        <v>9103.629999999997</v>
      </c>
      <c r="AC40" s="37">
        <v>9097.7</v>
      </c>
      <c r="AD40" s="37">
        <v>9060.224</v>
      </c>
      <c r="AE40" s="37">
        <v>9050.842</v>
      </c>
      <c r="AF40" s="37">
        <v>9044.942</v>
      </c>
      <c r="AG40" s="37">
        <v>9042.942</v>
      </c>
      <c r="AH40" s="37">
        <v>9020.863</v>
      </c>
      <c r="AP40" s="243"/>
    </row>
    <row r="41" spans="1:42" ht="15">
      <c r="A41" s="4"/>
      <c r="B41" s="4"/>
      <c r="C41" s="69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56">
        <f aca="true" t="shared" si="4" ref="P41:AH41">SUM(P39:P40)</f>
        <v>10298.970000000001</v>
      </c>
      <c r="Q41" s="56">
        <f t="shared" si="4"/>
        <v>10322.6</v>
      </c>
      <c r="R41" s="56">
        <f t="shared" si="4"/>
        <v>10321.27</v>
      </c>
      <c r="S41" s="55">
        <f t="shared" si="4"/>
        <v>10325.3</v>
      </c>
      <c r="T41" s="55">
        <f t="shared" si="4"/>
        <v>10325.3</v>
      </c>
      <c r="U41" s="55">
        <f t="shared" si="4"/>
        <v>10335.75</v>
      </c>
      <c r="V41" s="55">
        <f t="shared" si="4"/>
        <v>10418.72</v>
      </c>
      <c r="W41" s="55">
        <f t="shared" si="4"/>
        <v>10370.63</v>
      </c>
      <c r="X41" s="55">
        <f t="shared" si="4"/>
        <v>10667</v>
      </c>
      <c r="Y41" s="55">
        <f t="shared" si="4"/>
        <v>10658.09</v>
      </c>
      <c r="Z41" s="55">
        <f t="shared" si="4"/>
        <v>10653</v>
      </c>
      <c r="AA41" s="55">
        <f t="shared" si="4"/>
        <v>10687</v>
      </c>
      <c r="AB41" s="55">
        <f t="shared" si="4"/>
        <v>10689.629999999997</v>
      </c>
      <c r="AC41" s="55">
        <f t="shared" si="4"/>
        <v>10690.5</v>
      </c>
      <c r="AD41" s="55">
        <f t="shared" si="4"/>
        <v>10681.333</v>
      </c>
      <c r="AE41" s="55">
        <f t="shared" si="4"/>
        <v>10703.491</v>
      </c>
      <c r="AF41" s="55">
        <f t="shared" si="4"/>
        <v>10703.090999999999</v>
      </c>
      <c r="AG41" s="55">
        <f t="shared" si="4"/>
        <v>10700.791</v>
      </c>
      <c r="AH41" s="55">
        <f t="shared" si="4"/>
        <v>10687.057999999999</v>
      </c>
      <c r="AP41" s="243"/>
    </row>
    <row r="42" spans="1:42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4"/>
      <c r="U42" s="34"/>
      <c r="V42" s="34"/>
      <c r="W42" s="34"/>
      <c r="AN42" s="127"/>
      <c r="AO42" s="127"/>
      <c r="AP42" s="244"/>
    </row>
    <row r="43" spans="1:42" ht="15">
      <c r="A43" s="4"/>
      <c r="B43" s="4"/>
      <c r="C43" s="69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7">
        <v>14224.65</v>
      </c>
      <c r="S43" s="37">
        <v>14175.720000000001</v>
      </c>
      <c r="T43" s="37">
        <v>14210.12</v>
      </c>
      <c r="U43" s="37">
        <v>14399.24</v>
      </c>
      <c r="V43" s="37">
        <v>14465.12</v>
      </c>
      <c r="W43" s="37">
        <v>14767.61</v>
      </c>
      <c r="X43" s="37">
        <v>14572.6</v>
      </c>
      <c r="Y43" s="37">
        <v>14714.41</v>
      </c>
      <c r="Z43" s="37">
        <v>14827.6</v>
      </c>
      <c r="AA43" s="37">
        <v>14856.046000000004</v>
      </c>
      <c r="AB43" s="37">
        <v>14947.670000000004</v>
      </c>
      <c r="AC43" s="37">
        <v>15020.2</v>
      </c>
      <c r="AD43" s="37">
        <v>15097.241000000002</v>
      </c>
      <c r="AE43" s="37">
        <v>15198.185000000003</v>
      </c>
      <c r="AF43" s="37">
        <v>15273.495000000004</v>
      </c>
      <c r="AG43" s="37">
        <v>15378.908000000001</v>
      </c>
      <c r="AH43" s="37">
        <v>15464.568000000005</v>
      </c>
      <c r="AP43" s="243"/>
    </row>
    <row r="44" spans="1:42" ht="15">
      <c r="A44" s="4"/>
      <c r="B44" s="4"/>
      <c r="C44" s="69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7">
        <v>11719.5</v>
      </c>
      <c r="S44" s="37">
        <v>11717.24</v>
      </c>
      <c r="T44" s="37">
        <v>11717.04</v>
      </c>
      <c r="U44" s="37">
        <f>2.3+11713.64</f>
        <v>11715.939999999999</v>
      </c>
      <c r="V44" s="37">
        <v>11683.34</v>
      </c>
      <c r="W44" s="37">
        <v>11660.97</v>
      </c>
      <c r="X44" s="37">
        <v>11712</v>
      </c>
      <c r="Y44" s="37">
        <v>11725.64</v>
      </c>
      <c r="Z44" s="37">
        <v>11732</v>
      </c>
      <c r="AA44" s="37">
        <v>11727.229000000001</v>
      </c>
      <c r="AB44" s="37">
        <v>11732.270000000002</v>
      </c>
      <c r="AC44" s="37">
        <v>11727.7</v>
      </c>
      <c r="AD44" s="37">
        <v>11734.803</v>
      </c>
      <c r="AE44" s="37">
        <v>11696.373000000003</v>
      </c>
      <c r="AF44" s="37">
        <v>11688.073</v>
      </c>
      <c r="AG44" s="37">
        <v>11686.073</v>
      </c>
      <c r="AH44" s="37">
        <v>11697.066</v>
      </c>
      <c r="AP44" s="243"/>
    </row>
    <row r="45" spans="1:42" ht="12.75" customHeight="1">
      <c r="A45" s="4"/>
      <c r="B45" s="4"/>
      <c r="C45" s="69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56">
        <f aca="true" t="shared" si="5" ref="P45:AA45">SUM(P43:P44)</f>
        <v>25305.13</v>
      </c>
      <c r="Q45" s="56">
        <f t="shared" si="5"/>
        <v>25441.120000000003</v>
      </c>
      <c r="R45" s="56">
        <f t="shared" si="5"/>
        <v>25944.15</v>
      </c>
      <c r="S45" s="55">
        <f t="shared" si="5"/>
        <v>25892.96</v>
      </c>
      <c r="T45" s="55">
        <f t="shared" si="5"/>
        <v>25927.160000000003</v>
      </c>
      <c r="U45" s="55">
        <f t="shared" si="5"/>
        <v>26115.18</v>
      </c>
      <c r="V45" s="55">
        <f t="shared" si="5"/>
        <v>26148.46</v>
      </c>
      <c r="W45" s="55">
        <f t="shared" si="5"/>
        <v>26428.58</v>
      </c>
      <c r="X45" s="55">
        <f t="shared" si="5"/>
        <v>26284.6</v>
      </c>
      <c r="Y45" s="55">
        <f t="shared" si="5"/>
        <v>26440.05</v>
      </c>
      <c r="Z45" s="55">
        <f t="shared" si="5"/>
        <v>26559.6</v>
      </c>
      <c r="AA45" s="55">
        <f t="shared" si="5"/>
        <v>26583.275000000005</v>
      </c>
      <c r="AB45" s="55">
        <f aca="true" t="shared" si="6" ref="AB45:AG45">SUM(AB43:AB44)</f>
        <v>26679.940000000006</v>
      </c>
      <c r="AC45" s="55">
        <f t="shared" si="6"/>
        <v>26747.9</v>
      </c>
      <c r="AD45" s="55">
        <f t="shared" si="6"/>
        <v>26832.044</v>
      </c>
      <c r="AE45" s="55">
        <f t="shared" si="6"/>
        <v>26894.558000000005</v>
      </c>
      <c r="AF45" s="55">
        <f t="shared" si="6"/>
        <v>26961.568000000007</v>
      </c>
      <c r="AG45" s="55">
        <f t="shared" si="6"/>
        <v>27064.981</v>
      </c>
      <c r="AH45" s="55">
        <f>SUM(AH43:AH44)</f>
        <v>27161.634000000005</v>
      </c>
      <c r="AP45" s="243"/>
    </row>
    <row r="46" spans="1:28" ht="6" customHeight="1">
      <c r="A46" s="4"/>
      <c r="B46" s="4"/>
      <c r="C46" s="69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4"/>
      <c r="U46" s="34"/>
      <c r="V46" s="34"/>
      <c r="W46" s="34"/>
      <c r="AA46" s="34"/>
      <c r="AB46" s="34"/>
    </row>
    <row r="47" spans="1:42" s="127" customFormat="1" ht="12.75" customHeight="1">
      <c r="A47" s="68"/>
      <c r="B47" s="71" t="s">
        <v>16</v>
      </c>
      <c r="C47" s="68"/>
      <c r="D47" s="68"/>
      <c r="E47" s="68"/>
      <c r="F47" s="137">
        <f aca="true" t="shared" si="7" ref="F47:AC47">F37+F41+F45</f>
        <v>40764.600000000006</v>
      </c>
      <c r="G47" s="137">
        <f t="shared" si="7"/>
        <v>41002.9</v>
      </c>
      <c r="H47" s="137">
        <f t="shared" si="7"/>
        <v>41158.200000000004</v>
      </c>
      <c r="I47" s="137">
        <f t="shared" si="7"/>
        <v>41263.7</v>
      </c>
      <c r="J47" s="137">
        <f t="shared" si="7"/>
        <v>41505.75</v>
      </c>
      <c r="K47" s="137">
        <f t="shared" si="7"/>
        <v>41928.71</v>
      </c>
      <c r="L47" s="137">
        <f t="shared" si="7"/>
        <v>42251.7</v>
      </c>
      <c r="M47" s="137">
        <f t="shared" si="7"/>
        <v>42344.8</v>
      </c>
      <c r="N47" s="137">
        <f>N37+N41+N45</f>
        <v>42474.4</v>
      </c>
      <c r="O47" s="137">
        <f t="shared" si="7"/>
        <v>42651.41</v>
      </c>
      <c r="P47" s="125">
        <f t="shared" si="7"/>
        <v>42981.87</v>
      </c>
      <c r="Q47" s="125">
        <f t="shared" si="7"/>
        <v>43156.23</v>
      </c>
      <c r="R47" s="125">
        <f t="shared" si="7"/>
        <v>43684.490000000005</v>
      </c>
      <c r="S47" s="125">
        <f t="shared" si="7"/>
        <v>43656.56</v>
      </c>
      <c r="T47" s="126">
        <f t="shared" si="7"/>
        <v>43690.76</v>
      </c>
      <c r="U47" s="126">
        <f t="shared" si="7"/>
        <v>43908.53</v>
      </c>
      <c r="V47" s="126">
        <f t="shared" si="7"/>
        <v>44026.35</v>
      </c>
      <c r="W47" s="126">
        <f t="shared" si="7"/>
        <v>44300.16</v>
      </c>
      <c r="X47" s="126">
        <f t="shared" si="7"/>
        <v>44417.6</v>
      </c>
      <c r="Y47" s="126">
        <f t="shared" si="7"/>
        <v>44591.35</v>
      </c>
      <c r="Z47" s="126">
        <f t="shared" si="7"/>
        <v>44693.6</v>
      </c>
      <c r="AA47" s="126">
        <f t="shared" si="7"/>
        <v>44768.77500000001</v>
      </c>
      <c r="AB47" s="126">
        <f t="shared" si="7"/>
        <v>44873.090000000004</v>
      </c>
      <c r="AC47" s="126">
        <f t="shared" si="7"/>
        <v>44937.9</v>
      </c>
      <c r="AD47" s="126">
        <f>AD37+AD41+AD45</f>
        <v>45011.16</v>
      </c>
      <c r="AE47" s="126">
        <f>AE37+AE41+AE45</f>
        <v>45099.99800000001</v>
      </c>
      <c r="AF47" s="126">
        <f>AF37+AF41+AF45</f>
        <v>45162.908</v>
      </c>
      <c r="AG47" s="126">
        <f>AG37+AG41+AG45</f>
        <v>45256.52099999999</v>
      </c>
      <c r="AH47" s="126">
        <f>AH37+AH41+AH45</f>
        <v>45355.05100000001</v>
      </c>
      <c r="AN47" s="1"/>
      <c r="AO47" s="1"/>
      <c r="AP47" s="243"/>
    </row>
    <row r="48" spans="1:42" ht="14.25" customHeight="1">
      <c r="A48" s="4"/>
      <c r="B48" s="4"/>
      <c r="C48" s="4"/>
      <c r="D48" s="4"/>
      <c r="E48" s="4"/>
      <c r="F48" s="133" t="s">
        <v>116</v>
      </c>
      <c r="G48" s="133" t="s">
        <v>116</v>
      </c>
      <c r="H48" s="133" t="s">
        <v>116</v>
      </c>
      <c r="I48" s="133" t="s">
        <v>116</v>
      </c>
      <c r="J48" s="133" t="s">
        <v>116</v>
      </c>
      <c r="K48" s="133" t="s">
        <v>116</v>
      </c>
      <c r="L48" s="133" t="s">
        <v>116</v>
      </c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P48" s="243"/>
    </row>
    <row r="49" spans="1:42" ht="15.75" customHeight="1">
      <c r="A49" s="71" t="s">
        <v>161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4"/>
      <c r="U49" s="34"/>
      <c r="V49" s="34"/>
      <c r="W49" s="34"/>
      <c r="AP49" s="243"/>
    </row>
    <row r="50" spans="1:42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4"/>
      <c r="U50" s="34"/>
      <c r="V50" s="34"/>
      <c r="W50" s="34"/>
      <c r="AP50" s="243"/>
    </row>
    <row r="51" spans="1:42" ht="15">
      <c r="A51" s="4"/>
      <c r="B51" s="4"/>
      <c r="C51" s="4" t="s">
        <v>1</v>
      </c>
      <c r="D51" s="4"/>
      <c r="E51" s="4"/>
      <c r="F51" s="137">
        <f aca="true" t="shared" si="8" ref="F51:K52">F6+F21</f>
        <v>258.5</v>
      </c>
      <c r="G51" s="137">
        <f t="shared" si="8"/>
        <v>257.40000000000003</v>
      </c>
      <c r="H51" s="137">
        <f t="shared" si="8"/>
        <v>268.5</v>
      </c>
      <c r="I51" s="137">
        <f t="shared" si="8"/>
        <v>285.5</v>
      </c>
      <c r="J51" s="137">
        <f t="shared" si="8"/>
        <v>305</v>
      </c>
      <c r="K51" s="137">
        <f t="shared" si="8"/>
        <v>310.59999999999997</v>
      </c>
      <c r="L51" s="137">
        <f aca="true" t="shared" si="9" ref="L51:N52">L6</f>
        <v>310.9</v>
      </c>
      <c r="M51" s="137">
        <f t="shared" si="9"/>
        <v>328.9</v>
      </c>
      <c r="N51" s="137">
        <f t="shared" si="9"/>
        <v>369.1</v>
      </c>
      <c r="O51" s="137">
        <f>O6</f>
        <v>371</v>
      </c>
      <c r="P51" s="63">
        <f aca="true" t="shared" si="10" ref="P51:AB52">P6</f>
        <v>378</v>
      </c>
      <c r="Q51" s="63">
        <f t="shared" si="10"/>
        <v>371</v>
      </c>
      <c r="R51" s="57">
        <f t="shared" si="10"/>
        <v>371</v>
      </c>
      <c r="S51" s="57">
        <f t="shared" si="10"/>
        <v>371</v>
      </c>
      <c r="T51" s="57">
        <f t="shared" si="10"/>
        <v>371</v>
      </c>
      <c r="U51" s="57">
        <f t="shared" si="10"/>
        <v>377</v>
      </c>
      <c r="V51" s="57">
        <f t="shared" si="10"/>
        <v>392</v>
      </c>
      <c r="W51" s="57">
        <f t="shared" si="10"/>
        <v>392</v>
      </c>
      <c r="X51" s="57">
        <f t="shared" si="10"/>
        <v>392</v>
      </c>
      <c r="Y51" s="57">
        <f t="shared" si="10"/>
        <v>390</v>
      </c>
      <c r="Z51" s="57">
        <f t="shared" si="10"/>
        <v>389</v>
      </c>
      <c r="AA51" s="57">
        <f t="shared" si="10"/>
        <v>396.269</v>
      </c>
      <c r="AB51" s="57">
        <f t="shared" si="10"/>
        <v>419.76</v>
      </c>
      <c r="AC51" s="57">
        <f aca="true" t="shared" si="11" ref="AC51:AE52">AC6</f>
        <v>420.341</v>
      </c>
      <c r="AD51" s="57">
        <f t="shared" si="11"/>
        <v>419.822</v>
      </c>
      <c r="AE51" s="57">
        <f t="shared" si="11"/>
        <v>419.822</v>
      </c>
      <c r="AF51" s="57">
        <f aca="true" t="shared" si="12" ref="AF51:AH52">AF6</f>
        <v>439.937</v>
      </c>
      <c r="AG51" s="57">
        <f t="shared" si="12"/>
        <v>448.68</v>
      </c>
      <c r="AH51" s="57">
        <f t="shared" si="12"/>
        <v>449.368</v>
      </c>
      <c r="AP51" s="243"/>
    </row>
    <row r="52" spans="1:34" ht="15">
      <c r="A52" s="4"/>
      <c r="B52" s="4"/>
      <c r="C52" s="4" t="s">
        <v>2</v>
      </c>
      <c r="D52" s="4"/>
      <c r="E52" s="4"/>
      <c r="F52" s="137">
        <f t="shared" si="8"/>
        <v>359.3</v>
      </c>
      <c r="G52" s="137">
        <f t="shared" si="8"/>
        <v>362.5</v>
      </c>
      <c r="H52" s="137">
        <f t="shared" si="8"/>
        <v>372.7</v>
      </c>
      <c r="I52" s="137">
        <f t="shared" si="8"/>
        <v>396</v>
      </c>
      <c r="J52" s="137">
        <f t="shared" si="8"/>
        <v>424.8</v>
      </c>
      <c r="K52" s="137">
        <f t="shared" si="8"/>
        <v>440.5</v>
      </c>
      <c r="L52" s="137">
        <f t="shared" si="9"/>
        <v>460.4</v>
      </c>
      <c r="M52" s="137">
        <f t="shared" si="9"/>
        <v>482.59999999999997</v>
      </c>
      <c r="N52" s="137">
        <f t="shared" si="9"/>
        <v>532.1</v>
      </c>
      <c r="O52" s="137">
        <f>O7</f>
        <v>543</v>
      </c>
      <c r="P52" s="63">
        <f t="shared" si="10"/>
        <v>536.8</v>
      </c>
      <c r="Q52" s="63">
        <f t="shared" si="10"/>
        <v>519</v>
      </c>
      <c r="R52" s="57">
        <f t="shared" si="10"/>
        <v>519</v>
      </c>
      <c r="S52" s="57">
        <f t="shared" si="10"/>
        <v>519</v>
      </c>
      <c r="T52" s="57">
        <f t="shared" si="10"/>
        <v>519</v>
      </c>
      <c r="U52" s="57">
        <f t="shared" si="10"/>
        <v>525</v>
      </c>
      <c r="V52" s="57">
        <f t="shared" si="10"/>
        <v>546</v>
      </c>
      <c r="W52" s="57">
        <f t="shared" si="10"/>
        <v>547</v>
      </c>
      <c r="X52" s="57">
        <f t="shared" si="10"/>
        <v>547</v>
      </c>
      <c r="Y52" s="57">
        <f t="shared" si="10"/>
        <v>546</v>
      </c>
      <c r="Z52" s="57">
        <f t="shared" si="10"/>
        <v>544</v>
      </c>
      <c r="AA52" s="57">
        <f t="shared" si="10"/>
        <v>558.289</v>
      </c>
      <c r="AB52" s="57">
        <f t="shared" si="10"/>
        <v>598.625</v>
      </c>
      <c r="AC52" s="57">
        <f t="shared" si="11"/>
        <v>598.97</v>
      </c>
      <c r="AD52" s="57">
        <f t="shared" si="11"/>
        <v>599.603</v>
      </c>
      <c r="AE52" s="57">
        <f t="shared" si="11"/>
        <v>601.124</v>
      </c>
      <c r="AF52" s="57">
        <f t="shared" si="12"/>
        <v>632.489</v>
      </c>
      <c r="AG52" s="57">
        <f t="shared" si="12"/>
        <v>645.178</v>
      </c>
      <c r="AH52" s="57">
        <f t="shared" si="12"/>
        <v>645.094</v>
      </c>
    </row>
    <row r="53" spans="1:34" ht="15">
      <c r="A53" s="4"/>
      <c r="B53" s="70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</row>
    <row r="54" spans="1:34" ht="18">
      <c r="A54" s="4"/>
      <c r="B54" s="4"/>
      <c r="C54" s="4" t="s">
        <v>136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36">
        <v>768</v>
      </c>
      <c r="P54" s="55">
        <f aca="true" t="shared" si="13" ref="P54:AA54">P9+P24</f>
        <v>706.28</v>
      </c>
      <c r="Q54" s="55">
        <f t="shared" si="13"/>
        <v>729.26</v>
      </c>
      <c r="R54" s="55">
        <f t="shared" si="13"/>
        <v>736.98</v>
      </c>
      <c r="S54" s="55">
        <f t="shared" si="13"/>
        <v>730.69</v>
      </c>
      <c r="T54" s="55">
        <f t="shared" si="13"/>
        <v>732.69</v>
      </c>
      <c r="U54" s="55">
        <f t="shared" si="13"/>
        <v>769.49</v>
      </c>
      <c r="V54" s="55">
        <f t="shared" si="13"/>
        <v>772.69</v>
      </c>
      <c r="W54" s="247">
        <f t="shared" si="13"/>
        <v>762.99</v>
      </c>
      <c r="X54" s="57">
        <f t="shared" si="13"/>
        <v>764.3103216077543</v>
      </c>
      <c r="Y54" s="55">
        <f t="shared" si="13"/>
        <v>766.3103216077543</v>
      </c>
      <c r="Z54" s="141">
        <f t="shared" si="13"/>
        <v>752</v>
      </c>
      <c r="AA54" s="57">
        <f t="shared" si="13"/>
        <v>742.27</v>
      </c>
      <c r="AB54" s="57">
        <f aca="true" t="shared" si="14" ref="AB54:AG54">AB9+AB24</f>
        <v>768.3009999999999</v>
      </c>
      <c r="AC54" s="57">
        <f t="shared" si="14"/>
        <v>770.4459999999999</v>
      </c>
      <c r="AD54" s="57">
        <f t="shared" si="14"/>
        <v>775.573</v>
      </c>
      <c r="AE54" s="57">
        <f t="shared" si="14"/>
        <v>775.373</v>
      </c>
      <c r="AF54" s="57">
        <f t="shared" si="14"/>
        <v>776.4949999999999</v>
      </c>
      <c r="AG54" s="57">
        <f t="shared" si="14"/>
        <v>780.9949999999999</v>
      </c>
      <c r="AH54" s="57">
        <f>AH9+AH24</f>
        <v>824.068</v>
      </c>
    </row>
    <row r="55" spans="1:34" ht="18">
      <c r="A55" s="4"/>
      <c r="B55" s="4"/>
      <c r="C55" s="69" t="s">
        <v>137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36">
        <v>27235</v>
      </c>
      <c r="P55" s="55">
        <f aca="true" t="shared" si="15" ref="P55:AC55">P10+P25+P41+P37</f>
        <v>27335.280000000002</v>
      </c>
      <c r="Q55" s="55">
        <f t="shared" si="15"/>
        <v>27269.89</v>
      </c>
      <c r="R55" s="55">
        <f t="shared" si="15"/>
        <v>27290.34</v>
      </c>
      <c r="S55" s="55">
        <f t="shared" si="15"/>
        <v>27316.64</v>
      </c>
      <c r="T55" s="55">
        <f t="shared" si="15"/>
        <v>27310.64</v>
      </c>
      <c r="U55" s="55">
        <f t="shared" si="15"/>
        <v>27331.89</v>
      </c>
      <c r="V55" s="55">
        <f t="shared" si="15"/>
        <v>27390.239999999998</v>
      </c>
      <c r="W55" s="247">
        <f t="shared" si="15"/>
        <v>27333.32</v>
      </c>
      <c r="X55" s="57">
        <f t="shared" si="15"/>
        <v>27633.689678392246</v>
      </c>
      <c r="Y55" s="55">
        <f t="shared" si="15"/>
        <v>27660.989678392245</v>
      </c>
      <c r="Z55" s="141">
        <f t="shared" si="15"/>
        <v>27646</v>
      </c>
      <c r="AA55" s="57">
        <f t="shared" si="15"/>
        <v>27702.72</v>
      </c>
      <c r="AB55" s="57">
        <f t="shared" si="15"/>
        <v>27676.699999999997</v>
      </c>
      <c r="AC55" s="57">
        <f t="shared" si="15"/>
        <v>27666.93</v>
      </c>
      <c r="AD55" s="57">
        <f>AD10+AD25+AD41+AD37</f>
        <v>27639.474</v>
      </c>
      <c r="AE55" s="57">
        <f>AE10+AE25+AE41+AE37</f>
        <v>27673.569000000003</v>
      </c>
      <c r="AF55" s="57">
        <f>AF10+AF25+AF41+AF37</f>
        <v>27674.759</v>
      </c>
      <c r="AG55" s="57">
        <f>AG10+AG25+AG41+AG37</f>
        <v>27667.948999999997</v>
      </c>
      <c r="AH55" s="57">
        <f>AH10+AH25+AH41+AH37</f>
        <v>27733.285999999996</v>
      </c>
    </row>
    <row r="56" spans="1:34" s="127" customFormat="1" ht="15.75">
      <c r="A56" s="68"/>
      <c r="B56" s="68"/>
      <c r="C56" s="124" t="s">
        <v>6</v>
      </c>
      <c r="D56" s="68"/>
      <c r="E56" s="68"/>
      <c r="F56" s="137">
        <f aca="true" t="shared" si="16" ref="F56:M56">F26+F37+F41+F12</f>
        <v>27965.699999999997</v>
      </c>
      <c r="G56" s="137">
        <f t="shared" si="16"/>
        <v>28044.7</v>
      </c>
      <c r="H56" s="137">
        <f t="shared" si="16"/>
        <v>28025.5</v>
      </c>
      <c r="I56" s="137">
        <f t="shared" si="16"/>
        <v>27978.5</v>
      </c>
      <c r="J56" s="137">
        <f t="shared" si="16"/>
        <v>28028.850000000002</v>
      </c>
      <c r="K56" s="137">
        <f t="shared" si="16"/>
        <v>28091.55</v>
      </c>
      <c r="L56" s="137">
        <f t="shared" si="16"/>
        <v>28087.2</v>
      </c>
      <c r="M56" s="137">
        <f t="shared" si="16"/>
        <v>28049.2</v>
      </c>
      <c r="N56" s="137">
        <f>N26+N37+N41+N12</f>
        <v>28017.199999999997</v>
      </c>
      <c r="O56" s="137">
        <f>O26+O37+O41+O12</f>
        <v>28002.54</v>
      </c>
      <c r="P56" s="125">
        <f aca="true" t="shared" si="17" ref="P56:U56">P26+P37+P41+P12</f>
        <v>28041.56</v>
      </c>
      <c r="Q56" s="125">
        <f t="shared" si="17"/>
        <v>28095.15</v>
      </c>
      <c r="R56" s="126">
        <f t="shared" si="17"/>
        <v>28126.32</v>
      </c>
      <c r="S56" s="126">
        <f t="shared" si="17"/>
        <v>28147.329999999998</v>
      </c>
      <c r="T56" s="126">
        <f t="shared" si="17"/>
        <v>28144.329999999998</v>
      </c>
      <c r="U56" s="126">
        <f t="shared" si="17"/>
        <v>28206.38</v>
      </c>
      <c r="V56" s="126">
        <f>V26+V37+V41+V12</f>
        <v>28273.93</v>
      </c>
      <c r="W56" s="248">
        <f>W26+W37+W41+W12</f>
        <v>28210.309999999998</v>
      </c>
      <c r="X56" s="126">
        <f>X26+X37+X41+X12</f>
        <v>28512</v>
      </c>
      <c r="Y56" s="126">
        <f aca="true" t="shared" si="18" ref="Y56:AD56">Y12+Y26+Y37+Y41</f>
        <v>28546.3</v>
      </c>
      <c r="Z56" s="126">
        <f t="shared" si="18"/>
        <v>28522</v>
      </c>
      <c r="AA56" s="126">
        <f t="shared" si="18"/>
        <v>28630.203</v>
      </c>
      <c r="AB56" s="126">
        <f t="shared" si="18"/>
        <v>28633.435999999998</v>
      </c>
      <c r="AC56" s="126">
        <f t="shared" si="18"/>
        <v>28628.527</v>
      </c>
      <c r="AD56" s="126">
        <f t="shared" si="18"/>
        <v>28622.581</v>
      </c>
      <c r="AE56" s="126">
        <f>AE12+AE26+AE37+AE41</f>
        <v>28656.476000000002</v>
      </c>
      <c r="AF56" s="126">
        <f>AF12+AF26+AF37+AF41</f>
        <v>28655.724000000002</v>
      </c>
      <c r="AG56" s="126">
        <f>AG12+AG26+AG37+AG41</f>
        <v>28654.123</v>
      </c>
      <c r="AH56" s="126">
        <f>AH12+AH26+AH37+AH41</f>
        <v>28783.833999999995</v>
      </c>
    </row>
    <row r="57" spans="1:34" ht="15">
      <c r="A57" s="4"/>
      <c r="B57" s="4"/>
      <c r="C57" s="70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23"/>
      <c r="Q57" s="123"/>
      <c r="R57" s="123"/>
      <c r="S57" s="123"/>
      <c r="T57" s="123"/>
      <c r="U57" s="123"/>
      <c r="V57" s="123"/>
      <c r="W57" s="123"/>
      <c r="X57" s="123"/>
      <c r="AA57" s="34"/>
      <c r="AB57" s="34"/>
      <c r="AC57" s="34"/>
      <c r="AD57" s="34"/>
      <c r="AE57" s="34"/>
      <c r="AF57" s="34"/>
      <c r="AG57" s="34"/>
      <c r="AH57" s="34"/>
    </row>
    <row r="58" spans="1:34" ht="15">
      <c r="A58" s="4"/>
      <c r="B58" s="4"/>
      <c r="C58" s="4"/>
      <c r="D58" s="4" t="s">
        <v>8</v>
      </c>
      <c r="E58" s="4"/>
      <c r="F58" s="137">
        <f aca="true" t="shared" si="19" ref="F58:AC59">F14+F28+F35+F39</f>
        <v>3245.7</v>
      </c>
      <c r="G58" s="137">
        <f t="shared" si="19"/>
        <v>3301.8</v>
      </c>
      <c r="H58" s="137">
        <f t="shared" si="19"/>
        <v>3281.5</v>
      </c>
      <c r="I58" s="137">
        <f t="shared" si="19"/>
        <v>3325.3</v>
      </c>
      <c r="J58" s="137">
        <f t="shared" si="19"/>
        <v>3404.2999999999997</v>
      </c>
      <c r="K58" s="137">
        <f t="shared" si="19"/>
        <v>3693.75</v>
      </c>
      <c r="L58" s="137">
        <f t="shared" si="19"/>
        <v>3706.3999999999996</v>
      </c>
      <c r="M58" s="137">
        <f t="shared" si="19"/>
        <v>3737</v>
      </c>
      <c r="N58" s="137">
        <f t="shared" si="19"/>
        <v>3792.8999999999996</v>
      </c>
      <c r="O58" s="137">
        <f t="shared" si="19"/>
        <v>3850.42</v>
      </c>
      <c r="P58" s="56">
        <f t="shared" si="19"/>
        <v>3922.3100000000004</v>
      </c>
      <c r="Q58" s="56">
        <f t="shared" si="19"/>
        <v>3955.33</v>
      </c>
      <c r="R58" s="56">
        <f t="shared" si="19"/>
        <v>4004.3100000000004</v>
      </c>
      <c r="S58" s="56">
        <f t="shared" si="19"/>
        <v>4042.05</v>
      </c>
      <c r="T58" s="55">
        <f t="shared" si="19"/>
        <v>4042.05</v>
      </c>
      <c r="U58" s="55">
        <f t="shared" si="19"/>
        <v>4063.58</v>
      </c>
      <c r="V58" s="55">
        <f t="shared" si="19"/>
        <v>4211.52</v>
      </c>
      <c r="W58" s="55">
        <f t="shared" si="19"/>
        <v>4138.27</v>
      </c>
      <c r="X58" s="55">
        <f t="shared" si="19"/>
        <v>4494</v>
      </c>
      <c r="Y58" s="55">
        <f t="shared" si="19"/>
        <v>4465.41</v>
      </c>
      <c r="Z58" s="55">
        <f t="shared" si="19"/>
        <v>4467</v>
      </c>
      <c r="AA58" s="55">
        <f t="shared" si="19"/>
        <v>4564.7</v>
      </c>
      <c r="AB58" s="55">
        <f t="shared" si="19"/>
        <v>4583.709999999999</v>
      </c>
      <c r="AC58" s="55">
        <f t="shared" si="19"/>
        <v>4595.3</v>
      </c>
      <c r="AD58" s="55">
        <f aca="true" t="shared" si="20" ref="AD58:AF59">AD14+AD28+AD35+AD39</f>
        <v>4707.858</v>
      </c>
      <c r="AE58" s="55">
        <f t="shared" si="20"/>
        <v>4742.709</v>
      </c>
      <c r="AF58" s="55">
        <f t="shared" si="20"/>
        <v>4763.209</v>
      </c>
      <c r="AG58" s="55">
        <f>AG14+AG28+AG35+AG39</f>
        <v>4782.909</v>
      </c>
      <c r="AH58" s="55">
        <f>AH14+AH28+AH35+AH39</f>
        <v>4838.965</v>
      </c>
    </row>
    <row r="59" spans="1:34" ht="15">
      <c r="A59" s="4"/>
      <c r="B59" s="4"/>
      <c r="C59" s="4"/>
      <c r="D59" s="4" t="s">
        <v>9</v>
      </c>
      <c r="E59" s="4"/>
      <c r="F59" s="137">
        <f t="shared" si="19"/>
        <v>24720</v>
      </c>
      <c r="G59" s="137">
        <f t="shared" si="19"/>
        <v>24762.9</v>
      </c>
      <c r="H59" s="137">
        <f t="shared" si="19"/>
        <v>24744.1</v>
      </c>
      <c r="I59" s="137">
        <f t="shared" si="19"/>
        <v>24653.199999999997</v>
      </c>
      <c r="J59" s="137">
        <f t="shared" si="19"/>
        <v>24624.6</v>
      </c>
      <c r="K59" s="137">
        <f t="shared" si="19"/>
        <v>24397.8</v>
      </c>
      <c r="L59" s="137">
        <f t="shared" si="19"/>
        <v>24380.800000000003</v>
      </c>
      <c r="M59" s="137">
        <f t="shared" si="19"/>
        <v>24312.2</v>
      </c>
      <c r="N59" s="137">
        <f t="shared" si="19"/>
        <v>24224.300000000003</v>
      </c>
      <c r="O59" s="137">
        <f t="shared" si="19"/>
        <v>24152.120000000003</v>
      </c>
      <c r="P59" s="56">
        <f t="shared" si="19"/>
        <v>24119.25</v>
      </c>
      <c r="Q59" s="56">
        <f t="shared" si="19"/>
        <v>24139.84</v>
      </c>
      <c r="R59" s="56">
        <f t="shared" si="19"/>
        <v>24123.29</v>
      </c>
      <c r="S59" s="56">
        <f t="shared" si="19"/>
        <v>24105.28</v>
      </c>
      <c r="T59" s="55">
        <f t="shared" si="19"/>
        <v>24102.28</v>
      </c>
      <c r="U59" s="55">
        <f t="shared" si="19"/>
        <v>24142.800000000003</v>
      </c>
      <c r="V59" s="55">
        <f t="shared" si="19"/>
        <v>24062.41</v>
      </c>
      <c r="W59" s="55">
        <f t="shared" si="19"/>
        <v>24073.04</v>
      </c>
      <c r="X59" s="55">
        <f t="shared" si="19"/>
        <v>24019</v>
      </c>
      <c r="Y59" s="55">
        <f t="shared" si="19"/>
        <v>24080.809999999998</v>
      </c>
      <c r="Z59" s="55">
        <f t="shared" si="19"/>
        <v>24054</v>
      </c>
      <c r="AA59" s="55">
        <f t="shared" si="19"/>
        <v>24623.8</v>
      </c>
      <c r="AB59" s="55">
        <f t="shared" si="19"/>
        <v>24648.339999999997</v>
      </c>
      <c r="AC59" s="55">
        <f t="shared" si="19"/>
        <v>24632.199999999997</v>
      </c>
      <c r="AD59" s="55">
        <f t="shared" si="20"/>
        <v>24515.386</v>
      </c>
      <c r="AE59" s="55">
        <f t="shared" si="20"/>
        <v>24514.530000000002</v>
      </c>
      <c r="AF59" s="55">
        <f t="shared" si="20"/>
        <v>24525.03</v>
      </c>
      <c r="AG59" s="55">
        <f>AG15+AG29+AG36+AG40</f>
        <v>24516.429999999997</v>
      </c>
      <c r="AH59" s="55">
        <f>AH15+AH29+AH36+AH40</f>
        <v>24590.000999999997</v>
      </c>
    </row>
    <row r="60" spans="1:34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56"/>
      <c r="Q60" s="56"/>
      <c r="R60" s="31"/>
      <c r="T60" s="34"/>
      <c r="U60" s="34"/>
      <c r="V60" s="34"/>
      <c r="W60" s="34"/>
      <c r="AA60" s="34"/>
      <c r="AB60" s="34"/>
      <c r="AC60" s="34"/>
      <c r="AD60" s="34"/>
      <c r="AE60" s="34"/>
      <c r="AF60" s="34"/>
      <c r="AG60" s="34"/>
      <c r="AH60" s="34"/>
    </row>
    <row r="61" spans="1:34" ht="15">
      <c r="A61" s="4"/>
      <c r="B61" s="4"/>
      <c r="C61" s="69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37">
        <f aca="true" t="shared" si="21" ref="M61:AD63">M43</f>
        <v>13124</v>
      </c>
      <c r="N61" s="137">
        <f t="shared" si="21"/>
        <v>13318.6</v>
      </c>
      <c r="O61" s="137">
        <f t="shared" si="21"/>
        <v>13477.68</v>
      </c>
      <c r="P61" s="56">
        <f t="shared" si="21"/>
        <v>13584.53</v>
      </c>
      <c r="Q61" s="56">
        <f t="shared" si="21"/>
        <v>13714.27</v>
      </c>
      <c r="R61" s="56">
        <f t="shared" si="21"/>
        <v>14224.65</v>
      </c>
      <c r="S61" s="56">
        <f t="shared" si="21"/>
        <v>14175.720000000001</v>
      </c>
      <c r="T61" s="55">
        <f t="shared" si="21"/>
        <v>14210.12</v>
      </c>
      <c r="U61" s="55">
        <f t="shared" si="21"/>
        <v>14399.24</v>
      </c>
      <c r="V61" s="55">
        <f t="shared" si="21"/>
        <v>14465.12</v>
      </c>
      <c r="W61" s="55">
        <f t="shared" si="21"/>
        <v>14767.61</v>
      </c>
      <c r="X61" s="55">
        <f t="shared" si="21"/>
        <v>14572.6</v>
      </c>
      <c r="Y61" s="55">
        <f t="shared" si="21"/>
        <v>14714.41</v>
      </c>
      <c r="Z61" s="55">
        <f t="shared" si="21"/>
        <v>14827.6</v>
      </c>
      <c r="AA61" s="55">
        <f t="shared" si="21"/>
        <v>14856.046000000004</v>
      </c>
      <c r="AB61" s="55">
        <f t="shared" si="21"/>
        <v>14947.670000000004</v>
      </c>
      <c r="AC61" s="55">
        <f t="shared" si="21"/>
        <v>15020.2</v>
      </c>
      <c r="AD61" s="55">
        <f t="shared" si="21"/>
        <v>15097.241000000002</v>
      </c>
      <c r="AE61" s="55">
        <f aca="true" t="shared" si="22" ref="AE61:AF63">AE43</f>
        <v>15198.185000000003</v>
      </c>
      <c r="AF61" s="55">
        <f t="shared" si="22"/>
        <v>15273.495000000004</v>
      </c>
      <c r="AG61" s="55">
        <f aca="true" t="shared" si="23" ref="AG61:AH63">AG43</f>
        <v>15378.908000000001</v>
      </c>
      <c r="AH61" s="55">
        <f t="shared" si="23"/>
        <v>15464.568000000005</v>
      </c>
    </row>
    <row r="62" spans="1:34" ht="15">
      <c r="A62" s="4"/>
      <c r="B62" s="4"/>
      <c r="C62" s="69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37">
        <f t="shared" si="21"/>
        <v>11491.2</v>
      </c>
      <c r="N62" s="137">
        <f t="shared" si="21"/>
        <v>11454.5</v>
      </c>
      <c r="O62" s="137">
        <f t="shared" si="21"/>
        <v>11497.32</v>
      </c>
      <c r="P62" s="56">
        <f t="shared" si="21"/>
        <v>11720.6</v>
      </c>
      <c r="Q62" s="56">
        <f t="shared" si="21"/>
        <v>11726.85</v>
      </c>
      <c r="R62" s="56">
        <f t="shared" si="21"/>
        <v>11719.5</v>
      </c>
      <c r="S62" s="56">
        <f t="shared" si="21"/>
        <v>11717.24</v>
      </c>
      <c r="T62" s="55">
        <f t="shared" si="21"/>
        <v>11717.04</v>
      </c>
      <c r="U62" s="55">
        <f t="shared" si="21"/>
        <v>11715.939999999999</v>
      </c>
      <c r="V62" s="55">
        <f t="shared" si="21"/>
        <v>11683.34</v>
      </c>
      <c r="W62" s="55">
        <f t="shared" si="21"/>
        <v>11660.97</v>
      </c>
      <c r="X62" s="55">
        <f>X44</f>
        <v>11712</v>
      </c>
      <c r="Y62" s="55">
        <f t="shared" si="21"/>
        <v>11725.64</v>
      </c>
      <c r="Z62" s="55">
        <f t="shared" si="21"/>
        <v>11732</v>
      </c>
      <c r="AA62" s="55">
        <f t="shared" si="21"/>
        <v>11727.229000000001</v>
      </c>
      <c r="AB62" s="55">
        <f t="shared" si="21"/>
        <v>11732.270000000002</v>
      </c>
      <c r="AC62" s="55">
        <f t="shared" si="21"/>
        <v>11727.7</v>
      </c>
      <c r="AD62" s="55">
        <f t="shared" si="21"/>
        <v>11734.803</v>
      </c>
      <c r="AE62" s="55">
        <f t="shared" si="22"/>
        <v>11696.373000000003</v>
      </c>
      <c r="AF62" s="55">
        <f t="shared" si="22"/>
        <v>11688.073</v>
      </c>
      <c r="AG62" s="55">
        <f t="shared" si="23"/>
        <v>11686.073</v>
      </c>
      <c r="AH62" s="55">
        <f t="shared" si="23"/>
        <v>11697.066</v>
      </c>
    </row>
    <row r="63" spans="1:34" s="127" customFormat="1" ht="15.75">
      <c r="A63" s="68"/>
      <c r="B63" s="68"/>
      <c r="C63" s="68" t="s">
        <v>6</v>
      </c>
      <c r="D63" s="68"/>
      <c r="E63" s="68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37">
        <f t="shared" si="21"/>
        <v>24617.6</v>
      </c>
      <c r="N63" s="137">
        <f t="shared" si="21"/>
        <v>24775.5</v>
      </c>
      <c r="O63" s="137">
        <f t="shared" si="21"/>
        <v>24975</v>
      </c>
      <c r="P63" s="125">
        <f t="shared" si="21"/>
        <v>25305.13</v>
      </c>
      <c r="Q63" s="125">
        <f t="shared" si="21"/>
        <v>25441.120000000003</v>
      </c>
      <c r="R63" s="125">
        <f t="shared" si="21"/>
        <v>25944.15</v>
      </c>
      <c r="S63" s="125">
        <f t="shared" si="21"/>
        <v>25892.96</v>
      </c>
      <c r="T63" s="126">
        <f t="shared" si="21"/>
        <v>25927.160000000003</v>
      </c>
      <c r="U63" s="126">
        <f t="shared" si="21"/>
        <v>26115.18</v>
      </c>
      <c r="V63" s="126">
        <f t="shared" si="21"/>
        <v>26148.46</v>
      </c>
      <c r="W63" s="126">
        <f t="shared" si="21"/>
        <v>26428.58</v>
      </c>
      <c r="X63" s="126">
        <f>X45</f>
        <v>26284.6</v>
      </c>
      <c r="Y63" s="126">
        <f t="shared" si="21"/>
        <v>26440.05</v>
      </c>
      <c r="Z63" s="126">
        <f t="shared" si="21"/>
        <v>26559.6</v>
      </c>
      <c r="AA63" s="126">
        <f t="shared" si="21"/>
        <v>26583.275000000005</v>
      </c>
      <c r="AB63" s="126">
        <f t="shared" si="21"/>
        <v>26679.940000000006</v>
      </c>
      <c r="AC63" s="126">
        <f t="shared" si="21"/>
        <v>26747.9</v>
      </c>
      <c r="AD63" s="126">
        <f t="shared" si="21"/>
        <v>26832.044</v>
      </c>
      <c r="AE63" s="126">
        <f t="shared" si="22"/>
        <v>26894.558000000005</v>
      </c>
      <c r="AF63" s="126">
        <f t="shared" si="22"/>
        <v>26961.568000000007</v>
      </c>
      <c r="AG63" s="126">
        <f t="shared" si="23"/>
        <v>27064.981</v>
      </c>
      <c r="AH63" s="126">
        <f t="shared" si="23"/>
        <v>27161.634000000005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56"/>
      <c r="Q64" s="56"/>
      <c r="R64" s="31"/>
      <c r="T64" s="34"/>
      <c r="U64" s="34"/>
      <c r="V64" s="34"/>
      <c r="W64" s="34"/>
    </row>
    <row r="65" spans="1:36" ht="19.5" thickBot="1">
      <c r="A65" s="77"/>
      <c r="B65" s="128" t="s">
        <v>162</v>
      </c>
      <c r="C65" s="113"/>
      <c r="D65" s="113"/>
      <c r="E65" s="113"/>
      <c r="F65" s="138">
        <v>51702.2</v>
      </c>
      <c r="G65" s="138">
        <v>51923.2</v>
      </c>
      <c r="H65" s="138">
        <v>52049.1</v>
      </c>
      <c r="I65" s="138">
        <v>52134.7</v>
      </c>
      <c r="J65" s="138">
        <v>52345.65</v>
      </c>
      <c r="K65" s="138">
        <v>52801.76</v>
      </c>
      <c r="L65" s="138">
        <v>53077.8</v>
      </c>
      <c r="M65" s="138">
        <v>53149.3</v>
      </c>
      <c r="N65" s="138">
        <v>53324.6</v>
      </c>
      <c r="O65" s="138">
        <f>O63+O56+O52</f>
        <v>53520.54</v>
      </c>
      <c r="P65" s="129">
        <f aca="true" t="shared" si="24" ref="P65:X65">P63+P56+P52</f>
        <v>53883.490000000005</v>
      </c>
      <c r="Q65" s="129">
        <f t="shared" si="24"/>
        <v>54055.270000000004</v>
      </c>
      <c r="R65" s="129">
        <f t="shared" si="24"/>
        <v>54589.47</v>
      </c>
      <c r="S65" s="129">
        <f t="shared" si="24"/>
        <v>54559.28999999999</v>
      </c>
      <c r="T65" s="130">
        <f t="shared" si="24"/>
        <v>54590.490000000005</v>
      </c>
      <c r="U65" s="130">
        <f t="shared" si="24"/>
        <v>54846.56</v>
      </c>
      <c r="V65" s="130">
        <f t="shared" si="24"/>
        <v>54968.39</v>
      </c>
      <c r="W65" s="130">
        <f t="shared" si="24"/>
        <v>55185.89</v>
      </c>
      <c r="X65" s="130">
        <f t="shared" si="24"/>
        <v>55343.6</v>
      </c>
      <c r="Y65" s="130">
        <f aca="true" t="shared" si="25" ref="Y65:AD65">Y17+Y31+Y47</f>
        <v>55532.27</v>
      </c>
      <c r="Z65" s="130">
        <f t="shared" si="25"/>
        <v>55625.6</v>
      </c>
      <c r="AA65" s="130">
        <f t="shared" si="25"/>
        <v>55771.76700000001</v>
      </c>
      <c r="AB65" s="130">
        <f t="shared" si="25"/>
        <v>55912.001000000004</v>
      </c>
      <c r="AC65" s="130">
        <f t="shared" si="25"/>
        <v>55975.397</v>
      </c>
      <c r="AD65" s="130">
        <f t="shared" si="25"/>
        <v>56054.228</v>
      </c>
      <c r="AE65" s="130">
        <f>AE17+AE31+AE47</f>
        <v>56152.15800000001</v>
      </c>
      <c r="AF65" s="130">
        <f>AF17+AF31+AF47</f>
        <v>56249.781</v>
      </c>
      <c r="AG65" s="130">
        <f>AG17+AG31+AG47</f>
        <v>56364.28199999999</v>
      </c>
      <c r="AH65" s="130">
        <f>AH17+AH31+AH47</f>
        <v>56590.562000000005</v>
      </c>
      <c r="AJ65" s="147"/>
    </row>
    <row r="66" spans="16:26" ht="8.25" customHeight="1">
      <c r="P66" s="60" t="str">
        <f>IF(ABS(P65-(P52+P56+P63))&gt;comments!$A$1,P65-(P52+P56+P63)," ")</f>
        <v> </v>
      </c>
      <c r="Q66" s="60" t="str">
        <f>IF(ABS(Q65-(Q52+Q56+Q63))&gt;comments!$A$1,Q65-(Q52+Q56+Q63)," ")</f>
        <v> </v>
      </c>
      <c r="R66" s="60" t="str">
        <f>IF(ABS(R65-(R52+R56+R63))&gt;comments!$A$1,R65-(R52+R56+R63)," ")</f>
        <v> </v>
      </c>
      <c r="S66" s="60" t="str">
        <f>IF(ABS(S65-(S52+S56+S63))&gt;comments!$A$1,S65-(S52+S56+S63)," ")</f>
        <v> </v>
      </c>
      <c r="T66" s="60" t="str">
        <f>IF(ABS(T65-(T52+T56+T63))&gt;comments!$A$1,T65-(T52+T56+T63)," ")</f>
        <v> </v>
      </c>
      <c r="U66" s="60" t="str">
        <f>IF(ABS(U65-(U52+U56+U63))&gt;comments!$A$1,U65-(U52+U56+U63)," ")</f>
        <v> </v>
      </c>
      <c r="V66" s="60" t="str">
        <f>IF(ABS(V65-(V52+V56+V63))&gt;comments!$A$1,V65-(V52+V56+V63)," ")</f>
        <v> </v>
      </c>
      <c r="W66" s="60" t="str">
        <f>IF(ABS(W65-(W52+W56+W63))&gt;comments!$A$1,W65-(W52+W56+W63)," ")</f>
        <v> </v>
      </c>
      <c r="X66" s="60" t="str">
        <f>IF(ABS(X65-(X52+X56+X63))&gt;comments!$A$1,X65-(X52+X56+X63)," ")</f>
        <v> </v>
      </c>
      <c r="Y66" s="60" t="str">
        <f>IF(ABS(Y65-(Y52+Y56+Y63))&gt;comments!$A$1,Y65-(Y52+Y56+Y63)," ")</f>
        <v> </v>
      </c>
      <c r="Z66" s="60" t="str">
        <f>IF(ABS(Z65-(Z52+Z56+Z63))&gt;comments!$A$1,Z65-(Z52+Z56+Z63)," ")</f>
        <v> </v>
      </c>
    </row>
    <row r="67" spans="1:26" ht="16.5" customHeight="1">
      <c r="A67" s="1" t="s">
        <v>125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ht="12.75">
      <c r="B68" s="1" t="s">
        <v>144</v>
      </c>
    </row>
    <row r="69" ht="12.75">
      <c r="B69" s="1" t="s">
        <v>128</v>
      </c>
    </row>
    <row r="70" ht="12" customHeight="1">
      <c r="B70" s="148" t="s">
        <v>159</v>
      </c>
    </row>
    <row r="71" ht="10.5" customHeight="1">
      <c r="B71" s="203" t="s">
        <v>206</v>
      </c>
    </row>
    <row r="72" ht="12" customHeight="1">
      <c r="B72" s="203" t="s">
        <v>207</v>
      </c>
    </row>
    <row r="73" ht="12.75">
      <c r="B73" s="1" t="s">
        <v>127</v>
      </c>
    </row>
    <row r="74" ht="12.75">
      <c r="B74" s="1" t="s">
        <v>149</v>
      </c>
    </row>
    <row r="75" ht="12.75">
      <c r="B75" s="151" t="s">
        <v>173</v>
      </c>
    </row>
    <row r="76" ht="12.75">
      <c r="B76" s="151" t="s">
        <v>177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1" r:id="rId1"/>
  <headerFooter alignWithMargins="0">
    <oddHeader>&amp;R&amp;"Arial,Bold"&amp;17ROAD NETWORK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78"/>
  <sheetViews>
    <sheetView zoomScale="75" zoomScaleNormal="75" zoomScalePageLayoutView="0" workbookViewId="0" topLeftCell="A1">
      <selection activeCell="J15" sqref="J15"/>
    </sheetView>
  </sheetViews>
  <sheetFormatPr defaultColWidth="9.140625" defaultRowHeight="12.75"/>
  <cols>
    <col min="1" max="1" width="24.8515625" style="1" customWidth="1"/>
    <col min="2" max="2" width="13.28125" style="1" customWidth="1"/>
    <col min="3" max="3" width="12.28125" style="1" customWidth="1"/>
    <col min="4" max="4" width="11.00390625" style="1" customWidth="1"/>
    <col min="5" max="5" width="9.57421875" style="1" customWidth="1"/>
    <col min="6" max="6" width="1.57421875" style="1" customWidth="1"/>
    <col min="7" max="7" width="9.28125" style="1" customWidth="1"/>
    <col min="8" max="8" width="10.28125" style="1" customWidth="1"/>
    <col min="9" max="9" width="9.8515625" style="1" customWidth="1"/>
    <col min="10" max="10" width="10.421875" style="1" customWidth="1"/>
    <col min="11" max="11" width="10.140625" style="1" customWidth="1"/>
    <col min="12" max="12" width="12.421875" style="1" customWidth="1"/>
    <col min="13" max="13" width="9.140625" style="1" customWidth="1"/>
    <col min="14" max="14" width="15.28125" style="1" customWidth="1"/>
    <col min="15" max="17" width="9.140625" style="1" customWidth="1"/>
    <col min="18" max="18" width="21.57421875" style="1" customWidth="1"/>
    <col min="19" max="16384" width="9.140625" style="1" customWidth="1"/>
  </cols>
  <sheetData>
    <row r="1" spans="1:13" s="4" customFormat="1" ht="24.75" customHeight="1">
      <c r="A1" s="76" t="s">
        <v>234</v>
      </c>
      <c r="B1" s="75"/>
      <c r="C1" s="22"/>
      <c r="D1" s="22"/>
      <c r="E1" s="75"/>
      <c r="F1" s="22"/>
      <c r="G1" s="22"/>
      <c r="H1" s="22"/>
      <c r="I1" s="22"/>
      <c r="J1" s="22"/>
      <c r="K1" s="22"/>
      <c r="L1" s="22"/>
      <c r="M1" s="22"/>
    </row>
    <row r="2" spans="1:238" s="4" customFormat="1" ht="18.75">
      <c r="A2" s="78" t="s">
        <v>18</v>
      </c>
      <c r="B2" s="79" t="s">
        <v>168</v>
      </c>
      <c r="C2" s="79"/>
      <c r="D2" s="79"/>
      <c r="E2" s="79"/>
      <c r="F2" s="78"/>
      <c r="G2" s="79" t="s">
        <v>178</v>
      </c>
      <c r="H2" s="79"/>
      <c r="I2" s="79"/>
      <c r="J2" s="79"/>
      <c r="K2" s="79"/>
      <c r="L2" s="80" t="s">
        <v>6</v>
      </c>
      <c r="M2" s="2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</row>
    <row r="3" spans="1:238" ht="17.25" customHeight="1">
      <c r="A3" s="32"/>
      <c r="B3" s="21" t="s">
        <v>129</v>
      </c>
      <c r="C3" s="21" t="s">
        <v>19</v>
      </c>
      <c r="D3" s="21" t="s">
        <v>20</v>
      </c>
      <c r="E3" s="21" t="s">
        <v>6</v>
      </c>
      <c r="F3" s="21"/>
      <c r="G3" s="21" t="s">
        <v>82</v>
      </c>
      <c r="H3" s="21" t="s">
        <v>84</v>
      </c>
      <c r="I3" s="21" t="s">
        <v>81</v>
      </c>
      <c r="J3" s="21" t="s">
        <v>96</v>
      </c>
      <c r="K3" s="21" t="s">
        <v>6</v>
      </c>
      <c r="L3" s="2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</row>
    <row r="4" spans="1:12" ht="15.75">
      <c r="A4" s="81"/>
      <c r="B4" s="93"/>
      <c r="C4" s="93" t="s">
        <v>21</v>
      </c>
      <c r="D4" s="93"/>
      <c r="E4" s="93"/>
      <c r="F4" s="93"/>
      <c r="G4" s="93" t="s">
        <v>83</v>
      </c>
      <c r="H4" s="93" t="s">
        <v>83</v>
      </c>
      <c r="I4" s="93" t="s">
        <v>83</v>
      </c>
      <c r="J4" s="93" t="s">
        <v>97</v>
      </c>
      <c r="K4" s="93"/>
      <c r="L4" s="77"/>
    </row>
    <row r="5" spans="2:25" ht="15">
      <c r="B5" s="51"/>
      <c r="C5" s="51"/>
      <c r="D5" s="16"/>
      <c r="E5" s="16"/>
      <c r="F5" s="4"/>
      <c r="G5" s="4"/>
      <c r="H5" s="4"/>
      <c r="I5" s="4"/>
      <c r="J5" s="4"/>
      <c r="K5" s="4"/>
      <c r="L5" s="28" t="s">
        <v>22</v>
      </c>
      <c r="N5" s="213"/>
      <c r="O5" s="4"/>
      <c r="P5" s="24"/>
      <c r="Q5" s="24"/>
      <c r="R5" s="4"/>
      <c r="S5" s="29"/>
      <c r="T5" s="29"/>
      <c r="U5" s="230"/>
      <c r="V5" s="146"/>
      <c r="W5" s="4"/>
      <c r="X5" s="4"/>
      <c r="Y5" s="4"/>
    </row>
    <row r="6" spans="1:26" s="4" customFormat="1" ht="15">
      <c r="A6" s="16" t="s">
        <v>23</v>
      </c>
      <c r="B6" s="241">
        <v>0</v>
      </c>
      <c r="C6" s="241">
        <v>0</v>
      </c>
      <c r="D6" s="241">
        <v>35.774</v>
      </c>
      <c r="E6" s="83">
        <f aca="true" t="shared" si="0" ref="E6:E35">SUM(B6:D6)</f>
        <v>35.774</v>
      </c>
      <c r="F6" s="30" t="s">
        <v>116</v>
      </c>
      <c r="G6" s="242">
        <v>102.85</v>
      </c>
      <c r="H6" s="242">
        <v>42.2</v>
      </c>
      <c r="I6" s="242">
        <v>92.5</v>
      </c>
      <c r="J6" s="242">
        <v>726.9</v>
      </c>
      <c r="K6" s="84">
        <f aca="true" t="shared" si="1" ref="K6:K37">SUM(G6:J6)</f>
        <v>964.45</v>
      </c>
      <c r="L6" s="85">
        <f aca="true" t="shared" si="2" ref="L6:L37">E6+K6</f>
        <v>1000.224</v>
      </c>
      <c r="M6" s="206"/>
      <c r="N6" s="213"/>
      <c r="P6" s="215"/>
      <c r="Q6" s="24"/>
      <c r="S6" s="29"/>
      <c r="T6" s="29"/>
      <c r="U6" s="230"/>
      <c r="V6" s="146"/>
      <c r="Z6" s="29"/>
    </row>
    <row r="7" spans="1:26" s="4" customFormat="1" ht="15">
      <c r="A7" s="16" t="s">
        <v>24</v>
      </c>
      <c r="B7" s="241">
        <v>0</v>
      </c>
      <c r="C7" s="241">
        <v>0</v>
      </c>
      <c r="D7" s="241">
        <v>235.178</v>
      </c>
      <c r="E7" s="83">
        <f t="shared" si="0"/>
        <v>235.178</v>
      </c>
      <c r="F7" s="30" t="s">
        <v>116</v>
      </c>
      <c r="G7" s="242">
        <v>687.7</v>
      </c>
      <c r="H7" s="242">
        <v>814.2</v>
      </c>
      <c r="I7" s="242">
        <v>1547.7</v>
      </c>
      <c r="J7" s="242">
        <v>2513.5</v>
      </c>
      <c r="K7" s="84">
        <f t="shared" si="1"/>
        <v>5563.1</v>
      </c>
      <c r="L7" s="85">
        <f t="shared" si="2"/>
        <v>5798.278</v>
      </c>
      <c r="M7" s="206"/>
      <c r="N7" s="213"/>
      <c r="P7" s="215"/>
      <c r="Q7" s="24"/>
      <c r="S7" s="29"/>
      <c r="T7" s="29"/>
      <c r="U7" s="230"/>
      <c r="V7" s="146"/>
      <c r="Z7" s="29"/>
    </row>
    <row r="8" spans="1:26" s="4" customFormat="1" ht="15">
      <c r="A8" s="16" t="s">
        <v>25</v>
      </c>
      <c r="B8" s="241">
        <v>0</v>
      </c>
      <c r="C8" s="241">
        <v>0</v>
      </c>
      <c r="D8" s="241">
        <v>53.535000000000004</v>
      </c>
      <c r="E8" s="83">
        <f t="shared" si="0"/>
        <v>53.535000000000004</v>
      </c>
      <c r="F8" s="30"/>
      <c r="G8" s="242">
        <v>192.5</v>
      </c>
      <c r="H8" s="242">
        <v>254.7</v>
      </c>
      <c r="I8" s="242">
        <v>488.6</v>
      </c>
      <c r="J8" s="242">
        <v>879.1</v>
      </c>
      <c r="K8" s="84">
        <f t="shared" si="1"/>
        <v>1814.9</v>
      </c>
      <c r="L8" s="85">
        <f t="shared" si="2"/>
        <v>1868.4350000000002</v>
      </c>
      <c r="M8" s="206"/>
      <c r="N8" s="213"/>
      <c r="P8" s="215"/>
      <c r="Q8" s="24"/>
      <c r="S8" s="29"/>
      <c r="T8" s="29"/>
      <c r="U8" s="230"/>
      <c r="V8" s="146"/>
      <c r="Z8" s="29"/>
    </row>
    <row r="9" spans="1:26" s="4" customFormat="1" ht="15">
      <c r="A9" s="16" t="s">
        <v>26</v>
      </c>
      <c r="B9" s="241">
        <v>0</v>
      </c>
      <c r="C9" s="241">
        <v>0</v>
      </c>
      <c r="D9" s="241">
        <v>296.274</v>
      </c>
      <c r="E9" s="83">
        <f t="shared" si="0"/>
        <v>296.274</v>
      </c>
      <c r="F9" s="30"/>
      <c r="G9" s="242">
        <v>505.3</v>
      </c>
      <c r="H9" s="242">
        <v>613.5</v>
      </c>
      <c r="I9" s="242">
        <v>434.2</v>
      </c>
      <c r="J9" s="242">
        <v>733</v>
      </c>
      <c r="K9" s="84">
        <f t="shared" si="1"/>
        <v>2286</v>
      </c>
      <c r="L9" s="85">
        <f t="shared" si="2"/>
        <v>2582.274</v>
      </c>
      <c r="M9" s="206"/>
      <c r="N9" s="213"/>
      <c r="P9" s="215"/>
      <c r="S9" s="29"/>
      <c r="T9" s="29"/>
      <c r="U9" s="230"/>
      <c r="V9" s="146"/>
      <c r="Z9" s="29"/>
    </row>
    <row r="10" spans="1:26" s="4" customFormat="1" ht="15">
      <c r="A10" s="16" t="s">
        <v>28</v>
      </c>
      <c r="B10" s="241">
        <v>0</v>
      </c>
      <c r="C10" s="241">
        <v>0</v>
      </c>
      <c r="D10" s="241">
        <v>2.916</v>
      </c>
      <c r="E10" s="83">
        <f t="shared" si="0"/>
        <v>2.916</v>
      </c>
      <c r="F10" s="30"/>
      <c r="G10" s="242">
        <v>49.3</v>
      </c>
      <c r="H10" s="242">
        <v>34.4</v>
      </c>
      <c r="I10" s="242">
        <v>28.2</v>
      </c>
      <c r="J10" s="242">
        <v>179.86</v>
      </c>
      <c r="K10" s="84">
        <f t="shared" si="1"/>
        <v>291.76</v>
      </c>
      <c r="L10" s="85">
        <f t="shared" si="2"/>
        <v>294.676</v>
      </c>
      <c r="M10" s="206"/>
      <c r="N10" s="212"/>
      <c r="O10"/>
      <c r="P10" s="215"/>
      <c r="S10" s="29"/>
      <c r="T10" s="29"/>
      <c r="U10" s="230"/>
      <c r="V10" s="146"/>
      <c r="Z10" s="29"/>
    </row>
    <row r="11" spans="1:26" s="4" customFormat="1" ht="15">
      <c r="A11" s="16" t="s">
        <v>29</v>
      </c>
      <c r="B11" s="241">
        <v>59.016</v>
      </c>
      <c r="C11" s="241">
        <v>14.452</v>
      </c>
      <c r="D11" s="241">
        <v>278.721</v>
      </c>
      <c r="E11" s="83">
        <f t="shared" si="0"/>
        <v>352.189</v>
      </c>
      <c r="F11" s="30"/>
      <c r="G11" s="242">
        <v>494.279</v>
      </c>
      <c r="H11" s="242">
        <v>734.929</v>
      </c>
      <c r="I11" s="242">
        <v>1178.428</v>
      </c>
      <c r="J11" s="242">
        <v>1774.344</v>
      </c>
      <c r="K11" s="84">
        <f t="shared" si="1"/>
        <v>4181.9800000000005</v>
      </c>
      <c r="L11" s="83">
        <f t="shared" si="2"/>
        <v>4534.169000000001</v>
      </c>
      <c r="M11" s="206"/>
      <c r="P11" s="215"/>
      <c r="S11" s="29"/>
      <c r="T11" s="29"/>
      <c r="U11" s="230"/>
      <c r="V11" s="146"/>
      <c r="Z11" s="29"/>
    </row>
    <row r="12" spans="1:26" s="4" customFormat="1" ht="15">
      <c r="A12" s="16" t="s">
        <v>30</v>
      </c>
      <c r="B12" s="241">
        <v>0</v>
      </c>
      <c r="C12" s="241">
        <v>0</v>
      </c>
      <c r="D12" s="241">
        <v>19.477</v>
      </c>
      <c r="E12" s="83">
        <f t="shared" si="0"/>
        <v>19.477</v>
      </c>
      <c r="F12" s="30"/>
      <c r="G12" s="242">
        <v>35.6</v>
      </c>
      <c r="H12" s="242">
        <v>17</v>
      </c>
      <c r="I12" s="242">
        <v>95.9</v>
      </c>
      <c r="J12" s="242">
        <v>422.3</v>
      </c>
      <c r="K12" s="84">
        <f t="shared" si="1"/>
        <v>570.8</v>
      </c>
      <c r="L12" s="85">
        <f t="shared" si="2"/>
        <v>590.2769999999999</v>
      </c>
      <c r="M12" s="206"/>
      <c r="N12" s="212"/>
      <c r="O12"/>
      <c r="P12" s="215"/>
      <c r="S12" s="29"/>
      <c r="T12" s="29"/>
      <c r="U12" s="230"/>
      <c r="V12" s="146"/>
      <c r="Z12" s="29"/>
    </row>
    <row r="13" spans="1:26" s="4" customFormat="1" ht="15">
      <c r="A13" s="16" t="s">
        <v>31</v>
      </c>
      <c r="B13" s="241">
        <v>10.66</v>
      </c>
      <c r="C13" s="241">
        <v>3.656</v>
      </c>
      <c r="D13" s="241">
        <v>55.650000000000006</v>
      </c>
      <c r="E13" s="83">
        <f t="shared" si="0"/>
        <v>69.96600000000001</v>
      </c>
      <c r="F13" s="30"/>
      <c r="G13" s="242">
        <v>124.2</v>
      </c>
      <c r="H13" s="242">
        <v>193.1</v>
      </c>
      <c r="I13" s="242">
        <v>210.8</v>
      </c>
      <c r="J13" s="242">
        <v>630.3</v>
      </c>
      <c r="K13" s="84">
        <f t="shared" si="1"/>
        <v>1158.4</v>
      </c>
      <c r="L13" s="85">
        <f t="shared" si="2"/>
        <v>1228.366</v>
      </c>
      <c r="M13" s="206"/>
      <c r="P13" s="215"/>
      <c r="T13" s="29"/>
      <c r="U13" s="230"/>
      <c r="Z13" s="29"/>
    </row>
    <row r="14" spans="1:26" s="4" customFormat="1" ht="15">
      <c r="A14" s="16" t="s">
        <v>32</v>
      </c>
      <c r="B14" s="241"/>
      <c r="C14" s="241"/>
      <c r="D14" s="241">
        <v>0</v>
      </c>
      <c r="E14" s="83">
        <f t="shared" si="0"/>
        <v>0</v>
      </c>
      <c r="F14" s="30"/>
      <c r="G14" s="242">
        <v>56.7</v>
      </c>
      <c r="H14" s="242">
        <v>47.3</v>
      </c>
      <c r="I14" s="242">
        <v>33.6</v>
      </c>
      <c r="J14" s="242">
        <v>382.1</v>
      </c>
      <c r="K14" s="84">
        <f t="shared" si="1"/>
        <v>519.7</v>
      </c>
      <c r="L14" s="85">
        <f t="shared" si="2"/>
        <v>519.7</v>
      </c>
      <c r="M14" s="206"/>
      <c r="P14" s="215"/>
      <c r="R14" s="16"/>
      <c r="Z14" s="29"/>
    </row>
    <row r="15" spans="1:26" s="4" customFormat="1" ht="15">
      <c r="A15" s="16" t="s">
        <v>33</v>
      </c>
      <c r="B15" s="241">
        <v>0</v>
      </c>
      <c r="C15" s="241">
        <v>0</v>
      </c>
      <c r="D15" s="241">
        <v>59.247</v>
      </c>
      <c r="E15" s="83">
        <f>SUM(C15:D15)</f>
        <v>59.247</v>
      </c>
      <c r="F15" s="30"/>
      <c r="G15" s="242">
        <v>124.1</v>
      </c>
      <c r="H15" s="242">
        <v>169.4</v>
      </c>
      <c r="I15" s="242">
        <v>200.1</v>
      </c>
      <c r="J15" s="242">
        <v>443.8</v>
      </c>
      <c r="K15" s="84">
        <f t="shared" si="1"/>
        <v>937.4000000000001</v>
      </c>
      <c r="L15" s="85">
        <f t="shared" si="2"/>
        <v>996.647</v>
      </c>
      <c r="M15" s="206"/>
      <c r="P15" s="215"/>
      <c r="S15" s="29"/>
      <c r="T15" s="29"/>
      <c r="U15" s="230"/>
      <c r="V15" s="146"/>
      <c r="Z15" s="29"/>
    </row>
    <row r="16" spans="1:26" s="4" customFormat="1" ht="15">
      <c r="A16" s="16" t="s">
        <v>34</v>
      </c>
      <c r="B16" s="241">
        <v>9.29</v>
      </c>
      <c r="C16" s="241">
        <v>2.752</v>
      </c>
      <c r="D16" s="241">
        <v>10.285999999999998</v>
      </c>
      <c r="E16" s="83">
        <f t="shared" si="0"/>
        <v>22.327999999999996</v>
      </c>
      <c r="F16" s="30"/>
      <c r="G16" s="242">
        <v>31.1</v>
      </c>
      <c r="H16" s="242">
        <v>49.6</v>
      </c>
      <c r="I16" s="242">
        <v>82.9</v>
      </c>
      <c r="J16" s="242">
        <v>319.94</v>
      </c>
      <c r="K16" s="84">
        <f t="shared" si="1"/>
        <v>483.54</v>
      </c>
      <c r="L16" s="85">
        <f t="shared" si="2"/>
        <v>505.868</v>
      </c>
      <c r="M16" s="206"/>
      <c r="P16" s="215"/>
      <c r="S16" s="29"/>
      <c r="T16" s="29"/>
      <c r="U16" s="230"/>
      <c r="V16" s="146"/>
      <c r="Z16" s="29"/>
    </row>
    <row r="17" spans="1:26" s="4" customFormat="1" ht="15">
      <c r="A17" s="16" t="s">
        <v>35</v>
      </c>
      <c r="B17" s="241">
        <v>19</v>
      </c>
      <c r="C17" s="241">
        <v>13.7</v>
      </c>
      <c r="D17" s="241">
        <v>34.418</v>
      </c>
      <c r="E17" s="83">
        <f t="shared" si="0"/>
        <v>67.118</v>
      </c>
      <c r="F17" s="30"/>
      <c r="G17" s="242">
        <v>135</v>
      </c>
      <c r="H17" s="242">
        <v>51.5</v>
      </c>
      <c r="I17" s="242">
        <v>119.3</v>
      </c>
      <c r="J17" s="242">
        <v>1112.8</v>
      </c>
      <c r="K17" s="84">
        <f t="shared" si="1"/>
        <v>1418.6</v>
      </c>
      <c r="L17" s="85">
        <f t="shared" si="2"/>
        <v>1485.7179999999998</v>
      </c>
      <c r="M17" s="206"/>
      <c r="P17" s="215"/>
      <c r="S17" s="29"/>
      <c r="T17" s="29"/>
      <c r="U17" s="230"/>
      <c r="V17" s="146"/>
      <c r="Z17" s="29"/>
    </row>
    <row r="18" spans="1:26" s="4" customFormat="1" ht="15">
      <c r="A18" s="16" t="s">
        <v>80</v>
      </c>
      <c r="B18" s="241"/>
      <c r="C18" s="241"/>
      <c r="D18" s="241">
        <v>0</v>
      </c>
      <c r="E18" s="83">
        <f t="shared" si="0"/>
        <v>0</v>
      </c>
      <c r="F18" s="30"/>
      <c r="G18" s="242">
        <v>339.6</v>
      </c>
      <c r="H18" s="242">
        <v>176.5</v>
      </c>
      <c r="I18" s="242">
        <v>188.9</v>
      </c>
      <c r="J18" s="242">
        <v>486.39</v>
      </c>
      <c r="K18" s="84">
        <f t="shared" si="1"/>
        <v>1191.3899999999999</v>
      </c>
      <c r="L18" s="85">
        <f t="shared" si="2"/>
        <v>1191.3899999999999</v>
      </c>
      <c r="M18" s="206"/>
      <c r="P18" s="215"/>
      <c r="R18" s="16"/>
      <c r="Z18" s="29"/>
    </row>
    <row r="19" spans="1:26" s="4" customFormat="1" ht="15">
      <c r="A19" s="16" t="s">
        <v>36</v>
      </c>
      <c r="B19" s="241">
        <v>39.31</v>
      </c>
      <c r="C19" s="241">
        <v>13.648</v>
      </c>
      <c r="D19" s="241">
        <v>4.8580000000000005</v>
      </c>
      <c r="E19" s="83">
        <f t="shared" si="0"/>
        <v>57.816</v>
      </c>
      <c r="F19" s="30"/>
      <c r="G19" s="242">
        <v>114.22</v>
      </c>
      <c r="H19" s="242">
        <v>96.02</v>
      </c>
      <c r="I19" s="242">
        <v>118.13</v>
      </c>
      <c r="J19" s="242">
        <v>655.21</v>
      </c>
      <c r="K19" s="84">
        <f t="shared" si="1"/>
        <v>983.58</v>
      </c>
      <c r="L19" s="85">
        <f t="shared" si="2"/>
        <v>1041.396</v>
      </c>
      <c r="M19" s="206"/>
      <c r="N19" s="212"/>
      <c r="O19"/>
      <c r="P19" s="215"/>
      <c r="T19" s="29"/>
      <c r="U19" s="230"/>
      <c r="Z19" s="29"/>
    </row>
    <row r="20" spans="1:26" s="4" customFormat="1" ht="15">
      <c r="A20" s="16" t="s">
        <v>37</v>
      </c>
      <c r="B20" s="241">
        <v>20.309</v>
      </c>
      <c r="C20" s="241">
        <v>8.022</v>
      </c>
      <c r="D20" s="241">
        <v>95.85</v>
      </c>
      <c r="E20" s="83">
        <f t="shared" si="0"/>
        <v>124.181</v>
      </c>
      <c r="F20" s="30"/>
      <c r="G20" s="242">
        <v>321.8</v>
      </c>
      <c r="H20" s="242">
        <v>324.7</v>
      </c>
      <c r="I20" s="242">
        <v>351.9</v>
      </c>
      <c r="J20" s="242">
        <v>1440.5</v>
      </c>
      <c r="K20" s="84">
        <f t="shared" si="1"/>
        <v>2438.9</v>
      </c>
      <c r="L20" s="85">
        <f t="shared" si="2"/>
        <v>2563.081</v>
      </c>
      <c r="M20" s="206"/>
      <c r="P20" s="215"/>
      <c r="S20" s="29"/>
      <c r="T20" s="29"/>
      <c r="U20" s="230"/>
      <c r="V20" s="146"/>
      <c r="Z20" s="29"/>
    </row>
    <row r="21" spans="1:26" s="4" customFormat="1" ht="15">
      <c r="A21" s="16" t="s">
        <v>38</v>
      </c>
      <c r="B21" s="241">
        <v>54.566</v>
      </c>
      <c r="C21" s="241">
        <v>50.093</v>
      </c>
      <c r="D21" s="241">
        <v>2.862</v>
      </c>
      <c r="E21" s="83">
        <f t="shared" si="0"/>
        <v>107.521</v>
      </c>
      <c r="F21" s="30"/>
      <c r="G21" s="242">
        <v>134.5</v>
      </c>
      <c r="H21" s="242">
        <v>63.7</v>
      </c>
      <c r="I21" s="242">
        <v>209.4</v>
      </c>
      <c r="J21" s="242">
        <v>1421</v>
      </c>
      <c r="K21" s="84">
        <f t="shared" si="1"/>
        <v>1828.6</v>
      </c>
      <c r="L21" s="85">
        <f t="shared" si="2"/>
        <v>1936.1209999999999</v>
      </c>
      <c r="M21" s="206"/>
      <c r="N21" s="212"/>
      <c r="O21"/>
      <c r="P21" s="215"/>
      <c r="Q21" s="24"/>
      <c r="S21" s="29"/>
      <c r="T21" s="29"/>
      <c r="U21" s="230"/>
      <c r="V21" s="146"/>
      <c r="Z21" s="29"/>
    </row>
    <row r="22" spans="1:26" s="4" customFormat="1" ht="15">
      <c r="A22" s="16" t="s">
        <v>39</v>
      </c>
      <c r="B22" s="241">
        <v>0</v>
      </c>
      <c r="C22" s="241">
        <v>0</v>
      </c>
      <c r="D22" s="241">
        <v>959.727</v>
      </c>
      <c r="E22" s="83">
        <f t="shared" si="0"/>
        <v>959.727</v>
      </c>
      <c r="F22" s="30"/>
      <c r="G22" s="242">
        <v>1400.3</v>
      </c>
      <c r="H22" s="242">
        <v>970</v>
      </c>
      <c r="I22" s="242">
        <v>1440.2</v>
      </c>
      <c r="J22" s="242">
        <v>2941.7</v>
      </c>
      <c r="K22" s="84">
        <f t="shared" si="1"/>
        <v>6752.2</v>
      </c>
      <c r="L22" s="85">
        <f t="shared" si="2"/>
        <v>7711.927</v>
      </c>
      <c r="M22" s="206"/>
      <c r="P22" s="215"/>
      <c r="S22" s="29"/>
      <c r="T22" s="29"/>
      <c r="U22" s="230"/>
      <c r="V22" s="146"/>
      <c r="Z22" s="29"/>
    </row>
    <row r="23" spans="1:26" s="4" customFormat="1" ht="15">
      <c r="A23" s="16" t="s">
        <v>40</v>
      </c>
      <c r="B23" s="241">
        <v>0</v>
      </c>
      <c r="C23" s="241">
        <v>0</v>
      </c>
      <c r="D23" s="241">
        <v>28.055</v>
      </c>
      <c r="E23" s="83">
        <f t="shared" si="0"/>
        <v>28.055</v>
      </c>
      <c r="F23" s="30"/>
      <c r="G23" s="242">
        <v>23.5</v>
      </c>
      <c r="H23" s="242">
        <v>22.7</v>
      </c>
      <c r="I23" s="242">
        <v>54</v>
      </c>
      <c r="J23" s="242">
        <v>270.17</v>
      </c>
      <c r="K23" s="84">
        <f t="shared" si="1"/>
        <v>370.37</v>
      </c>
      <c r="L23" s="85">
        <f t="shared" si="2"/>
        <v>398.425</v>
      </c>
      <c r="M23" s="206"/>
      <c r="P23" s="215"/>
      <c r="S23" s="29"/>
      <c r="T23" s="29"/>
      <c r="U23" s="230"/>
      <c r="V23" s="146"/>
      <c r="Z23" s="29"/>
    </row>
    <row r="24" spans="1:26" s="4" customFormat="1" ht="15">
      <c r="A24" s="16" t="s">
        <v>41</v>
      </c>
      <c r="B24" s="241">
        <v>0</v>
      </c>
      <c r="C24" s="241">
        <v>0</v>
      </c>
      <c r="D24" s="241">
        <v>38.613</v>
      </c>
      <c r="E24" s="83">
        <f t="shared" si="0"/>
        <v>38.613</v>
      </c>
      <c r="F24" s="30"/>
      <c r="G24" s="242">
        <v>92.6</v>
      </c>
      <c r="H24" s="242">
        <v>100</v>
      </c>
      <c r="I24" s="242">
        <v>101.2</v>
      </c>
      <c r="J24" s="242">
        <v>395.2</v>
      </c>
      <c r="K24" s="84">
        <f t="shared" si="1"/>
        <v>689</v>
      </c>
      <c r="L24" s="85">
        <f t="shared" si="2"/>
        <v>727.613</v>
      </c>
      <c r="M24" s="206"/>
      <c r="N24" s="212"/>
      <c r="O24"/>
      <c r="P24" s="215"/>
      <c r="Q24" s="24"/>
      <c r="S24" s="29"/>
      <c r="T24" s="29"/>
      <c r="U24" s="230"/>
      <c r="V24" s="146"/>
      <c r="Z24" s="29"/>
    </row>
    <row r="25" spans="1:26" s="4" customFormat="1" ht="15">
      <c r="A25" s="16" t="s">
        <v>42</v>
      </c>
      <c r="B25" s="241">
        <v>0</v>
      </c>
      <c r="C25" s="241">
        <v>0</v>
      </c>
      <c r="D25" s="241">
        <v>98.34</v>
      </c>
      <c r="E25" s="83">
        <f t="shared" si="0"/>
        <v>98.34</v>
      </c>
      <c r="F25" s="30"/>
      <c r="G25" s="242">
        <v>157.2</v>
      </c>
      <c r="H25" s="242">
        <v>296.4</v>
      </c>
      <c r="I25" s="242">
        <v>366.1</v>
      </c>
      <c r="J25" s="242">
        <v>739.1</v>
      </c>
      <c r="K25" s="84">
        <f t="shared" si="1"/>
        <v>1558.8000000000002</v>
      </c>
      <c r="L25" s="85">
        <f t="shared" si="2"/>
        <v>1657.14</v>
      </c>
      <c r="M25" s="206"/>
      <c r="N25" s="212"/>
      <c r="O25"/>
      <c r="P25" s="215"/>
      <c r="Q25" s="24"/>
      <c r="S25" s="29"/>
      <c r="T25" s="29"/>
      <c r="U25" s="230"/>
      <c r="V25" s="146"/>
      <c r="Z25" s="29"/>
    </row>
    <row r="26" spans="1:26" s="4" customFormat="1" ht="15">
      <c r="A26" s="16" t="s">
        <v>43</v>
      </c>
      <c r="B26" s="241">
        <v>0</v>
      </c>
      <c r="C26" s="241">
        <v>0</v>
      </c>
      <c r="D26" s="241">
        <v>73.46400000000001</v>
      </c>
      <c r="E26" s="83">
        <f t="shared" si="0"/>
        <v>73.46400000000001</v>
      </c>
      <c r="F26" s="30"/>
      <c r="G26" s="242">
        <v>101.1</v>
      </c>
      <c r="H26" s="242">
        <v>154.8</v>
      </c>
      <c r="I26" s="242">
        <v>206.5</v>
      </c>
      <c r="J26" s="242">
        <v>577.1</v>
      </c>
      <c r="K26" s="84">
        <f t="shared" si="1"/>
        <v>1039.5</v>
      </c>
      <c r="L26" s="85">
        <f t="shared" si="2"/>
        <v>1112.964</v>
      </c>
      <c r="M26" s="206"/>
      <c r="N26" s="212"/>
      <c r="O26"/>
      <c r="P26" s="215"/>
      <c r="Q26" s="24"/>
      <c r="S26" s="29"/>
      <c r="T26" s="29"/>
      <c r="U26" s="230"/>
      <c r="V26" s="146"/>
      <c r="Z26" s="29"/>
    </row>
    <row r="27" spans="1:26" s="4" customFormat="1" ht="18">
      <c r="A27" s="16" t="s">
        <v>169</v>
      </c>
      <c r="B27" s="241">
        <v>59.049</v>
      </c>
      <c r="C27" s="241">
        <v>25.416</v>
      </c>
      <c r="D27" s="241">
        <v>18.516</v>
      </c>
      <c r="E27" s="83">
        <f t="shared" si="0"/>
        <v>102.981</v>
      </c>
      <c r="F27" s="30"/>
      <c r="G27" s="242">
        <v>146.6</v>
      </c>
      <c r="H27" s="242">
        <v>143.1</v>
      </c>
      <c r="I27" s="242">
        <v>244</v>
      </c>
      <c r="J27" s="242">
        <v>1041.5</v>
      </c>
      <c r="K27" s="84">
        <f t="shared" si="1"/>
        <v>1575.2</v>
      </c>
      <c r="L27" s="85">
        <f t="shared" si="2"/>
        <v>1678.181</v>
      </c>
      <c r="M27" s="206"/>
      <c r="P27" s="215"/>
      <c r="S27" s="29"/>
      <c r="T27" s="29"/>
      <c r="U27" s="230"/>
      <c r="V27" s="146"/>
      <c r="Z27" s="29"/>
    </row>
    <row r="28" spans="1:26" s="4" customFormat="1" ht="15">
      <c r="A28" s="16" t="s">
        <v>45</v>
      </c>
      <c r="B28" s="241"/>
      <c r="C28" s="241"/>
      <c r="D28" s="241">
        <v>0</v>
      </c>
      <c r="E28" s="83">
        <f t="shared" si="0"/>
        <v>0</v>
      </c>
      <c r="F28" s="30"/>
      <c r="G28" s="242">
        <v>160.6</v>
      </c>
      <c r="H28" s="242">
        <v>204.8</v>
      </c>
      <c r="I28" s="242">
        <v>159.8</v>
      </c>
      <c r="J28" s="242">
        <v>459.3</v>
      </c>
      <c r="K28" s="84">
        <f t="shared" si="1"/>
        <v>984.5</v>
      </c>
      <c r="L28" s="85">
        <f t="shared" si="2"/>
        <v>984.5</v>
      </c>
      <c r="M28" s="206"/>
      <c r="P28" s="215"/>
      <c r="R28" s="16"/>
      <c r="Z28" s="29"/>
    </row>
    <row r="29" spans="1:26" s="4" customFormat="1" ht="15">
      <c r="A29" s="16" t="s">
        <v>46</v>
      </c>
      <c r="B29" s="241">
        <v>38.674</v>
      </c>
      <c r="C29" s="241">
        <v>13.899</v>
      </c>
      <c r="D29" s="241">
        <v>207.785</v>
      </c>
      <c r="E29" s="83">
        <f t="shared" si="0"/>
        <v>260.358</v>
      </c>
      <c r="F29" s="30"/>
      <c r="G29" s="242">
        <v>435.1</v>
      </c>
      <c r="H29" s="242">
        <v>367</v>
      </c>
      <c r="I29" s="242">
        <v>638.1</v>
      </c>
      <c r="J29" s="242">
        <v>1062.9</v>
      </c>
      <c r="K29" s="84">
        <f t="shared" si="1"/>
        <v>2503.1000000000004</v>
      </c>
      <c r="L29" s="85">
        <f t="shared" si="2"/>
        <v>2763.4580000000005</v>
      </c>
      <c r="M29" s="206"/>
      <c r="P29" s="215"/>
      <c r="S29" s="29"/>
      <c r="T29" s="29"/>
      <c r="U29" s="230"/>
      <c r="V29" s="146"/>
      <c r="Z29" s="29"/>
    </row>
    <row r="30" spans="1:26" s="4" customFormat="1" ht="15">
      <c r="A30" s="16" t="s">
        <v>47</v>
      </c>
      <c r="B30" s="241">
        <v>18.397</v>
      </c>
      <c r="C30" s="241">
        <v>10.444</v>
      </c>
      <c r="D30" s="241">
        <v>26.054</v>
      </c>
      <c r="E30" s="83">
        <f t="shared" si="0"/>
        <v>54.894999999999996</v>
      </c>
      <c r="F30" s="30"/>
      <c r="G30" s="242">
        <v>65.2</v>
      </c>
      <c r="H30" s="242">
        <v>62.3</v>
      </c>
      <c r="I30" s="242">
        <v>139.6</v>
      </c>
      <c r="J30" s="242">
        <v>559.1</v>
      </c>
      <c r="K30" s="84">
        <f t="shared" si="1"/>
        <v>826.2</v>
      </c>
      <c r="L30" s="85">
        <f t="shared" si="2"/>
        <v>881.095</v>
      </c>
      <c r="M30" s="206"/>
      <c r="N30" s="213"/>
      <c r="P30" s="215"/>
      <c r="T30" s="29"/>
      <c r="U30" s="230"/>
      <c r="Z30" s="29"/>
    </row>
    <row r="31" spans="1:26" s="4" customFormat="1" ht="15">
      <c r="A31" s="16" t="s">
        <v>27</v>
      </c>
      <c r="B31" s="241">
        <v>0</v>
      </c>
      <c r="C31" s="241">
        <v>0</v>
      </c>
      <c r="D31" s="241">
        <v>166.541</v>
      </c>
      <c r="E31" s="83">
        <f t="shared" si="0"/>
        <v>166.541</v>
      </c>
      <c r="F31" s="30"/>
      <c r="G31" s="242">
        <v>458.7</v>
      </c>
      <c r="H31" s="242">
        <v>599.3</v>
      </c>
      <c r="I31" s="242">
        <v>768.9</v>
      </c>
      <c r="J31" s="242">
        <v>1149.1</v>
      </c>
      <c r="K31" s="84">
        <f t="shared" si="1"/>
        <v>2976</v>
      </c>
      <c r="L31" s="85">
        <f t="shared" si="2"/>
        <v>3142.541</v>
      </c>
      <c r="M31" s="206"/>
      <c r="P31" s="215"/>
      <c r="S31" s="29"/>
      <c r="T31" s="29"/>
      <c r="U31" s="230"/>
      <c r="V31" s="146"/>
      <c r="Z31" s="29"/>
    </row>
    <row r="32" spans="1:26" s="4" customFormat="1" ht="15">
      <c r="A32" s="16" t="s">
        <v>48</v>
      </c>
      <c r="B32" s="241"/>
      <c r="C32" s="241"/>
      <c r="D32" s="241">
        <v>0</v>
      </c>
      <c r="E32" s="83">
        <f t="shared" si="0"/>
        <v>0</v>
      </c>
      <c r="F32" s="30"/>
      <c r="G32" s="242">
        <v>224.6</v>
      </c>
      <c r="H32" s="242">
        <v>161.7</v>
      </c>
      <c r="I32" s="242">
        <v>198.5</v>
      </c>
      <c r="J32" s="242">
        <v>465.1</v>
      </c>
      <c r="K32" s="84">
        <f t="shared" si="1"/>
        <v>1049.9</v>
      </c>
      <c r="L32" s="85">
        <f t="shared" si="2"/>
        <v>1049.9</v>
      </c>
      <c r="M32" s="206"/>
      <c r="P32" s="215"/>
      <c r="R32" s="16"/>
      <c r="Z32" s="29"/>
    </row>
    <row r="33" spans="1:26" s="4" customFormat="1" ht="15">
      <c r="A33" s="16" t="s">
        <v>49</v>
      </c>
      <c r="B33" s="241">
        <v>0</v>
      </c>
      <c r="C33" s="241">
        <v>0</v>
      </c>
      <c r="D33" s="241">
        <v>92.961</v>
      </c>
      <c r="E33" s="83">
        <f t="shared" si="0"/>
        <v>92.961</v>
      </c>
      <c r="F33" s="30"/>
      <c r="G33" s="242">
        <v>107.9</v>
      </c>
      <c r="H33" s="242">
        <v>208.5</v>
      </c>
      <c r="I33" s="242">
        <v>231.8</v>
      </c>
      <c r="J33" s="242">
        <v>627.5</v>
      </c>
      <c r="K33" s="84">
        <f t="shared" si="1"/>
        <v>1175.7</v>
      </c>
      <c r="L33" s="85">
        <f t="shared" si="2"/>
        <v>1268.661</v>
      </c>
      <c r="M33" s="206"/>
      <c r="N33" s="213"/>
      <c r="P33" s="215"/>
      <c r="S33" s="29"/>
      <c r="T33" s="29"/>
      <c r="U33" s="230"/>
      <c r="V33" s="146"/>
      <c r="Z33" s="29"/>
    </row>
    <row r="34" spans="1:26" s="4" customFormat="1" ht="15">
      <c r="A34" s="25" t="s">
        <v>50</v>
      </c>
      <c r="B34" s="241">
        <v>65.023</v>
      </c>
      <c r="C34" s="241">
        <v>20.621</v>
      </c>
      <c r="D34" s="241">
        <v>56.313</v>
      </c>
      <c r="E34" s="83">
        <f t="shared" si="0"/>
        <v>141.957</v>
      </c>
      <c r="F34" s="30"/>
      <c r="G34" s="242">
        <v>268.1</v>
      </c>
      <c r="H34" s="242">
        <v>246.7</v>
      </c>
      <c r="I34" s="242">
        <v>444</v>
      </c>
      <c r="J34" s="242">
        <v>1312.6</v>
      </c>
      <c r="K34" s="84">
        <f t="shared" si="1"/>
        <v>2271.3999999999996</v>
      </c>
      <c r="L34" s="85">
        <f t="shared" si="2"/>
        <v>2413.3569999999995</v>
      </c>
      <c r="M34" s="206"/>
      <c r="N34" s="213"/>
      <c r="P34" s="215"/>
      <c r="S34" s="29"/>
      <c r="T34" s="29"/>
      <c r="U34" s="230"/>
      <c r="V34" s="146"/>
      <c r="Z34" s="29"/>
    </row>
    <row r="35" spans="1:26" s="4" customFormat="1" ht="15">
      <c r="A35" s="16" t="s">
        <v>51</v>
      </c>
      <c r="B35" s="241">
        <v>21.37</v>
      </c>
      <c r="C35" s="241">
        <v>6.32</v>
      </c>
      <c r="D35" s="241">
        <v>115.95200000000001</v>
      </c>
      <c r="E35" s="83">
        <f t="shared" si="0"/>
        <v>143.64200000000002</v>
      </c>
      <c r="F35" s="30"/>
      <c r="G35" s="242">
        <v>212.1</v>
      </c>
      <c r="H35" s="242">
        <v>160.91</v>
      </c>
      <c r="I35" s="242">
        <v>170.6</v>
      </c>
      <c r="J35" s="242">
        <v>473.82</v>
      </c>
      <c r="K35" s="84">
        <f t="shared" si="1"/>
        <v>1017.4300000000001</v>
      </c>
      <c r="L35" s="85">
        <f t="shared" si="2"/>
        <v>1161.0720000000001</v>
      </c>
      <c r="M35" s="206"/>
      <c r="P35" s="215"/>
      <c r="T35" s="29"/>
      <c r="U35" s="230"/>
      <c r="Z35" s="29"/>
    </row>
    <row r="36" spans="1:26" s="4" customFormat="1" ht="15">
      <c r="A36" s="16" t="s">
        <v>52</v>
      </c>
      <c r="B36" s="241">
        <v>0</v>
      </c>
      <c r="C36" s="241">
        <v>0</v>
      </c>
      <c r="D36" s="241">
        <v>22.613999999999997</v>
      </c>
      <c r="E36" s="83">
        <f>SUM(B36:D36)</f>
        <v>22.613999999999997</v>
      </c>
      <c r="F36" s="30"/>
      <c r="G36" s="242">
        <v>46.1</v>
      </c>
      <c r="H36" s="242">
        <v>8.3</v>
      </c>
      <c r="I36" s="242">
        <v>26.9</v>
      </c>
      <c r="J36" s="242">
        <v>296.8</v>
      </c>
      <c r="K36" s="84">
        <f t="shared" si="1"/>
        <v>378.1</v>
      </c>
      <c r="L36" s="85">
        <f t="shared" si="2"/>
        <v>400.714</v>
      </c>
      <c r="M36" s="206"/>
      <c r="P36" s="215"/>
      <c r="S36" s="29"/>
      <c r="T36" s="29"/>
      <c r="U36" s="230"/>
      <c r="V36" s="146"/>
      <c r="Z36" s="29"/>
    </row>
    <row r="37" spans="1:26" s="4" customFormat="1" ht="15">
      <c r="A37" s="16" t="s">
        <v>53</v>
      </c>
      <c r="B37" s="241">
        <v>34.704</v>
      </c>
      <c r="C37" s="241">
        <v>12.703</v>
      </c>
      <c r="D37" s="241">
        <v>0</v>
      </c>
      <c r="E37" s="83">
        <f>SUM(B37:D37)</f>
        <v>47.407</v>
      </c>
      <c r="F37" s="30"/>
      <c r="G37" s="242">
        <v>152</v>
      </c>
      <c r="H37" s="242">
        <v>117.1</v>
      </c>
      <c r="I37" s="242">
        <v>116.3</v>
      </c>
      <c r="J37" s="242">
        <v>669.6</v>
      </c>
      <c r="K37" s="84">
        <f t="shared" si="1"/>
        <v>1055</v>
      </c>
      <c r="L37" s="85">
        <f t="shared" si="2"/>
        <v>1102.407</v>
      </c>
      <c r="M37" s="206"/>
      <c r="N37" s="212"/>
      <c r="O37"/>
      <c r="P37" s="215"/>
      <c r="S37" s="29"/>
      <c r="T37" s="29"/>
      <c r="U37" s="230"/>
      <c r="V37" s="146"/>
      <c r="Z37" s="29"/>
    </row>
    <row r="38" spans="1:26" s="4" customFormat="1" ht="15">
      <c r="A38" s="70" t="s">
        <v>6</v>
      </c>
      <c r="B38" s="61">
        <f>SUM(B6:B37)</f>
        <v>449.368</v>
      </c>
      <c r="C38" s="61">
        <f>SUM(C6:C37)</f>
        <v>195.726</v>
      </c>
      <c r="D38" s="61">
        <f>SUM(D6:D37)</f>
        <v>3089.9809999999998</v>
      </c>
      <c r="E38" s="61">
        <f>SUM(E6:E37)</f>
        <v>3735.075</v>
      </c>
      <c r="F38" s="61"/>
      <c r="G38" s="61">
        <f aca="true" t="shared" si="3" ref="G38:L38">SUM(G6:G37)</f>
        <v>7500.449000000001</v>
      </c>
      <c r="H38" s="61">
        <f t="shared" si="3"/>
        <v>7506.359</v>
      </c>
      <c r="I38" s="61">
        <f t="shared" si="3"/>
        <v>10687.057999999997</v>
      </c>
      <c r="J38" s="61">
        <f t="shared" si="3"/>
        <v>27161.633999999987</v>
      </c>
      <c r="K38" s="61">
        <f t="shared" si="3"/>
        <v>52855.5</v>
      </c>
      <c r="L38" s="61">
        <f t="shared" si="3"/>
        <v>56590.575</v>
      </c>
      <c r="M38" s="206"/>
      <c r="P38" s="215"/>
      <c r="S38" s="29"/>
      <c r="T38" s="29"/>
      <c r="U38" s="230"/>
      <c r="V38" s="146"/>
      <c r="Z38" s="29"/>
    </row>
    <row r="39" spans="2:20" s="4" customFormat="1" ht="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8" t="s">
        <v>54</v>
      </c>
      <c r="T39" s="29"/>
    </row>
    <row r="40" spans="1:13" s="4" customFormat="1" ht="15">
      <c r="A40" s="4" t="s">
        <v>23</v>
      </c>
      <c r="B40" s="89" t="s">
        <v>115</v>
      </c>
      <c r="C40" s="89" t="s">
        <v>115</v>
      </c>
      <c r="D40" s="90">
        <f aca="true" t="shared" si="4" ref="D40:E43">D6/D$38*100</f>
        <v>1.1577417466320992</v>
      </c>
      <c r="E40" s="90">
        <f t="shared" si="4"/>
        <v>0.9577853189025657</v>
      </c>
      <c r="F40" s="90"/>
      <c r="G40" s="90">
        <f aca="true" t="shared" si="5" ref="G40:L49">G6/G$38*100</f>
        <v>1.3712512410923663</v>
      </c>
      <c r="H40" s="90">
        <f t="shared" si="5"/>
        <v>0.5621900045015167</v>
      </c>
      <c r="I40" s="90">
        <f t="shared" si="5"/>
        <v>0.865532871628469</v>
      </c>
      <c r="J40" s="90">
        <f t="shared" si="5"/>
        <v>2.6762012918663154</v>
      </c>
      <c r="K40" s="90">
        <f t="shared" si="5"/>
        <v>1.8246918485304273</v>
      </c>
      <c r="L40" s="90">
        <f t="shared" si="5"/>
        <v>1.7674745308737367</v>
      </c>
      <c r="M40" s="86"/>
    </row>
    <row r="41" spans="1:13" s="4" customFormat="1" ht="15">
      <c r="A41" s="4" t="s">
        <v>24</v>
      </c>
      <c r="B41" s="89" t="s">
        <v>115</v>
      </c>
      <c r="C41" s="89" t="s">
        <v>115</v>
      </c>
      <c r="D41" s="90">
        <f t="shared" si="4"/>
        <v>7.610985310265662</v>
      </c>
      <c r="E41" s="90">
        <f t="shared" si="4"/>
        <v>6.2964732970556145</v>
      </c>
      <c r="F41" s="90"/>
      <c r="G41" s="90">
        <f t="shared" si="5"/>
        <v>9.168784428772197</v>
      </c>
      <c r="H41" s="90">
        <f t="shared" si="5"/>
        <v>10.846803356993718</v>
      </c>
      <c r="I41" s="90">
        <f t="shared" si="5"/>
        <v>14.482002436966287</v>
      </c>
      <c r="J41" s="90">
        <f t="shared" si="5"/>
        <v>9.253861531305521</v>
      </c>
      <c r="K41" s="90">
        <f t="shared" si="5"/>
        <v>10.52511091560954</v>
      </c>
      <c r="L41" s="90">
        <f t="shared" si="5"/>
        <v>10.246013580883389</v>
      </c>
      <c r="M41" s="86"/>
    </row>
    <row r="42" spans="1:13" s="4" customFormat="1" ht="15">
      <c r="A42" s="4" t="s">
        <v>25</v>
      </c>
      <c r="B42" s="89" t="s">
        <v>115</v>
      </c>
      <c r="C42" s="89" t="s">
        <v>115</v>
      </c>
      <c r="D42" s="90">
        <f t="shared" si="4"/>
        <v>1.7325349249720308</v>
      </c>
      <c r="E42" s="90">
        <f t="shared" si="4"/>
        <v>1.4333045521174275</v>
      </c>
      <c r="F42" s="90"/>
      <c r="G42" s="90">
        <f t="shared" si="5"/>
        <v>2.566513018087317</v>
      </c>
      <c r="H42" s="90">
        <f t="shared" si="5"/>
        <v>3.393123084041144</v>
      </c>
      <c r="I42" s="90">
        <f t="shared" si="5"/>
        <v>4.571884984623459</v>
      </c>
      <c r="J42" s="90">
        <f t="shared" si="5"/>
        <v>3.236550496188854</v>
      </c>
      <c r="K42" s="90">
        <f t="shared" si="5"/>
        <v>3.43370131774366</v>
      </c>
      <c r="L42" s="90">
        <f t="shared" si="5"/>
        <v>3.3016717006321286</v>
      </c>
      <c r="M42" s="86"/>
    </row>
    <row r="43" spans="1:13" s="4" customFormat="1" ht="12.75" customHeight="1">
      <c r="A43" s="4" t="s">
        <v>26</v>
      </c>
      <c r="B43" s="89" t="s">
        <v>115</v>
      </c>
      <c r="C43" s="89" t="s">
        <v>115</v>
      </c>
      <c r="D43" s="90">
        <f t="shared" si="4"/>
        <v>9.588214296463313</v>
      </c>
      <c r="E43" s="90">
        <f t="shared" si="4"/>
        <v>7.932210196582398</v>
      </c>
      <c r="F43" s="90"/>
      <c r="G43" s="90">
        <f t="shared" si="5"/>
        <v>6.73693001578972</v>
      </c>
      <c r="H43" s="90">
        <f t="shared" si="5"/>
        <v>8.173070326106172</v>
      </c>
      <c r="I43" s="90">
        <f t="shared" si="5"/>
        <v>4.062858084984662</v>
      </c>
      <c r="J43" s="90">
        <f t="shared" si="5"/>
        <v>2.6986594400027637</v>
      </c>
      <c r="K43" s="90">
        <f t="shared" si="5"/>
        <v>4.324999290518489</v>
      </c>
      <c r="L43" s="90">
        <f t="shared" si="5"/>
        <v>4.5630813965046295</v>
      </c>
      <c r="M43" s="86"/>
    </row>
    <row r="44" spans="1:13" s="4" customFormat="1" ht="12.75" customHeight="1">
      <c r="A44" s="4" t="s">
        <v>28</v>
      </c>
      <c r="B44" s="89" t="s">
        <v>115</v>
      </c>
      <c r="C44" s="89" t="s">
        <v>115</v>
      </c>
      <c r="D44" s="89" t="s">
        <v>115</v>
      </c>
      <c r="E44" s="90">
        <f aca="true" t="shared" si="6" ref="E44:E72">E10/E$38*100</f>
        <v>0.0780707214714564</v>
      </c>
      <c r="F44" s="90"/>
      <c r="G44" s="90">
        <f t="shared" si="5"/>
        <v>0.657293983333531</v>
      </c>
      <c r="H44" s="90">
        <f t="shared" si="5"/>
        <v>0.4582781079348856</v>
      </c>
      <c r="I44" s="90">
        <f t="shared" si="5"/>
        <v>0.2638705619451116</v>
      </c>
      <c r="J44" s="90">
        <f t="shared" si="5"/>
        <v>0.6621840202986319</v>
      </c>
      <c r="K44" s="90">
        <f t="shared" si="5"/>
        <v>0.551995534996358</v>
      </c>
      <c r="L44" s="90">
        <f t="shared" si="5"/>
        <v>0.5207156845464108</v>
      </c>
      <c r="M44" s="86"/>
    </row>
    <row r="45" spans="1:13" s="4" customFormat="1" ht="12.75" customHeight="1">
      <c r="A45" s="4" t="s">
        <v>29</v>
      </c>
      <c r="B45" s="90">
        <f>B11/B$38*100</f>
        <v>13.13311139199943</v>
      </c>
      <c r="C45" s="90">
        <f>C11/C$38*100</f>
        <v>7.383791627070496</v>
      </c>
      <c r="D45" s="90">
        <f>D11/D$38*100</f>
        <v>9.020152551099828</v>
      </c>
      <c r="E45" s="90">
        <f t="shared" si="6"/>
        <v>9.429235022054444</v>
      </c>
      <c r="F45" s="90"/>
      <c r="G45" s="90">
        <f t="shared" si="5"/>
        <v>6.589992145803536</v>
      </c>
      <c r="H45" s="90">
        <f t="shared" si="5"/>
        <v>9.790752081002253</v>
      </c>
      <c r="I45" s="90">
        <f t="shared" si="5"/>
        <v>11.02668292807993</v>
      </c>
      <c r="J45" s="90">
        <f t="shared" si="5"/>
        <v>6.53253777000309</v>
      </c>
      <c r="K45" s="90">
        <f t="shared" si="5"/>
        <v>7.912099970674766</v>
      </c>
      <c r="L45" s="90">
        <f t="shared" si="5"/>
        <v>8.012233485876404</v>
      </c>
      <c r="M45" s="86"/>
    </row>
    <row r="46" spans="1:12" s="4" customFormat="1" ht="15">
      <c r="A46" s="4" t="s">
        <v>30</v>
      </c>
      <c r="B46" s="89" t="s">
        <v>115</v>
      </c>
      <c r="C46" s="89" t="s">
        <v>115</v>
      </c>
      <c r="D46" s="90">
        <f>D12/D$38*100</f>
        <v>0.6303275003956336</v>
      </c>
      <c r="E46" s="90">
        <f t="shared" si="6"/>
        <v>0.5214620857680234</v>
      </c>
      <c r="F46" s="90"/>
      <c r="G46" s="90">
        <f t="shared" si="5"/>
        <v>0.47463825165666745</v>
      </c>
      <c r="H46" s="90">
        <f t="shared" si="5"/>
        <v>0.2264746463631702</v>
      </c>
      <c r="I46" s="90">
        <f t="shared" si="5"/>
        <v>0.8973470528558939</v>
      </c>
      <c r="J46" s="90">
        <f t="shared" si="5"/>
        <v>1.5547665504954533</v>
      </c>
      <c r="K46" s="90">
        <f t="shared" si="5"/>
        <v>1.0799254571425867</v>
      </c>
      <c r="L46" s="90">
        <f t="shared" si="5"/>
        <v>1.043065916895172</v>
      </c>
    </row>
    <row r="47" spans="1:12" s="4" customFormat="1" ht="12.75" customHeight="1">
      <c r="A47" s="4" t="s">
        <v>31</v>
      </c>
      <c r="B47" s="90">
        <f>B13/B$38*100</f>
        <v>2.3722205408484807</v>
      </c>
      <c r="C47" s="90">
        <f>C13/C$38*100</f>
        <v>1.8679173947252794</v>
      </c>
      <c r="D47" s="90">
        <f>D13/D$38*100</f>
        <v>1.8009819477854399</v>
      </c>
      <c r="E47" s="90">
        <f t="shared" si="6"/>
        <v>1.8732153972811794</v>
      </c>
      <c r="F47" s="90"/>
      <c r="G47" s="90">
        <f t="shared" si="5"/>
        <v>1.6559008667347779</v>
      </c>
      <c r="H47" s="90">
        <f t="shared" si="5"/>
        <v>2.572485541925186</v>
      </c>
      <c r="I47" s="90">
        <f t="shared" si="5"/>
        <v>1.972479236100338</v>
      </c>
      <c r="J47" s="90">
        <f t="shared" si="5"/>
        <v>2.3205525853120625</v>
      </c>
      <c r="K47" s="90">
        <f t="shared" si="5"/>
        <v>2.1916356859740236</v>
      </c>
      <c r="L47" s="90">
        <f t="shared" si="5"/>
        <v>2.170619400845459</v>
      </c>
    </row>
    <row r="48" spans="1:12" s="4" customFormat="1" ht="15">
      <c r="A48" s="4" t="s">
        <v>32</v>
      </c>
      <c r="B48" s="89" t="s">
        <v>115</v>
      </c>
      <c r="C48" s="89" t="s">
        <v>115</v>
      </c>
      <c r="D48" s="89" t="s">
        <v>115</v>
      </c>
      <c r="E48" s="90">
        <f t="shared" si="6"/>
        <v>0</v>
      </c>
      <c r="F48" s="90"/>
      <c r="G48" s="90">
        <f t="shared" si="5"/>
        <v>0.7559547435093551</v>
      </c>
      <c r="H48" s="90">
        <f t="shared" si="5"/>
        <v>0.6301323984104676</v>
      </c>
      <c r="I48" s="90">
        <f t="shared" si="5"/>
        <v>0.3143989674239628</v>
      </c>
      <c r="J48" s="90">
        <f t="shared" si="5"/>
        <v>1.4067636726126278</v>
      </c>
      <c r="K48" s="90">
        <f t="shared" si="5"/>
        <v>0.9832467765890023</v>
      </c>
      <c r="L48" s="90">
        <f t="shared" si="5"/>
        <v>0.9183508031151831</v>
      </c>
    </row>
    <row r="49" spans="1:12" s="4" customFormat="1" ht="15">
      <c r="A49" s="4" t="s">
        <v>33</v>
      </c>
      <c r="B49" s="89" t="s">
        <v>115</v>
      </c>
      <c r="C49" s="89" t="s">
        <v>115</v>
      </c>
      <c r="D49" s="90">
        <f>D15/D$38*100</f>
        <v>1.9173904305560456</v>
      </c>
      <c r="E49" s="90">
        <f t="shared" si="6"/>
        <v>1.5862332081685107</v>
      </c>
      <c r="F49" s="90"/>
      <c r="G49" s="90">
        <f t="shared" si="5"/>
        <v>1.6545676132188885</v>
      </c>
      <c r="H49" s="90">
        <f t="shared" si="5"/>
        <v>2.256753240818884</v>
      </c>
      <c r="I49" s="90">
        <f t="shared" si="5"/>
        <v>1.872358136355207</v>
      </c>
      <c r="J49" s="90">
        <f t="shared" si="5"/>
        <v>1.6339223185173626</v>
      </c>
      <c r="K49" s="90">
        <f t="shared" si="5"/>
        <v>1.7735145822099878</v>
      </c>
      <c r="L49" s="90">
        <f t="shared" si="5"/>
        <v>1.7611536903450797</v>
      </c>
    </row>
    <row r="50" spans="1:12" s="4" customFormat="1" ht="15">
      <c r="A50" s="4" t="s">
        <v>34</v>
      </c>
      <c r="B50" s="90">
        <f>B16/B$38*100</f>
        <v>2.067347919745064</v>
      </c>
      <c r="C50" s="90">
        <f>C16/C$38*100</f>
        <v>1.4060472292899255</v>
      </c>
      <c r="D50" s="90">
        <f>D16/D$38*100</f>
        <v>0.33288230574880556</v>
      </c>
      <c r="E50" s="90">
        <f t="shared" si="6"/>
        <v>0.5977925476730721</v>
      </c>
      <c r="F50" s="90"/>
      <c r="G50" s="90">
        <f aca="true" t="shared" si="7" ref="G50:L59">G16/G$38*100</f>
        <v>0.41464184344163924</v>
      </c>
      <c r="H50" s="90">
        <f t="shared" si="7"/>
        <v>0.6607730858596025</v>
      </c>
      <c r="I50" s="90">
        <f t="shared" si="7"/>
        <v>0.7757045952216225</v>
      </c>
      <c r="J50" s="90">
        <f t="shared" si="7"/>
        <v>1.177911461438587</v>
      </c>
      <c r="K50" s="90">
        <f t="shared" si="7"/>
        <v>0.9148338394301445</v>
      </c>
      <c r="L50" s="90">
        <f t="shared" si="7"/>
        <v>0.8939085704642514</v>
      </c>
    </row>
    <row r="51" spans="1:12" s="4" customFormat="1" ht="15">
      <c r="A51" s="4" t="s">
        <v>35</v>
      </c>
      <c r="B51" s="90">
        <f>B17/B$38*100</f>
        <v>4.2281604386605185</v>
      </c>
      <c r="C51" s="90">
        <f>C17/C$38*100</f>
        <v>6.999581046973831</v>
      </c>
      <c r="D51" s="90">
        <f>D17/D$38*100</f>
        <v>1.11385798165102</v>
      </c>
      <c r="E51" s="90">
        <f t="shared" si="6"/>
        <v>1.796965255048426</v>
      </c>
      <c r="F51" s="90"/>
      <c r="G51" s="90">
        <f t="shared" si="7"/>
        <v>1.7998922464508453</v>
      </c>
      <c r="H51" s="90">
        <f t="shared" si="7"/>
        <v>0.6860849581001921</v>
      </c>
      <c r="I51" s="90">
        <f t="shared" si="7"/>
        <v>1.1163034765975821</v>
      </c>
      <c r="J51" s="90">
        <f t="shared" si="7"/>
        <v>4.096955286268861</v>
      </c>
      <c r="K51" s="90">
        <f t="shared" si="7"/>
        <v>2.683921257012042</v>
      </c>
      <c r="L51" s="90">
        <f t="shared" si="7"/>
        <v>2.6253806397973514</v>
      </c>
    </row>
    <row r="52" spans="1:12" s="4" customFormat="1" ht="15">
      <c r="A52" s="4" t="s">
        <v>80</v>
      </c>
      <c r="B52" s="89" t="s">
        <v>115</v>
      </c>
      <c r="C52" s="89" t="s">
        <v>115</v>
      </c>
      <c r="D52" s="89" t="s">
        <v>115</v>
      </c>
      <c r="E52" s="90">
        <f t="shared" si="6"/>
        <v>0</v>
      </c>
      <c r="F52" s="90"/>
      <c r="G52" s="90">
        <f t="shared" si="7"/>
        <v>4.527728939960793</v>
      </c>
      <c r="H52" s="90">
        <f t="shared" si="7"/>
        <v>2.3513397107705614</v>
      </c>
      <c r="I52" s="90">
        <f t="shared" si="7"/>
        <v>1.7675584805472193</v>
      </c>
      <c r="J52" s="90">
        <f t="shared" si="7"/>
        <v>1.790724372473321</v>
      </c>
      <c r="K52" s="90">
        <f t="shared" si="7"/>
        <v>2.254051139427306</v>
      </c>
      <c r="L52" s="90">
        <f t="shared" si="7"/>
        <v>2.1052798986403656</v>
      </c>
    </row>
    <row r="53" spans="1:12" s="4" customFormat="1" ht="15">
      <c r="A53" s="4" t="s">
        <v>36</v>
      </c>
      <c r="B53" s="90">
        <f>B19/B$38*100</f>
        <v>8.747841412828684</v>
      </c>
      <c r="C53" s="90">
        <f aca="true" t="shared" si="8" ref="C53:D55">C19/C$38*100</f>
        <v>6.973013294094805</v>
      </c>
      <c r="D53" s="90">
        <f t="shared" si="8"/>
        <v>0.15721779519032644</v>
      </c>
      <c r="E53" s="90">
        <f t="shared" si="6"/>
        <v>1.5479207244834443</v>
      </c>
      <c r="F53" s="90"/>
      <c r="G53" s="90">
        <f t="shared" si="7"/>
        <v>1.5228421658490043</v>
      </c>
      <c r="H53" s="90">
        <f t="shared" si="7"/>
        <v>1.2791820908112708</v>
      </c>
      <c r="I53" s="90">
        <f t="shared" si="7"/>
        <v>1.1053556554104977</v>
      </c>
      <c r="J53" s="90">
        <f t="shared" si="7"/>
        <v>2.4122628263086097</v>
      </c>
      <c r="K53" s="90">
        <f t="shared" si="7"/>
        <v>1.860884865340409</v>
      </c>
      <c r="L53" s="90">
        <f t="shared" si="7"/>
        <v>1.8402286953260325</v>
      </c>
    </row>
    <row r="54" spans="1:13" s="4" customFormat="1" ht="15">
      <c r="A54" s="4" t="s">
        <v>37</v>
      </c>
      <c r="B54" s="90">
        <f>B20/B$38*100</f>
        <v>4.519458439408236</v>
      </c>
      <c r="C54" s="90">
        <f t="shared" si="8"/>
        <v>4.098586799914166</v>
      </c>
      <c r="D54" s="90">
        <f t="shared" si="8"/>
        <v>3.1019608211183174</v>
      </c>
      <c r="E54" s="90">
        <f t="shared" si="6"/>
        <v>3.3247257417856404</v>
      </c>
      <c r="F54" s="90"/>
      <c r="G54" s="90">
        <f t="shared" si="7"/>
        <v>4.29040981413246</v>
      </c>
      <c r="H54" s="90">
        <f t="shared" si="7"/>
        <v>4.325665745536551</v>
      </c>
      <c r="I54" s="90">
        <f t="shared" si="7"/>
        <v>3.292767757038467</v>
      </c>
      <c r="J54" s="90">
        <f t="shared" si="7"/>
        <v>5.303436457467915</v>
      </c>
      <c r="K54" s="90">
        <f t="shared" si="7"/>
        <v>4.614278551900938</v>
      </c>
      <c r="L54" s="90">
        <f t="shared" si="7"/>
        <v>4.529165854914887</v>
      </c>
      <c r="M54" s="86"/>
    </row>
    <row r="55" spans="1:12" s="4" customFormat="1" ht="15">
      <c r="A55" s="4" t="s">
        <v>38</v>
      </c>
      <c r="B55" s="90">
        <f>B21/B$38*100</f>
        <v>12.142831710313152</v>
      </c>
      <c r="C55" s="90">
        <f t="shared" si="8"/>
        <v>25.593431634018987</v>
      </c>
      <c r="D55" s="90">
        <f t="shared" si="8"/>
        <v>0.09262192874325119</v>
      </c>
      <c r="E55" s="90">
        <f t="shared" si="6"/>
        <v>2.878683828303314</v>
      </c>
      <c r="F55" s="90"/>
      <c r="G55" s="90">
        <f t="shared" si="7"/>
        <v>1.7932259788713978</v>
      </c>
      <c r="H55" s="90">
        <f t="shared" si="7"/>
        <v>0.8486138219608202</v>
      </c>
      <c r="I55" s="90">
        <f t="shared" si="7"/>
        <v>1.9593792791243396</v>
      </c>
      <c r="J55" s="90">
        <f t="shared" si="7"/>
        <v>5.231644016703858</v>
      </c>
      <c r="K55" s="90">
        <f t="shared" si="7"/>
        <v>3.459621042275638</v>
      </c>
      <c r="L55" s="90">
        <f t="shared" si="7"/>
        <v>3.421278189875258</v>
      </c>
    </row>
    <row r="56" spans="1:13" s="4" customFormat="1" ht="15">
      <c r="A56" s="4" t="s">
        <v>39</v>
      </c>
      <c r="B56" s="89" t="s">
        <v>115</v>
      </c>
      <c r="C56" s="89" t="s">
        <v>115</v>
      </c>
      <c r="D56" s="90">
        <f aca="true" t="shared" si="9" ref="D56:D61">D22/D$38*100</f>
        <v>31.059317193212514</v>
      </c>
      <c r="E56" s="90">
        <f t="shared" si="6"/>
        <v>25.69498604445694</v>
      </c>
      <c r="F56" s="90"/>
      <c r="G56" s="90">
        <f t="shared" si="7"/>
        <v>18.66954898300088</v>
      </c>
      <c r="H56" s="90">
        <f t="shared" si="7"/>
        <v>12.922376880722064</v>
      </c>
      <c r="I56" s="90">
        <f t="shared" si="7"/>
        <v>13.476112883452117</v>
      </c>
      <c r="J56" s="90">
        <f t="shared" si="7"/>
        <v>10.830349897211637</v>
      </c>
      <c r="K56" s="90">
        <f t="shared" si="7"/>
        <v>12.774829487943542</v>
      </c>
      <c r="L56" s="90">
        <f t="shared" si="7"/>
        <v>13.627581978094408</v>
      </c>
      <c r="M56" s="86"/>
    </row>
    <row r="57" spans="1:13" s="4" customFormat="1" ht="15">
      <c r="A57" s="4" t="s">
        <v>40</v>
      </c>
      <c r="B57" s="89" t="s">
        <v>115</v>
      </c>
      <c r="C57" s="89" t="s">
        <v>115</v>
      </c>
      <c r="D57" s="90">
        <f t="shared" si="9"/>
        <v>0.9079343853570621</v>
      </c>
      <c r="E57" s="90">
        <f t="shared" si="6"/>
        <v>0.7511228020856342</v>
      </c>
      <c r="F57" s="90"/>
      <c r="G57" s="90">
        <f t="shared" si="7"/>
        <v>0.313314576234036</v>
      </c>
      <c r="H57" s="90">
        <f t="shared" si="7"/>
        <v>0.302410263084939</v>
      </c>
      <c r="I57" s="90">
        <f t="shared" si="7"/>
        <v>0.5052840547885116</v>
      </c>
      <c r="J57" s="90">
        <f t="shared" si="7"/>
        <v>0.9946750626269396</v>
      </c>
      <c r="K57" s="90">
        <f t="shared" si="7"/>
        <v>0.7007217791904343</v>
      </c>
      <c r="L57" s="90">
        <f t="shared" si="7"/>
        <v>0.7040483331367459</v>
      </c>
      <c r="M57" s="86"/>
    </row>
    <row r="58" spans="1:12" s="4" customFormat="1" ht="15">
      <c r="A58" s="4" t="s">
        <v>41</v>
      </c>
      <c r="B58" s="89" t="s">
        <v>115</v>
      </c>
      <c r="C58" s="89" t="s">
        <v>115</v>
      </c>
      <c r="D58" s="90">
        <f t="shared" si="9"/>
        <v>1.249619334228916</v>
      </c>
      <c r="E58" s="90">
        <f t="shared" si="6"/>
        <v>1.0337945021184314</v>
      </c>
      <c r="F58" s="90"/>
      <c r="G58" s="90">
        <f t="shared" si="7"/>
        <v>1.2345927557136909</v>
      </c>
      <c r="H58" s="90">
        <f t="shared" si="7"/>
        <v>1.3322038021362952</v>
      </c>
      <c r="I58" s="90">
        <f t="shared" si="7"/>
        <v>0.9469397471221737</v>
      </c>
      <c r="J58" s="90">
        <f t="shared" si="7"/>
        <v>1.4549934661515584</v>
      </c>
      <c r="K58" s="90">
        <f t="shared" si="7"/>
        <v>1.3035540293819943</v>
      </c>
      <c r="L58" s="90">
        <f t="shared" si="7"/>
        <v>1.2857494379585295</v>
      </c>
    </row>
    <row r="59" spans="1:13" s="4" customFormat="1" ht="15">
      <c r="A59" s="4" t="s">
        <v>42</v>
      </c>
      <c r="B59" s="89" t="s">
        <v>115</v>
      </c>
      <c r="C59" s="89" t="s">
        <v>115</v>
      </c>
      <c r="D59" s="90">
        <f t="shared" si="9"/>
        <v>3.182543840884459</v>
      </c>
      <c r="E59" s="90">
        <f t="shared" si="6"/>
        <v>2.6328788578542603</v>
      </c>
      <c r="F59" s="90"/>
      <c r="G59" s="90">
        <f t="shared" si="7"/>
        <v>2.0958745269783177</v>
      </c>
      <c r="H59" s="90">
        <f t="shared" si="7"/>
        <v>3.9486520695319793</v>
      </c>
      <c r="I59" s="90">
        <f t="shared" si="7"/>
        <v>3.4256387492235945</v>
      </c>
      <c r="J59" s="90">
        <f t="shared" si="7"/>
        <v>2.7211175881392125</v>
      </c>
      <c r="K59" s="90">
        <f t="shared" si="7"/>
        <v>2.949172744558277</v>
      </c>
      <c r="L59" s="90">
        <f t="shared" si="7"/>
        <v>2.928296805607648</v>
      </c>
      <c r="M59" s="86"/>
    </row>
    <row r="60" spans="1:13" s="4" customFormat="1" ht="15">
      <c r="A60" s="4" t="s">
        <v>43</v>
      </c>
      <c r="B60" s="89" t="s">
        <v>115</v>
      </c>
      <c r="C60" s="89" t="s">
        <v>115</v>
      </c>
      <c r="D60" s="90">
        <f t="shared" si="9"/>
        <v>2.3774903470280244</v>
      </c>
      <c r="E60" s="90">
        <f t="shared" si="6"/>
        <v>1.9668681351780088</v>
      </c>
      <c r="F60" s="90"/>
      <c r="G60" s="90">
        <f aca="true" t="shared" si="10" ref="G60:L69">G26/G$38*100</f>
        <v>1.3479193045642996</v>
      </c>
      <c r="H60" s="90">
        <f t="shared" si="10"/>
        <v>2.0622514857069856</v>
      </c>
      <c r="I60" s="90">
        <f t="shared" si="10"/>
        <v>1.9322436539597712</v>
      </c>
      <c r="J60" s="90">
        <f t="shared" si="10"/>
        <v>2.1246880802531996</v>
      </c>
      <c r="K60" s="90">
        <f t="shared" si="10"/>
        <v>1.9666827482475808</v>
      </c>
      <c r="L60" s="90">
        <f t="shared" si="10"/>
        <v>1.9666949841029184</v>
      </c>
      <c r="M60" s="86"/>
    </row>
    <row r="61" spans="1:13" s="4" customFormat="1" ht="15">
      <c r="A61" s="4" t="s">
        <v>44</v>
      </c>
      <c r="B61" s="90">
        <f>B27/B$38*100</f>
        <v>13.140455039077104</v>
      </c>
      <c r="C61" s="90">
        <f>C27/C$38*100</f>
        <v>12.985500137947948</v>
      </c>
      <c r="D61" s="90">
        <f t="shared" si="9"/>
        <v>0.5992269855380988</v>
      </c>
      <c r="E61" s="90">
        <f t="shared" si="6"/>
        <v>2.757133390895765</v>
      </c>
      <c r="F61" s="90"/>
      <c r="G61" s="90">
        <f t="shared" si="10"/>
        <v>1.9545496542940293</v>
      </c>
      <c r="H61" s="90">
        <f t="shared" si="10"/>
        <v>1.9063836408570387</v>
      </c>
      <c r="I61" s="90">
        <f t="shared" si="10"/>
        <v>2.2831353586740155</v>
      </c>
      <c r="J61" s="90">
        <f t="shared" si="10"/>
        <v>3.8344526695264376</v>
      </c>
      <c r="K61" s="90">
        <f t="shared" si="10"/>
        <v>2.980200735968821</v>
      </c>
      <c r="L61" s="90">
        <f t="shared" si="10"/>
        <v>2.9654779086446816</v>
      </c>
      <c r="M61" s="86"/>
    </row>
    <row r="62" spans="1:12" s="4" customFormat="1" ht="15">
      <c r="A62" s="4" t="s">
        <v>45</v>
      </c>
      <c r="B62" s="89" t="s">
        <v>115</v>
      </c>
      <c r="C62" s="89" t="s">
        <v>115</v>
      </c>
      <c r="D62" s="89" t="s">
        <v>115</v>
      </c>
      <c r="E62" s="90">
        <f t="shared" si="6"/>
        <v>0</v>
      </c>
      <c r="F62" s="90"/>
      <c r="G62" s="90">
        <f t="shared" si="10"/>
        <v>2.1412051465185615</v>
      </c>
      <c r="H62" s="90">
        <f t="shared" si="10"/>
        <v>2.7283533867751326</v>
      </c>
      <c r="I62" s="90">
        <f t="shared" si="10"/>
        <v>1.495266517688966</v>
      </c>
      <c r="J62" s="90">
        <f t="shared" si="10"/>
        <v>1.6909881047657158</v>
      </c>
      <c r="K62" s="90">
        <f t="shared" si="10"/>
        <v>1.8626254599805128</v>
      </c>
      <c r="L62" s="90">
        <f t="shared" si="10"/>
        <v>1.7396889853124837</v>
      </c>
    </row>
    <row r="63" spans="1:13" s="4" customFormat="1" ht="15">
      <c r="A63" s="4" t="s">
        <v>46</v>
      </c>
      <c r="B63" s="90">
        <f aca="true" t="shared" si="11" ref="B63:D64">B29/B$38*100</f>
        <v>8.606309305513522</v>
      </c>
      <c r="C63" s="90">
        <f t="shared" si="11"/>
        <v>7.10125379356856</v>
      </c>
      <c r="D63" s="90">
        <f t="shared" si="11"/>
        <v>6.72447500486249</v>
      </c>
      <c r="E63" s="90">
        <f t="shared" si="6"/>
        <v>6.970623079857835</v>
      </c>
      <c r="F63" s="90"/>
      <c r="G63" s="90">
        <f t="shared" si="10"/>
        <v>5.800986047635281</v>
      </c>
      <c r="H63" s="90">
        <f t="shared" si="10"/>
        <v>4.889187953840204</v>
      </c>
      <c r="I63" s="90">
        <f t="shared" si="10"/>
        <v>5.970773247417579</v>
      </c>
      <c r="J63" s="90">
        <f t="shared" si="10"/>
        <v>3.9132402711854546</v>
      </c>
      <c r="K63" s="90">
        <f t="shared" si="10"/>
        <v>4.735741786569043</v>
      </c>
      <c r="L63" s="90">
        <f t="shared" si="10"/>
        <v>4.883247784635517</v>
      </c>
      <c r="M63" s="22"/>
    </row>
    <row r="64" spans="1:12" s="4" customFormat="1" ht="15">
      <c r="A64" s="4" t="s">
        <v>47</v>
      </c>
      <c r="B64" s="90">
        <f t="shared" si="11"/>
        <v>4.0939719784230295</v>
      </c>
      <c r="C64" s="90">
        <f t="shared" si="11"/>
        <v>5.336030982087204</v>
      </c>
      <c r="D64" s="90">
        <f t="shared" si="11"/>
        <v>0.8431767056172836</v>
      </c>
      <c r="E64" s="90">
        <f t="shared" si="6"/>
        <v>1.4697161368914948</v>
      </c>
      <c r="F64" s="90"/>
      <c r="G64" s="90">
        <f t="shared" si="10"/>
        <v>0.8692812923599639</v>
      </c>
      <c r="H64" s="90">
        <f t="shared" si="10"/>
        <v>0.8299629687309119</v>
      </c>
      <c r="I64" s="90">
        <f t="shared" si="10"/>
        <v>1.3062528527495596</v>
      </c>
      <c r="J64" s="90">
        <f t="shared" si="10"/>
        <v>2.058418134932531</v>
      </c>
      <c r="K64" s="90">
        <f t="shared" si="10"/>
        <v>1.5631296648409343</v>
      </c>
      <c r="L64" s="90">
        <f t="shared" si="10"/>
        <v>1.5569642117967524</v>
      </c>
    </row>
    <row r="65" spans="1:12" s="4" customFormat="1" ht="15">
      <c r="A65" s="4" t="s">
        <v>27</v>
      </c>
      <c r="B65" s="89" t="s">
        <v>115</v>
      </c>
      <c r="C65" s="89" t="s">
        <v>115</v>
      </c>
      <c r="D65" s="90">
        <f>D31/D$38*100</f>
        <v>5.389709516013205</v>
      </c>
      <c r="E65" s="90">
        <f t="shared" si="6"/>
        <v>4.458839514601447</v>
      </c>
      <c r="F65" s="90"/>
      <c r="G65" s="90">
        <f t="shared" si="10"/>
        <v>6.115633877385205</v>
      </c>
      <c r="H65" s="90">
        <f t="shared" si="10"/>
        <v>7.983897386202816</v>
      </c>
      <c r="I65" s="90">
        <f t="shared" si="10"/>
        <v>7.194683513460863</v>
      </c>
      <c r="J65" s="90">
        <f t="shared" si="10"/>
        <v>4.230599675998876</v>
      </c>
      <c r="K65" s="90">
        <f t="shared" si="10"/>
        <v>5.630445270596248</v>
      </c>
      <c r="L65" s="90">
        <f t="shared" si="10"/>
        <v>5.553117281455437</v>
      </c>
    </row>
    <row r="66" spans="1:12" s="4" customFormat="1" ht="15">
      <c r="A66" s="4" t="s">
        <v>48</v>
      </c>
      <c r="B66" s="89" t="s">
        <v>115</v>
      </c>
      <c r="C66" s="89" t="s">
        <v>115</v>
      </c>
      <c r="D66" s="89" t="s">
        <v>115</v>
      </c>
      <c r="E66" s="90">
        <f t="shared" si="6"/>
        <v>0</v>
      </c>
      <c r="F66" s="90"/>
      <c r="G66" s="90">
        <f t="shared" si="10"/>
        <v>2.994487396687851</v>
      </c>
      <c r="H66" s="90">
        <f t="shared" si="10"/>
        <v>2.154173548054389</v>
      </c>
      <c r="I66" s="90">
        <f t="shared" si="10"/>
        <v>1.8573867569540659</v>
      </c>
      <c r="J66" s="90">
        <f t="shared" si="10"/>
        <v>1.7123417538134864</v>
      </c>
      <c r="K66" s="90">
        <f t="shared" si="10"/>
        <v>1.9863590354835357</v>
      </c>
      <c r="L66" s="90">
        <f t="shared" si="10"/>
        <v>1.8552559326354259</v>
      </c>
    </row>
    <row r="67" spans="1:12" s="4" customFormat="1" ht="15">
      <c r="A67" s="4" t="s">
        <v>49</v>
      </c>
      <c r="B67" s="89" t="s">
        <v>115</v>
      </c>
      <c r="C67" s="89" t="s">
        <v>115</v>
      </c>
      <c r="D67" s="90">
        <f>D33/D$38*100</f>
        <v>3.00846510059447</v>
      </c>
      <c r="E67" s="90">
        <f t="shared" si="6"/>
        <v>2.4888656854280033</v>
      </c>
      <c r="F67" s="90"/>
      <c r="G67" s="90">
        <f t="shared" si="10"/>
        <v>1.438580543644787</v>
      </c>
      <c r="H67" s="90">
        <f t="shared" si="10"/>
        <v>2.7776449274541757</v>
      </c>
      <c r="I67" s="90">
        <f t="shared" si="10"/>
        <v>2.168978590740315</v>
      </c>
      <c r="J67" s="90">
        <f t="shared" si="10"/>
        <v>2.31024392715107</v>
      </c>
      <c r="K67" s="90">
        <f t="shared" si="10"/>
        <v>2.224366433010756</v>
      </c>
      <c r="L67" s="90">
        <f t="shared" si="10"/>
        <v>2.241823837273256</v>
      </c>
    </row>
    <row r="68" spans="1:12" s="4" customFormat="1" ht="15">
      <c r="A68" s="4" t="s">
        <v>50</v>
      </c>
      <c r="B68" s="90">
        <f>B34/B$38*100</f>
        <v>14.469877694895942</v>
      </c>
      <c r="C68" s="90">
        <f>C34/C$38*100</f>
        <v>10.535646771507107</v>
      </c>
      <c r="D68" s="90">
        <f>D34/D$38*100</f>
        <v>1.82243839039787</v>
      </c>
      <c r="E68" s="90">
        <f t="shared" si="6"/>
        <v>3.8006465733619805</v>
      </c>
      <c r="F68" s="90"/>
      <c r="G68" s="90">
        <f t="shared" si="10"/>
        <v>3.5744526760997903</v>
      </c>
      <c r="H68" s="90">
        <f t="shared" si="10"/>
        <v>3.2865467798702404</v>
      </c>
      <c r="I68" s="90">
        <f t="shared" si="10"/>
        <v>4.154557783816651</v>
      </c>
      <c r="J68" s="90">
        <f t="shared" si="10"/>
        <v>4.832551679328278</v>
      </c>
      <c r="K68" s="90">
        <f t="shared" si="10"/>
        <v>4.297376810360321</v>
      </c>
      <c r="L68" s="90">
        <f t="shared" si="10"/>
        <v>4.264591762850968</v>
      </c>
    </row>
    <row r="69" spans="1:12" s="4" customFormat="1" ht="15">
      <c r="A69" s="4" t="s">
        <v>51</v>
      </c>
      <c r="B69" s="90">
        <f>B35/B$38*100</f>
        <v>4.755567819693436</v>
      </c>
      <c r="C69" s="90">
        <f>C35/C$38*100</f>
        <v>3.2290038114507014</v>
      </c>
      <c r="D69" s="90">
        <f>D35/D$38*100</f>
        <v>3.7525149831018387</v>
      </c>
      <c r="E69" s="90">
        <f t="shared" si="6"/>
        <v>3.845759455968087</v>
      </c>
      <c r="F69" s="90"/>
      <c r="G69" s="90">
        <f t="shared" si="10"/>
        <v>2.8278307072016617</v>
      </c>
      <c r="H69" s="90">
        <f t="shared" si="10"/>
        <v>2.1436491380175124</v>
      </c>
      <c r="I69" s="90">
        <f t="shared" si="10"/>
        <v>1.596323328646668</v>
      </c>
      <c r="J69" s="90">
        <f t="shared" si="10"/>
        <v>1.7444458606577211</v>
      </c>
      <c r="K69" s="90">
        <f t="shared" si="10"/>
        <v>1.92492739639205</v>
      </c>
      <c r="L69" s="90">
        <f t="shared" si="10"/>
        <v>2.0517056064547856</v>
      </c>
    </row>
    <row r="70" spans="1:12" s="4" customFormat="1" ht="15">
      <c r="A70" s="4" t="s">
        <v>52</v>
      </c>
      <c r="B70" s="89" t="s">
        <v>115</v>
      </c>
      <c r="C70" s="89" t="s">
        <v>115</v>
      </c>
      <c r="D70" s="90">
        <f>D36/D$38*100</f>
        <v>0.7318491602375549</v>
      </c>
      <c r="E70" s="90">
        <f t="shared" si="6"/>
        <v>0.6054496897652657</v>
      </c>
      <c r="F70" s="90"/>
      <c r="G70" s="90">
        <f aca="true" t="shared" si="12" ref="G70:L72">G36/G$38*100</f>
        <v>0.6146298708250665</v>
      </c>
      <c r="H70" s="90">
        <f t="shared" si="12"/>
        <v>0.11057291557731252</v>
      </c>
      <c r="I70" s="90">
        <f t="shared" si="12"/>
        <v>0.2517063161816845</v>
      </c>
      <c r="J70" s="90">
        <f t="shared" si="12"/>
        <v>1.0927177650652393</v>
      </c>
      <c r="K70" s="90">
        <f t="shared" si="12"/>
        <v>0.7153465580686967</v>
      </c>
      <c r="L70" s="90">
        <f t="shared" si="12"/>
        <v>0.7080931762930488</v>
      </c>
    </row>
    <row r="71" spans="1:12" s="4" customFormat="1" ht="15">
      <c r="A71" s="4" t="s">
        <v>53</v>
      </c>
      <c r="B71" s="90">
        <f>B37/B$38*100</f>
        <v>7.722846308593402</v>
      </c>
      <c r="C71" s="90">
        <f>C37/C$38*100</f>
        <v>6.490195477350991</v>
      </c>
      <c r="D71" s="89" t="s">
        <v>115</v>
      </c>
      <c r="E71" s="90">
        <f t="shared" si="6"/>
        <v>1.2692382348413351</v>
      </c>
      <c r="F71" s="90"/>
      <c r="G71" s="90">
        <f t="shared" si="12"/>
        <v>2.0265453441520633</v>
      </c>
      <c r="H71" s="90">
        <f t="shared" si="12"/>
        <v>1.5600106523016017</v>
      </c>
      <c r="I71" s="90">
        <f t="shared" si="12"/>
        <v>1.0882321402204427</v>
      </c>
      <c r="J71" s="90">
        <f t="shared" si="12"/>
        <v>2.4652419659288554</v>
      </c>
      <c r="K71" s="90">
        <f t="shared" si="12"/>
        <v>1.996007984031936</v>
      </c>
      <c r="L71" s="90">
        <f t="shared" si="12"/>
        <v>1.9480399342116599</v>
      </c>
    </row>
    <row r="72" spans="1:12" s="4" customFormat="1" ht="15">
      <c r="A72" s="91" t="s">
        <v>6</v>
      </c>
      <c r="B72" s="92">
        <f>B38/B$38*100</f>
        <v>100</v>
      </c>
      <c r="C72" s="92">
        <f>C38/C$38*100</f>
        <v>100</v>
      </c>
      <c r="D72" s="92">
        <f>D38/D$38*100</f>
        <v>100</v>
      </c>
      <c r="E72" s="92">
        <f t="shared" si="6"/>
        <v>100</v>
      </c>
      <c r="F72" s="92"/>
      <c r="G72" s="92">
        <f t="shared" si="12"/>
        <v>100</v>
      </c>
      <c r="H72" s="92">
        <f t="shared" si="12"/>
        <v>100</v>
      </c>
      <c r="I72" s="92">
        <f t="shared" si="12"/>
        <v>100</v>
      </c>
      <c r="J72" s="92">
        <f t="shared" si="12"/>
        <v>100</v>
      </c>
      <c r="K72" s="92">
        <f t="shared" si="12"/>
        <v>100</v>
      </c>
      <c r="L72" s="92">
        <f t="shared" si="12"/>
        <v>100</v>
      </c>
    </row>
    <row r="73" spans="1:12" ht="21" customHeight="1">
      <c r="A73" s="1" t="s">
        <v>125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5" ht="14.25" customHeight="1">
      <c r="A74" s="1" t="s">
        <v>121</v>
      </c>
      <c r="B74" s="52"/>
      <c r="C74" s="52"/>
      <c r="D74" s="52"/>
      <c r="E74" s="52"/>
    </row>
    <row r="75" ht="12.75">
      <c r="A75" s="1" t="s">
        <v>143</v>
      </c>
    </row>
    <row r="76" ht="12.75">
      <c r="A76" s="151" t="s">
        <v>218</v>
      </c>
    </row>
    <row r="77" ht="12.75">
      <c r="A77" s="151" t="s">
        <v>170</v>
      </c>
    </row>
    <row r="78" ht="12.75">
      <c r="A78" s="151" t="s">
        <v>179</v>
      </c>
    </row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300" verticalDpi="300" orientation="portrait" paperSize="9" scale="62" r:id="rId1"/>
  <headerFooter alignWithMargins="0">
    <oddHeader>&amp;R&amp;"Arial,Bold"&amp;17ROAD NETWORK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zoomScale="75" zoomScaleNormal="75" zoomScalePageLayoutView="0" workbookViewId="0" topLeftCell="A6">
      <selection activeCell="A52" sqref="A52"/>
    </sheetView>
  </sheetViews>
  <sheetFormatPr defaultColWidth="9.140625" defaultRowHeight="12.75"/>
  <cols>
    <col min="1" max="1" width="26.7109375" style="151" customWidth="1"/>
    <col min="2" max="5" width="11.00390625" style="151" hidden="1" customWidth="1"/>
    <col min="6" max="6" width="15.140625" style="151" hidden="1" customWidth="1"/>
    <col min="7" max="7" width="16.00390625" style="151" hidden="1" customWidth="1"/>
    <col min="8" max="8" width="15.00390625" style="151" hidden="1" customWidth="1"/>
    <col min="9" max="9" width="9.7109375" style="151" hidden="1" customWidth="1"/>
    <col min="10" max="10" width="14.140625" style="151" hidden="1" customWidth="1"/>
    <col min="11" max="11" width="16.00390625" style="151" hidden="1" customWidth="1"/>
    <col min="12" max="12" width="14.140625" style="151" hidden="1" customWidth="1"/>
    <col min="13" max="13" width="14.140625" style="151" customWidth="1"/>
    <col min="14" max="14" width="14.57421875" style="151" customWidth="1"/>
    <col min="15" max="15" width="11.28125" style="151" customWidth="1"/>
    <col min="16" max="16" width="11.57421875" style="151" customWidth="1"/>
    <col min="17" max="17" width="10.7109375" style="151" customWidth="1"/>
    <col min="18" max="18" width="10.00390625" style="151" customWidth="1"/>
    <col min="19" max="19" width="10.57421875" style="151" customWidth="1"/>
    <col min="20" max="20" width="11.57421875" style="151" customWidth="1"/>
    <col min="21" max="21" width="11.7109375" style="151" customWidth="1"/>
    <col min="22" max="22" width="12.140625" style="151" customWidth="1"/>
    <col min="23" max="23" width="11.140625" style="151" customWidth="1"/>
    <col min="24" max="24" width="11.8515625" style="151" customWidth="1"/>
    <col min="25" max="16384" width="9.140625" style="151" customWidth="1"/>
  </cols>
  <sheetData>
    <row r="1" spans="1:15" s="18" customFormat="1" ht="20.25">
      <c r="A1" s="76" t="s">
        <v>141</v>
      </c>
      <c r="B1" s="76"/>
      <c r="C1" s="76"/>
      <c r="D1" s="76"/>
      <c r="E1" s="76"/>
      <c r="F1" s="4"/>
      <c r="G1" s="4"/>
      <c r="H1" s="4"/>
      <c r="I1" s="4"/>
      <c r="O1" s="97"/>
    </row>
    <row r="2" spans="1:17" s="24" customFormat="1" ht="14.25" customHeight="1">
      <c r="A2" s="23" t="s">
        <v>116</v>
      </c>
      <c r="B2" s="23"/>
      <c r="C2" s="23"/>
      <c r="D2" s="23"/>
      <c r="E2" s="23"/>
      <c r="F2" s="18"/>
      <c r="G2" s="18"/>
      <c r="H2" s="18"/>
      <c r="I2" s="18"/>
      <c r="J2" s="18" t="s">
        <v>116</v>
      </c>
      <c r="K2" s="18"/>
      <c r="L2" s="19"/>
      <c r="M2" s="19"/>
      <c r="N2" s="19"/>
      <c r="O2" s="19"/>
      <c r="P2" s="18"/>
      <c r="Q2" s="18"/>
    </row>
    <row r="3" spans="1:24" ht="31.5" customHeight="1">
      <c r="A3" s="73"/>
      <c r="B3" s="73" t="s">
        <v>148</v>
      </c>
      <c r="C3" s="73" t="s">
        <v>70</v>
      </c>
      <c r="D3" s="73" t="s">
        <v>71</v>
      </c>
      <c r="E3" s="73" t="s">
        <v>85</v>
      </c>
      <c r="F3" s="95" t="s">
        <v>86</v>
      </c>
      <c r="G3" s="95" t="s">
        <v>87</v>
      </c>
      <c r="H3" s="96" t="s">
        <v>99</v>
      </c>
      <c r="I3" s="96" t="s">
        <v>110</v>
      </c>
      <c r="J3" s="96" t="s">
        <v>111</v>
      </c>
      <c r="K3" s="96" t="s">
        <v>114</v>
      </c>
      <c r="L3" s="96" t="s">
        <v>122</v>
      </c>
      <c r="M3" s="96" t="s">
        <v>132</v>
      </c>
      <c r="N3" s="96" t="s">
        <v>138</v>
      </c>
      <c r="O3" s="96" t="s">
        <v>139</v>
      </c>
      <c r="P3" s="96" t="s">
        <v>150</v>
      </c>
      <c r="Q3" s="96" t="s">
        <v>166</v>
      </c>
      <c r="R3" s="157" t="s">
        <v>165</v>
      </c>
      <c r="S3" s="96" t="s">
        <v>185</v>
      </c>
      <c r="T3" s="96" t="s">
        <v>208</v>
      </c>
      <c r="U3" s="96" t="s">
        <v>219</v>
      </c>
      <c r="V3" s="96" t="s">
        <v>222</v>
      </c>
      <c r="W3" s="96" t="s">
        <v>224</v>
      </c>
      <c r="X3" s="96" t="s">
        <v>235</v>
      </c>
    </row>
    <row r="4" spans="1:12" ht="12.75" customHeight="1">
      <c r="A4" s="5"/>
      <c r="B4" s="5"/>
      <c r="C4" s="5"/>
      <c r="D4" s="5"/>
      <c r="E4" s="5"/>
      <c r="H4" s="10"/>
      <c r="I4" s="10"/>
      <c r="J4" s="10"/>
      <c r="K4" s="10"/>
      <c r="L4" s="4"/>
    </row>
    <row r="5" spans="1:24" ht="15.75">
      <c r="A5" s="68" t="s">
        <v>72</v>
      </c>
      <c r="B5" s="68"/>
      <c r="C5" s="68"/>
      <c r="D5" s="68"/>
      <c r="E5" s="68"/>
      <c r="H5" s="3"/>
      <c r="I5" s="3"/>
      <c r="J5" s="3"/>
      <c r="M5" s="28"/>
      <c r="N5" s="28"/>
      <c r="O5" s="28"/>
      <c r="P5" s="28"/>
      <c r="Q5" s="28"/>
      <c r="S5" s="28"/>
      <c r="X5" s="28" t="s">
        <v>78</v>
      </c>
    </row>
    <row r="6" spans="1:12" ht="15">
      <c r="A6" s="4" t="s">
        <v>55</v>
      </c>
      <c r="B6" s="4"/>
      <c r="C6" s="4"/>
      <c r="D6" s="4"/>
      <c r="E6" s="4"/>
      <c r="L6" s="4"/>
    </row>
    <row r="7" spans="1:24" ht="15">
      <c r="A7" s="4" t="s">
        <v>56</v>
      </c>
      <c r="B7" s="140">
        <v>237.42857142857142</v>
      </c>
      <c r="C7" s="30">
        <v>67.42857142857143</v>
      </c>
      <c r="D7" s="30">
        <v>40</v>
      </c>
      <c r="E7" s="30">
        <v>23.7</v>
      </c>
      <c r="F7" s="30">
        <v>32</v>
      </c>
      <c r="G7" s="46">
        <v>5</v>
      </c>
      <c r="H7" s="46">
        <v>9</v>
      </c>
      <c r="I7" s="46">
        <v>24</v>
      </c>
      <c r="J7" s="46">
        <v>89.3</v>
      </c>
      <c r="K7" s="43">
        <v>108</v>
      </c>
      <c r="L7" s="43">
        <v>7.15</v>
      </c>
      <c r="M7" s="43">
        <v>0</v>
      </c>
      <c r="N7" s="43">
        <v>58</v>
      </c>
      <c r="O7" s="43">
        <v>0</v>
      </c>
      <c r="P7" s="43">
        <v>52</v>
      </c>
      <c r="Q7" s="43">
        <v>132</v>
      </c>
      <c r="R7" s="43">
        <v>0</v>
      </c>
      <c r="S7" s="43">
        <v>18</v>
      </c>
      <c r="T7" s="43">
        <v>3</v>
      </c>
      <c r="U7" s="43">
        <v>3</v>
      </c>
      <c r="V7" s="214">
        <v>0.483</v>
      </c>
      <c r="W7" s="43">
        <v>85.882</v>
      </c>
      <c r="X7" s="43">
        <v>122.65</v>
      </c>
    </row>
    <row r="8" spans="1:27" ht="15">
      <c r="A8" s="4" t="s">
        <v>57</v>
      </c>
      <c r="B8" s="140">
        <v>21</v>
      </c>
      <c r="C8" s="30">
        <v>29</v>
      </c>
      <c r="D8" s="30">
        <v>28</v>
      </c>
      <c r="E8" s="30">
        <v>43</v>
      </c>
      <c r="F8" s="30">
        <v>31</v>
      </c>
      <c r="G8" s="46">
        <v>53</v>
      </c>
      <c r="H8" s="46">
        <v>58</v>
      </c>
      <c r="I8" s="46">
        <v>86</v>
      </c>
      <c r="J8" s="46">
        <v>105</v>
      </c>
      <c r="K8" s="43">
        <v>142</v>
      </c>
      <c r="L8" s="43">
        <v>114</v>
      </c>
      <c r="M8" s="43">
        <v>80</v>
      </c>
      <c r="N8" s="43">
        <v>56</v>
      </c>
      <c r="O8" s="43">
        <v>51</v>
      </c>
      <c r="P8" s="43">
        <v>27</v>
      </c>
      <c r="Q8" s="43">
        <v>57</v>
      </c>
      <c r="R8" s="43">
        <v>1</v>
      </c>
      <c r="S8" s="43">
        <v>9</v>
      </c>
      <c r="T8" s="43">
        <v>7</v>
      </c>
      <c r="U8" s="43">
        <v>0</v>
      </c>
      <c r="V8" s="43">
        <v>1.164</v>
      </c>
      <c r="W8" s="43">
        <v>1</v>
      </c>
      <c r="X8" s="43">
        <v>1</v>
      </c>
      <c r="AA8" s="214"/>
    </row>
    <row r="9" spans="1:27" ht="15">
      <c r="A9" s="4" t="s">
        <v>58</v>
      </c>
      <c r="B9" s="140">
        <v>151</v>
      </c>
      <c r="C9" s="30">
        <v>118</v>
      </c>
      <c r="D9" s="30">
        <v>104</v>
      </c>
      <c r="E9" s="30">
        <v>165</v>
      </c>
      <c r="F9" s="30">
        <v>133</v>
      </c>
      <c r="G9" s="46">
        <v>209</v>
      </c>
      <c r="H9" s="46">
        <v>304</v>
      </c>
      <c r="I9" s="46">
        <v>319</v>
      </c>
      <c r="J9" s="46">
        <v>256</v>
      </c>
      <c r="K9" s="43">
        <v>280</v>
      </c>
      <c r="L9" s="43">
        <v>324</v>
      </c>
      <c r="M9" s="43">
        <v>170</v>
      </c>
      <c r="N9" s="43">
        <v>194</v>
      </c>
      <c r="O9" s="43">
        <v>213</v>
      </c>
      <c r="P9" s="43">
        <v>239</v>
      </c>
      <c r="Q9" s="43">
        <v>168</v>
      </c>
      <c r="R9" s="43">
        <v>338</v>
      </c>
      <c r="S9" s="43">
        <v>360</v>
      </c>
      <c r="T9" s="43">
        <v>365</v>
      </c>
      <c r="U9" s="43">
        <v>367</v>
      </c>
      <c r="V9" s="43">
        <v>428</v>
      </c>
      <c r="W9" s="43">
        <v>457</v>
      </c>
      <c r="X9" s="43">
        <v>538</v>
      </c>
      <c r="Y9" s="43"/>
      <c r="AA9" s="43"/>
    </row>
    <row r="10" spans="1:27" ht="15">
      <c r="A10" s="4" t="s">
        <v>59</v>
      </c>
      <c r="B10" s="140">
        <v>130</v>
      </c>
      <c r="C10" s="30">
        <v>237</v>
      </c>
      <c r="D10" s="30">
        <v>67</v>
      </c>
      <c r="E10" s="30">
        <v>137</v>
      </c>
      <c r="F10" s="30">
        <v>191</v>
      </c>
      <c r="G10" s="46">
        <v>59</v>
      </c>
      <c r="H10" s="46">
        <v>178</v>
      </c>
      <c r="I10" s="46">
        <v>34</v>
      </c>
      <c r="J10" s="46">
        <v>121</v>
      </c>
      <c r="K10" s="43">
        <v>66</v>
      </c>
      <c r="L10" s="43">
        <v>88</v>
      </c>
      <c r="M10" s="43">
        <v>79</v>
      </c>
      <c r="N10" s="43">
        <v>123</v>
      </c>
      <c r="O10" s="43">
        <v>30</v>
      </c>
      <c r="P10" s="43">
        <v>35</v>
      </c>
      <c r="Q10" s="43">
        <v>10</v>
      </c>
      <c r="R10" s="43">
        <v>21</v>
      </c>
      <c r="S10" s="43">
        <v>11</v>
      </c>
      <c r="T10" s="43">
        <v>14</v>
      </c>
      <c r="U10" s="43">
        <v>8</v>
      </c>
      <c r="V10" s="43">
        <v>29</v>
      </c>
      <c r="W10" s="43">
        <v>33</v>
      </c>
      <c r="X10" s="43">
        <v>16</v>
      </c>
      <c r="AA10" s="43"/>
    </row>
    <row r="11" spans="1:27" ht="15">
      <c r="A11" s="22" t="s">
        <v>6</v>
      </c>
      <c r="B11" s="216">
        <f>SUM(B7:B10)</f>
        <v>539.4285714285714</v>
      </c>
      <c r="C11" s="216">
        <f>SUM(C7:C10)</f>
        <v>451.42857142857144</v>
      </c>
      <c r="D11" s="216">
        <f>SUM(D7:D10)</f>
        <v>239</v>
      </c>
      <c r="E11" s="216">
        <f>SUM(E7:E10)</f>
        <v>368.7</v>
      </c>
      <c r="F11" s="216">
        <f aca="true" t="shared" si="0" ref="F11:L11">SUM(F7:F10)</f>
        <v>387</v>
      </c>
      <c r="G11" s="216">
        <f t="shared" si="0"/>
        <v>326</v>
      </c>
      <c r="H11" s="216">
        <f t="shared" si="0"/>
        <v>549</v>
      </c>
      <c r="I11" s="216">
        <f t="shared" si="0"/>
        <v>463</v>
      </c>
      <c r="J11" s="216">
        <f t="shared" si="0"/>
        <v>571.3</v>
      </c>
      <c r="K11" s="216">
        <f t="shared" si="0"/>
        <v>596</v>
      </c>
      <c r="L11" s="216">
        <f t="shared" si="0"/>
        <v>533.15</v>
      </c>
      <c r="M11" s="235">
        <f aca="true" t="shared" si="1" ref="M11:X11">SUM(M7:M10)</f>
        <v>329</v>
      </c>
      <c r="N11" s="235">
        <f t="shared" si="1"/>
        <v>431</v>
      </c>
      <c r="O11" s="235">
        <f t="shared" si="1"/>
        <v>294</v>
      </c>
      <c r="P11" s="235">
        <f t="shared" si="1"/>
        <v>353</v>
      </c>
      <c r="Q11" s="235">
        <f t="shared" si="1"/>
        <v>367</v>
      </c>
      <c r="R11" s="235">
        <f t="shared" si="1"/>
        <v>360</v>
      </c>
      <c r="S11" s="235">
        <f t="shared" si="1"/>
        <v>398</v>
      </c>
      <c r="T11" s="235">
        <f t="shared" si="1"/>
        <v>389</v>
      </c>
      <c r="U11" s="235">
        <f t="shared" si="1"/>
        <v>378</v>
      </c>
      <c r="V11" s="235">
        <f t="shared" si="1"/>
        <v>458.647</v>
      </c>
      <c r="W11" s="235">
        <f t="shared" si="1"/>
        <v>576.8820000000001</v>
      </c>
      <c r="X11" s="235">
        <f t="shared" si="1"/>
        <v>677.65</v>
      </c>
      <c r="Y11" s="236"/>
      <c r="AA11" s="43"/>
    </row>
    <row r="12" spans="1:27" ht="15">
      <c r="A12" s="22"/>
      <c r="B12" s="22"/>
      <c r="C12" s="22"/>
      <c r="D12" s="22"/>
      <c r="E12" s="22"/>
      <c r="F12" s="217" t="str">
        <f>IF(ABS(F11-SUM(F7:F10))&gt;comments!$A$1,F11-SUM(F7:F10)," ")</f>
        <v> </v>
      </c>
      <c r="G12" s="217" t="str">
        <f>IF(ABS(G11-SUM(G7:G10))&gt;comments!$A$1,G11-SUM(G7:G10)," ")</f>
        <v> </v>
      </c>
      <c r="H12" s="217" t="str">
        <f>IF(ABS(H11-SUM(H7:H10))&gt;comments!$A$1,H11-SUM(H7:H10)," ")</f>
        <v> </v>
      </c>
      <c r="I12" s="217" t="str">
        <f>IF(ABS(I11-SUM(I7:I10))&gt;comments!$A$1,I11-SUM(I7:I10)," ")</f>
        <v> </v>
      </c>
      <c r="J12" s="217" t="str">
        <f>IF(ABS(J11-SUM(J7:J10))&gt;comments!$A$1,J11-SUM(J7:J10)," ")</f>
        <v> </v>
      </c>
      <c r="K12" s="217" t="str">
        <f>IF(ABS(K11-SUM(K7:K10))&gt;comments!$A$1,K11-SUM(K7:K10)," ")</f>
        <v> </v>
      </c>
      <c r="L12" s="217" t="str">
        <f>IF(ABS(L11-SUM(L7:L10))&gt;comments!$A$1,L11-SUM(L7:L10)," ")</f>
        <v> </v>
      </c>
      <c r="M12" s="217" t="str">
        <f>IF(ABS(M11-SUM(M7:M10))&gt;comments!$A$1,M11-SUM(M7:M10)," ")</f>
        <v> </v>
      </c>
      <c r="N12" s="217" t="str">
        <f>IF(ABS(N11-SUM(N7:N10))&gt;comments!$A$1,N11-SUM(N7:N10)," ")</f>
        <v> </v>
      </c>
      <c r="O12" s="217" t="str">
        <f>IF(ABS(O11-SUM(O7:O10))&gt;comments!$A$1,O11-SUM(O7:O10)," ")</f>
        <v> </v>
      </c>
      <c r="P12" s="217" t="str">
        <f>IF(ABS(P11-SUM(P7:P10))&gt;comments!$A$1,P11-SUM(P7:P10)," ")</f>
        <v> </v>
      </c>
      <c r="Q12" s="217" t="str">
        <f>IF(ABS(Q11-SUM(Q7:Q10))&gt;comments!$A$1,Q11-SUM(Q7:Q10)," ")</f>
        <v> </v>
      </c>
      <c r="R12" s="218"/>
      <c r="T12" s="237"/>
      <c r="U12" s="237"/>
      <c r="V12" s="237"/>
      <c r="W12" s="220"/>
      <c r="AA12" s="43"/>
    </row>
    <row r="13" spans="1:24" ht="12.75" customHeight="1">
      <c r="A13" s="20" t="s">
        <v>79</v>
      </c>
      <c r="B13" s="20"/>
      <c r="C13" s="20"/>
      <c r="D13" s="20"/>
      <c r="E13" s="20"/>
      <c r="I13" s="3"/>
      <c r="J13" s="3"/>
      <c r="K13" s="3"/>
      <c r="N13" s="62"/>
      <c r="O13" s="62"/>
      <c r="P13" s="62"/>
      <c r="S13" s="62"/>
      <c r="W13" s="220"/>
      <c r="X13" s="62" t="s">
        <v>54</v>
      </c>
    </row>
    <row r="14" spans="1:23" ht="15">
      <c r="A14" s="4" t="s">
        <v>55</v>
      </c>
      <c r="B14" s="4"/>
      <c r="C14" s="4"/>
      <c r="D14" s="4"/>
      <c r="E14" s="4"/>
      <c r="F14" s="15"/>
      <c r="M14" s="43"/>
      <c r="V14" s="220"/>
      <c r="W14" s="220"/>
    </row>
    <row r="15" spans="1:24" ht="15">
      <c r="A15" s="4" t="s">
        <v>56</v>
      </c>
      <c r="B15" s="219">
        <f aca="true" t="shared" si="2" ref="B15:E19">B7/B$11*100</f>
        <v>44.014830508474574</v>
      </c>
      <c r="C15" s="219">
        <f t="shared" si="2"/>
        <v>14.936708860759493</v>
      </c>
      <c r="D15" s="219">
        <f t="shared" si="2"/>
        <v>16.736401673640167</v>
      </c>
      <c r="E15" s="219">
        <f t="shared" si="2"/>
        <v>6.427990235964199</v>
      </c>
      <c r="F15" s="219">
        <f aca="true" t="shared" si="3" ref="F15:L15">F7/F$11*100</f>
        <v>8.2687338501292</v>
      </c>
      <c r="G15" s="219">
        <f t="shared" si="3"/>
        <v>1.5337423312883436</v>
      </c>
      <c r="H15" s="219">
        <f t="shared" si="3"/>
        <v>1.639344262295082</v>
      </c>
      <c r="I15" s="219">
        <f t="shared" si="3"/>
        <v>5.183585313174946</v>
      </c>
      <c r="J15" s="219">
        <f t="shared" si="3"/>
        <v>15.631016978820236</v>
      </c>
      <c r="K15" s="219">
        <f t="shared" si="3"/>
        <v>18.120805369127517</v>
      </c>
      <c r="L15" s="219">
        <f t="shared" si="3"/>
        <v>1.3410859983119199</v>
      </c>
      <c r="M15" s="235">
        <f aca="true" t="shared" si="4" ref="M15:X15">M7/M$11*100</f>
        <v>0</v>
      </c>
      <c r="N15" s="235">
        <f t="shared" si="4"/>
        <v>13.45707656612529</v>
      </c>
      <c r="O15" s="235">
        <f t="shared" si="4"/>
        <v>0</v>
      </c>
      <c r="P15" s="235">
        <f t="shared" si="4"/>
        <v>14.730878186968837</v>
      </c>
      <c r="Q15" s="235">
        <f t="shared" si="4"/>
        <v>35.967302452316076</v>
      </c>
      <c r="R15" s="235">
        <f t="shared" si="4"/>
        <v>0</v>
      </c>
      <c r="S15" s="235">
        <f t="shared" si="4"/>
        <v>4.522613065326634</v>
      </c>
      <c r="T15" s="235">
        <f t="shared" si="4"/>
        <v>0.7712082262210797</v>
      </c>
      <c r="U15" s="235">
        <f t="shared" si="4"/>
        <v>0.7936507936507936</v>
      </c>
      <c r="V15" s="235">
        <f t="shared" si="4"/>
        <v>0.10530974801971887</v>
      </c>
      <c r="W15" s="235">
        <f t="shared" si="4"/>
        <v>14.887273307192805</v>
      </c>
      <c r="X15" s="235">
        <f t="shared" si="4"/>
        <v>18.099313805061612</v>
      </c>
    </row>
    <row r="16" spans="1:24" ht="18">
      <c r="A16" s="4" t="s">
        <v>135</v>
      </c>
      <c r="B16" s="219">
        <f t="shared" si="2"/>
        <v>3.893008474576271</v>
      </c>
      <c r="C16" s="219">
        <f t="shared" si="2"/>
        <v>6.424050632911392</v>
      </c>
      <c r="D16" s="219">
        <f t="shared" si="2"/>
        <v>11.715481171548117</v>
      </c>
      <c r="E16" s="219">
        <f t="shared" si="2"/>
        <v>11.662598318416057</v>
      </c>
      <c r="F16" s="219">
        <f aca="true" t="shared" si="5" ref="F16:L16">F8/F$11*100</f>
        <v>8.010335917312661</v>
      </c>
      <c r="G16" s="219">
        <f t="shared" si="5"/>
        <v>16.257668711656443</v>
      </c>
      <c r="H16" s="219">
        <f t="shared" si="5"/>
        <v>10.564663023679417</v>
      </c>
      <c r="I16" s="219">
        <f t="shared" si="5"/>
        <v>18.57451403887689</v>
      </c>
      <c r="J16" s="219">
        <f t="shared" si="5"/>
        <v>18.379135305443725</v>
      </c>
      <c r="K16" s="219">
        <f t="shared" si="5"/>
        <v>23.825503355704697</v>
      </c>
      <c r="L16" s="219">
        <f t="shared" si="5"/>
        <v>21.382350182875363</v>
      </c>
      <c r="M16" s="235">
        <f aca="true" t="shared" si="6" ref="M16:X16">M8/M$11*100</f>
        <v>24.316109422492403</v>
      </c>
      <c r="N16" s="235">
        <f t="shared" si="6"/>
        <v>12.993039443155451</v>
      </c>
      <c r="O16" s="235">
        <f t="shared" si="6"/>
        <v>17.346938775510203</v>
      </c>
      <c r="P16" s="235">
        <f t="shared" si="6"/>
        <v>7.64872521246459</v>
      </c>
      <c r="Q16" s="235">
        <f t="shared" si="6"/>
        <v>15.531335149863759</v>
      </c>
      <c r="R16" s="235">
        <f t="shared" si="6"/>
        <v>0.2777777777777778</v>
      </c>
      <c r="S16" s="235">
        <f t="shared" si="6"/>
        <v>2.261306532663317</v>
      </c>
      <c r="T16" s="235">
        <f t="shared" si="6"/>
        <v>1.7994858611825193</v>
      </c>
      <c r="U16" s="235">
        <f t="shared" si="6"/>
        <v>0</v>
      </c>
      <c r="V16" s="235">
        <f t="shared" si="6"/>
        <v>0.2537899517493846</v>
      </c>
      <c r="W16" s="235">
        <f t="shared" si="6"/>
        <v>0.17334567554543215</v>
      </c>
      <c r="X16" s="235">
        <f t="shared" si="6"/>
        <v>0.14756880395484395</v>
      </c>
    </row>
    <row r="17" spans="1:24" ht="15">
      <c r="A17" s="4" t="s">
        <v>58</v>
      </c>
      <c r="B17" s="219">
        <f t="shared" si="2"/>
        <v>27.99258474576271</v>
      </c>
      <c r="C17" s="219">
        <f t="shared" si="2"/>
        <v>26.139240506329113</v>
      </c>
      <c r="D17" s="219">
        <f t="shared" si="2"/>
        <v>43.51464435146444</v>
      </c>
      <c r="E17" s="219">
        <f t="shared" si="2"/>
        <v>44.75183075671277</v>
      </c>
      <c r="F17" s="219">
        <f aca="true" t="shared" si="7" ref="F17:L17">F9/F$11*100</f>
        <v>34.366925064599485</v>
      </c>
      <c r="G17" s="219">
        <f t="shared" si="7"/>
        <v>64.11042944785275</v>
      </c>
      <c r="H17" s="219">
        <f t="shared" si="7"/>
        <v>55.373406193078324</v>
      </c>
      <c r="I17" s="219">
        <f t="shared" si="7"/>
        <v>68.89848812095032</v>
      </c>
      <c r="J17" s="219">
        <f t="shared" si="7"/>
        <v>44.81008226851042</v>
      </c>
      <c r="K17" s="219">
        <f t="shared" si="7"/>
        <v>46.97986577181208</v>
      </c>
      <c r="L17" s="219">
        <f t="shared" si="7"/>
        <v>60.77088999343525</v>
      </c>
      <c r="M17" s="235">
        <f aca="true" t="shared" si="8" ref="M17:X17">M9/M$11*100</f>
        <v>51.671732522796354</v>
      </c>
      <c r="N17" s="235">
        <f t="shared" si="8"/>
        <v>45.011600928074245</v>
      </c>
      <c r="O17" s="235">
        <f t="shared" si="8"/>
        <v>72.44897959183673</v>
      </c>
      <c r="P17" s="235">
        <f t="shared" si="8"/>
        <v>67.70538243626062</v>
      </c>
      <c r="Q17" s="235">
        <f t="shared" si="8"/>
        <v>45.776566757493185</v>
      </c>
      <c r="R17" s="235">
        <f t="shared" si="8"/>
        <v>93.88888888888889</v>
      </c>
      <c r="S17" s="235">
        <f t="shared" si="8"/>
        <v>90.45226130653266</v>
      </c>
      <c r="T17" s="235">
        <f t="shared" si="8"/>
        <v>93.83033419023135</v>
      </c>
      <c r="U17" s="235">
        <f t="shared" si="8"/>
        <v>97.08994708994709</v>
      </c>
      <c r="V17" s="235">
        <f t="shared" si="8"/>
        <v>93.31795476695586</v>
      </c>
      <c r="W17" s="235">
        <f t="shared" si="8"/>
        <v>79.21897372426248</v>
      </c>
      <c r="X17" s="235">
        <f t="shared" si="8"/>
        <v>79.39201652770605</v>
      </c>
    </row>
    <row r="18" spans="1:24" ht="15">
      <c r="A18" s="4" t="s">
        <v>59</v>
      </c>
      <c r="B18" s="219">
        <f t="shared" si="2"/>
        <v>24.09957627118644</v>
      </c>
      <c r="C18" s="219">
        <f t="shared" si="2"/>
        <v>52.5</v>
      </c>
      <c r="D18" s="219">
        <f t="shared" si="2"/>
        <v>28.03347280334728</v>
      </c>
      <c r="E18" s="219">
        <f t="shared" si="2"/>
        <v>37.15758068890697</v>
      </c>
      <c r="F18" s="219">
        <f aca="true" t="shared" si="9" ref="F18:L18">F10/F$11*100</f>
        <v>49.35400516795866</v>
      </c>
      <c r="G18" s="219">
        <f t="shared" si="9"/>
        <v>18.098159509202453</v>
      </c>
      <c r="H18" s="219">
        <f t="shared" si="9"/>
        <v>32.42258652094718</v>
      </c>
      <c r="I18" s="219">
        <f t="shared" si="9"/>
        <v>7.343412526997841</v>
      </c>
      <c r="J18" s="219">
        <f t="shared" si="9"/>
        <v>21.179765447225627</v>
      </c>
      <c r="K18" s="219">
        <f t="shared" si="9"/>
        <v>11.073825503355705</v>
      </c>
      <c r="L18" s="219">
        <f t="shared" si="9"/>
        <v>16.505673825377475</v>
      </c>
      <c r="M18" s="235">
        <f aca="true" t="shared" si="10" ref="M18:X18">M10/M$11*100</f>
        <v>24.012158054711247</v>
      </c>
      <c r="N18" s="235">
        <f t="shared" si="10"/>
        <v>28.538283062645007</v>
      </c>
      <c r="O18" s="235">
        <f t="shared" si="10"/>
        <v>10.204081632653061</v>
      </c>
      <c r="P18" s="235">
        <f t="shared" si="10"/>
        <v>9.91501416430595</v>
      </c>
      <c r="Q18" s="235">
        <f t="shared" si="10"/>
        <v>2.7247956403269753</v>
      </c>
      <c r="R18" s="235">
        <f t="shared" si="10"/>
        <v>5.833333333333333</v>
      </c>
      <c r="S18" s="235">
        <f t="shared" si="10"/>
        <v>2.763819095477387</v>
      </c>
      <c r="T18" s="235">
        <f t="shared" si="10"/>
        <v>3.5989717223650386</v>
      </c>
      <c r="U18" s="235">
        <f t="shared" si="10"/>
        <v>2.1164021164021163</v>
      </c>
      <c r="V18" s="235">
        <f t="shared" si="10"/>
        <v>6.322945533275045</v>
      </c>
      <c r="W18" s="235">
        <f t="shared" si="10"/>
        <v>5.720407292999261</v>
      </c>
      <c r="X18" s="235">
        <f t="shared" si="10"/>
        <v>2.3611008632775032</v>
      </c>
    </row>
    <row r="19" spans="1:24" ht="15">
      <c r="A19" s="22" t="s">
        <v>6</v>
      </c>
      <c r="B19" s="219">
        <f t="shared" si="2"/>
        <v>100</v>
      </c>
      <c r="C19" s="219">
        <f t="shared" si="2"/>
        <v>100</v>
      </c>
      <c r="D19" s="219">
        <f t="shared" si="2"/>
        <v>100</v>
      </c>
      <c r="E19" s="219">
        <f t="shared" si="2"/>
        <v>100</v>
      </c>
      <c r="F19" s="219">
        <f aca="true" t="shared" si="11" ref="F19:L19">F11/F$11*100</f>
        <v>100</v>
      </c>
      <c r="G19" s="219">
        <f t="shared" si="11"/>
        <v>100</v>
      </c>
      <c r="H19" s="219">
        <f t="shared" si="11"/>
        <v>100</v>
      </c>
      <c r="I19" s="219">
        <f t="shared" si="11"/>
        <v>100</v>
      </c>
      <c r="J19" s="219">
        <f t="shared" si="11"/>
        <v>100</v>
      </c>
      <c r="K19" s="219">
        <f t="shared" si="11"/>
        <v>100</v>
      </c>
      <c r="L19" s="219">
        <f t="shared" si="11"/>
        <v>100</v>
      </c>
      <c r="M19" s="235">
        <f aca="true" t="shared" si="12" ref="M19:X19">M11/M$11*100</f>
        <v>100</v>
      </c>
      <c r="N19" s="235">
        <f t="shared" si="12"/>
        <v>100</v>
      </c>
      <c r="O19" s="235">
        <f t="shared" si="12"/>
        <v>100</v>
      </c>
      <c r="P19" s="235">
        <f t="shared" si="12"/>
        <v>100</v>
      </c>
      <c r="Q19" s="235">
        <f t="shared" si="12"/>
        <v>100</v>
      </c>
      <c r="R19" s="235">
        <f t="shared" si="12"/>
        <v>100</v>
      </c>
      <c r="S19" s="235">
        <f t="shared" si="12"/>
        <v>100</v>
      </c>
      <c r="T19" s="235">
        <f t="shared" si="12"/>
        <v>100</v>
      </c>
      <c r="U19" s="235">
        <f t="shared" si="12"/>
        <v>100</v>
      </c>
      <c r="V19" s="235">
        <f t="shared" si="12"/>
        <v>100</v>
      </c>
      <c r="W19" s="235">
        <f t="shared" si="12"/>
        <v>100</v>
      </c>
      <c r="X19" s="235">
        <f t="shared" si="12"/>
        <v>100</v>
      </c>
    </row>
    <row r="20" spans="1:24" ht="15">
      <c r="A20" s="152"/>
      <c r="B20" s="152"/>
      <c r="C20" s="152"/>
      <c r="D20" s="152"/>
      <c r="E20" s="152"/>
      <c r="F20" s="94"/>
      <c r="G20" s="94"/>
      <c r="H20" s="94"/>
      <c r="I20" s="94"/>
      <c r="J20" s="94"/>
      <c r="K20" s="94"/>
      <c r="L20" s="152"/>
      <c r="M20" s="152"/>
      <c r="N20" s="152"/>
      <c r="O20" s="77"/>
      <c r="P20" s="77"/>
      <c r="Q20" s="77"/>
      <c r="R20" s="77"/>
      <c r="S20" s="77"/>
      <c r="T20" s="77"/>
      <c r="U20" s="77"/>
      <c r="V20" s="77"/>
      <c r="W20" s="152"/>
      <c r="X20" s="152"/>
    </row>
    <row r="21" ht="18" customHeight="1">
      <c r="A21" s="151" t="s">
        <v>125</v>
      </c>
    </row>
    <row r="24" spans="18:19" ht="12.75">
      <c r="R24" s="153"/>
      <c r="S24" s="153"/>
    </row>
    <row r="25" spans="1:17" s="18" customFormat="1" ht="18">
      <c r="A25" s="151"/>
      <c r="B25" s="151"/>
      <c r="C25" s="151"/>
      <c r="D25" s="151"/>
      <c r="E25" s="151"/>
      <c r="F25" s="220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9" s="4" customFormat="1" ht="15.75">
      <c r="A26" s="158" t="s">
        <v>237</v>
      </c>
      <c r="B26" s="76"/>
      <c r="C26" s="76"/>
      <c r="D26" s="76"/>
      <c r="E26" s="76"/>
      <c r="F26" s="25"/>
      <c r="G26" s="22"/>
      <c r="H26" s="22"/>
      <c r="I26" s="25"/>
      <c r="J26" s="25"/>
      <c r="K26" s="25"/>
      <c r="L26" s="25"/>
      <c r="M26" s="25"/>
      <c r="N26" s="25"/>
      <c r="O26" s="25"/>
      <c r="R26" s="98"/>
      <c r="S26" s="99"/>
    </row>
    <row r="27" spans="1:19" s="24" customFormat="1" ht="12" customHeight="1">
      <c r="A27" s="23"/>
      <c r="B27" s="23"/>
      <c r="C27" s="23"/>
      <c r="D27" s="23"/>
      <c r="E27" s="23"/>
      <c r="F27" s="45"/>
      <c r="G27" s="19"/>
      <c r="H27" s="19"/>
      <c r="I27" s="19"/>
      <c r="J27" s="19"/>
      <c r="K27" s="19"/>
      <c r="L27" s="19"/>
      <c r="M27" s="239"/>
      <c r="N27" s="19"/>
      <c r="O27" s="19"/>
      <c r="P27" s="18"/>
      <c r="Q27" s="18"/>
      <c r="R27" s="40"/>
      <c r="S27" s="41"/>
    </row>
    <row r="28" spans="1:24" ht="50.25" customHeight="1">
      <c r="A28" s="100" t="s">
        <v>61</v>
      </c>
      <c r="B28" s="100"/>
      <c r="C28" s="100"/>
      <c r="D28" s="100"/>
      <c r="E28" s="100"/>
      <c r="H28" s="221"/>
      <c r="M28" s="221"/>
      <c r="N28" s="101" t="s">
        <v>130</v>
      </c>
      <c r="O28" s="72"/>
      <c r="P28" s="102" t="s">
        <v>57</v>
      </c>
      <c r="Q28" s="72"/>
      <c r="R28" s="103"/>
      <c r="S28" s="102" t="s">
        <v>58</v>
      </c>
      <c r="T28" s="72"/>
      <c r="U28" s="103"/>
      <c r="V28" s="104" t="s">
        <v>62</v>
      </c>
      <c r="W28" s="72"/>
      <c r="X28" s="104" t="s">
        <v>6</v>
      </c>
    </row>
    <row r="29" spans="1:24" ht="12.75" customHeight="1">
      <c r="A29" s="11"/>
      <c r="B29" s="11"/>
      <c r="C29" s="11"/>
      <c r="D29" s="11"/>
      <c r="E29" s="11"/>
      <c r="N29" s="38"/>
      <c r="O29" s="161"/>
      <c r="P29" s="39"/>
      <c r="Q29" s="161"/>
      <c r="R29" s="222"/>
      <c r="S29" s="12"/>
      <c r="T29" s="153"/>
      <c r="U29" s="222"/>
      <c r="V29" s="13"/>
      <c r="W29" s="153"/>
      <c r="X29" s="10"/>
    </row>
    <row r="30" spans="1:24" ht="12.75" customHeight="1">
      <c r="A30" s="68" t="s">
        <v>72</v>
      </c>
      <c r="B30" s="68"/>
      <c r="C30" s="68"/>
      <c r="D30" s="68"/>
      <c r="E30" s="68"/>
      <c r="N30" s="44"/>
      <c r="O30" s="15"/>
      <c r="P30" s="15"/>
      <c r="Q30" s="15"/>
      <c r="R30" s="15"/>
      <c r="S30" s="15"/>
      <c r="T30" s="15"/>
      <c r="U30" s="15"/>
      <c r="V30" s="15"/>
      <c r="W30" s="15"/>
      <c r="X30" s="3" t="s">
        <v>78</v>
      </c>
    </row>
    <row r="31" spans="1:24" ht="12.75" customHeight="1">
      <c r="A31" s="68"/>
      <c r="B31" s="68"/>
      <c r="C31" s="68"/>
      <c r="D31" s="68"/>
      <c r="E31" s="68"/>
      <c r="N31" s="44"/>
      <c r="O31" s="15"/>
      <c r="P31" s="15"/>
      <c r="Q31" s="15"/>
      <c r="R31" s="15"/>
      <c r="S31" s="15"/>
      <c r="T31" s="15"/>
      <c r="U31" s="15"/>
      <c r="V31" s="15"/>
      <c r="W31" s="15"/>
      <c r="X31" s="43"/>
    </row>
    <row r="32" spans="1:24" ht="15">
      <c r="A32" s="4" t="s">
        <v>92</v>
      </c>
      <c r="B32" s="4"/>
      <c r="C32" s="4"/>
      <c r="D32" s="4"/>
      <c r="E32" s="4"/>
      <c r="N32" s="43">
        <v>0</v>
      </c>
      <c r="O32" s="205"/>
      <c r="P32" s="43">
        <v>0</v>
      </c>
      <c r="Q32" s="204"/>
      <c r="R32" s="204"/>
      <c r="S32" s="205">
        <v>155</v>
      </c>
      <c r="T32" s="204"/>
      <c r="U32" s="204"/>
      <c r="V32" s="205">
        <v>6</v>
      </c>
      <c r="W32" s="43"/>
      <c r="X32" s="232">
        <f>N32+P32+S32+V32</f>
        <v>161</v>
      </c>
    </row>
    <row r="33" spans="1:24" ht="15">
      <c r="A33" s="4" t="s">
        <v>93</v>
      </c>
      <c r="B33" s="4"/>
      <c r="C33" s="4"/>
      <c r="D33" s="4"/>
      <c r="E33" s="4"/>
      <c r="N33" s="205">
        <v>112.7</v>
      </c>
      <c r="O33" s="204"/>
      <c r="P33" s="43">
        <v>8.3</v>
      </c>
      <c r="Q33" s="204"/>
      <c r="R33" s="204"/>
      <c r="S33" s="205">
        <v>68</v>
      </c>
      <c r="T33" s="204"/>
      <c r="U33" s="204"/>
      <c r="V33" s="205">
        <v>8</v>
      </c>
      <c r="W33" s="43"/>
      <c r="X33" s="233">
        <f>N33+P33+S33+V33</f>
        <v>197</v>
      </c>
    </row>
    <row r="34" spans="1:24" ht="15">
      <c r="A34" s="4" t="s">
        <v>94</v>
      </c>
      <c r="B34" s="4"/>
      <c r="C34" s="4"/>
      <c r="D34" s="4"/>
      <c r="E34" s="4"/>
      <c r="N34" s="205">
        <v>9.95</v>
      </c>
      <c r="O34" s="204"/>
      <c r="P34" s="43">
        <v>0.4</v>
      </c>
      <c r="Q34" s="204"/>
      <c r="R34" s="204"/>
      <c r="S34" s="205">
        <v>116</v>
      </c>
      <c r="T34" s="204"/>
      <c r="U34" s="204"/>
      <c r="V34" s="205">
        <v>14</v>
      </c>
      <c r="W34" s="43"/>
      <c r="X34" s="233">
        <f>N34+P34+S34+V34</f>
        <v>140.35</v>
      </c>
    </row>
    <row r="35" spans="1:24" ht="15">
      <c r="A35" s="4" t="s">
        <v>95</v>
      </c>
      <c r="B35" s="4"/>
      <c r="C35" s="4"/>
      <c r="D35" s="4"/>
      <c r="E35" s="4"/>
      <c r="N35" s="43">
        <v>0</v>
      </c>
      <c r="O35" s="204"/>
      <c r="P35" s="43">
        <v>0</v>
      </c>
      <c r="Q35" s="204"/>
      <c r="R35" s="204"/>
      <c r="S35" s="205">
        <v>115</v>
      </c>
      <c r="T35" s="204"/>
      <c r="U35" s="204"/>
      <c r="V35" s="205">
        <v>6</v>
      </c>
      <c r="W35" s="43"/>
      <c r="X35" s="232">
        <f>N35+P35+S35+V35</f>
        <v>121</v>
      </c>
    </row>
    <row r="36" spans="1:24" ht="15">
      <c r="A36" s="4" t="s">
        <v>210</v>
      </c>
      <c r="B36" s="4"/>
      <c r="C36" s="4"/>
      <c r="D36" s="4"/>
      <c r="E36" s="4"/>
      <c r="N36" s="43">
        <v>0</v>
      </c>
      <c r="O36" s="204"/>
      <c r="P36" s="43">
        <v>0</v>
      </c>
      <c r="Q36" s="204"/>
      <c r="R36" s="204"/>
      <c r="S36" s="205">
        <v>3</v>
      </c>
      <c r="T36" s="204"/>
      <c r="U36" s="204"/>
      <c r="V36" s="205">
        <v>0</v>
      </c>
      <c r="W36" s="43"/>
      <c r="X36" s="232">
        <f>N36+P36+S36+V36</f>
        <v>3</v>
      </c>
    </row>
    <row r="37" spans="1:41" ht="15">
      <c r="A37" s="22" t="s">
        <v>6</v>
      </c>
      <c r="B37" s="22"/>
      <c r="C37" s="22"/>
      <c r="D37" s="22"/>
      <c r="E37" s="22"/>
      <c r="N37" s="150">
        <f>SUM(N32:N36)</f>
        <v>122.65</v>
      </c>
      <c r="O37" s="217"/>
      <c r="P37" s="150">
        <f>SUM(P32:P36)</f>
        <v>8.700000000000001</v>
      </c>
      <c r="Q37" s="204"/>
      <c r="R37" s="204"/>
      <c r="S37" s="238">
        <f>SUM(S32:S36)</f>
        <v>457</v>
      </c>
      <c r="T37" s="204"/>
      <c r="U37" s="204"/>
      <c r="V37" s="238">
        <f>SUM(V32:V36)</f>
        <v>34</v>
      </c>
      <c r="W37" s="43"/>
      <c r="X37" s="234">
        <f>SUM(X32:X36)</f>
        <v>622.35</v>
      </c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</row>
    <row r="38" spans="1:41" ht="15">
      <c r="A38" s="4"/>
      <c r="B38" s="4"/>
      <c r="C38" s="4"/>
      <c r="D38" s="4"/>
      <c r="E38" s="4"/>
      <c r="N38" s="223" t="str">
        <f>IF(ABS(N37-SUM(N32:N35))&gt;comments!$A$1,N37-SUM(N32:N35)," ")</f>
        <v> </v>
      </c>
      <c r="O38" s="224"/>
      <c r="P38" s="223" t="str">
        <f>IF(ABS(P37-SUM(P32:P35))&gt;comments!$A$1,P37-SUM(P32:P35)," ")</f>
        <v> </v>
      </c>
      <c r="Q38" s="223"/>
      <c r="R38" s="223"/>
      <c r="S38" s="223" t="str">
        <f>IF(ABS(S37-SUM(S32:S35))&gt;comments!$A$1,S37-SUM(S32:S35)," ")</f>
        <v> </v>
      </c>
      <c r="T38" s="223"/>
      <c r="U38" s="223"/>
      <c r="V38" s="223" t="str">
        <f>IF(ABS(V37-SUM(V32:V35))&gt;comments!$A$1,V37-SUM(V32:V35)," ")</f>
        <v> </v>
      </c>
      <c r="W38" s="224"/>
      <c r="X38" s="224" t="str">
        <f>IF(ABS(X37-SUM(X32:X35))&gt;comments!$A$1,X37-SUM(X32:X35)," ")</f>
        <v> </v>
      </c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</row>
    <row r="39" spans="1:24" ht="12.75" customHeight="1">
      <c r="A39" s="68" t="s">
        <v>79</v>
      </c>
      <c r="B39" s="68"/>
      <c r="C39" s="68"/>
      <c r="D39" s="68"/>
      <c r="E39" s="68"/>
      <c r="N39" s="58"/>
      <c r="O39" s="15"/>
      <c r="P39" s="48"/>
      <c r="Q39" s="48"/>
      <c r="R39" s="48"/>
      <c r="S39" s="48"/>
      <c r="T39" s="48"/>
      <c r="U39" s="48"/>
      <c r="V39" s="48"/>
      <c r="W39" s="15"/>
      <c r="X39" s="3" t="s">
        <v>54</v>
      </c>
    </row>
    <row r="40" spans="1:24" ht="15.75">
      <c r="A40" s="4" t="s">
        <v>92</v>
      </c>
      <c r="B40" s="4"/>
      <c r="C40" s="4"/>
      <c r="D40" s="4"/>
      <c r="E40" s="4"/>
      <c r="N40" s="228" t="str">
        <f>IF(ISERR(N32/N$37*100),"-",IF((N32/N$37*100)=0,"-",(N32/N$37)*100))</f>
        <v>-</v>
      </c>
      <c r="O40" s="229"/>
      <c r="P40" s="228" t="str">
        <f>IF(ISERR(P32/P$37*100),"-",IF((P32/P$37*100)=0,"-",(P32/P$37)*100))</f>
        <v>-</v>
      </c>
      <c r="Q40" s="228"/>
      <c r="R40" s="228"/>
      <c r="S40" s="228">
        <f aca="true" t="shared" si="13" ref="S40:S45">IF(ISERR(S32/S$37*100),"-",IF((S32/S$37*100)=0,"-",(S32/S$37)*100))</f>
        <v>33.91684901531728</v>
      </c>
      <c r="T40" s="228"/>
      <c r="U40" s="228"/>
      <c r="V40" s="228">
        <f aca="true" t="shared" si="14" ref="V40:V45">IF(ISERR(V32/V$37*100),"-",IF((V32/V$37*100)=0,"-",(V32/V$37)*100))</f>
        <v>17.647058823529413</v>
      </c>
      <c r="W40" s="228"/>
      <c r="X40" s="228">
        <f aca="true" t="shared" si="15" ref="X40:X45">IF(ISERR(X32/X$37*100),"-",IF((X32/X$37*100)=0,"-",(X32/X$37)*100))</f>
        <v>25.86968747489355</v>
      </c>
    </row>
    <row r="41" spans="1:24" ht="15.75">
      <c r="A41" s="4" t="s">
        <v>93</v>
      </c>
      <c r="B41" s="4"/>
      <c r="C41" s="4"/>
      <c r="D41" s="4"/>
      <c r="E41" s="4"/>
      <c r="N41" s="228">
        <f aca="true" t="shared" si="16" ref="N41:P45">IF(ISERR(N33/N$37*100),"-",IF((N33/N$37*100)=0,"-",(N33/N$37)*100))</f>
        <v>91.88748471259683</v>
      </c>
      <c r="O41" s="229"/>
      <c r="P41" s="228">
        <f t="shared" si="16"/>
        <v>95.40229885057471</v>
      </c>
      <c r="Q41" s="228"/>
      <c r="R41" s="228"/>
      <c r="S41" s="228">
        <f t="shared" si="13"/>
        <v>14.87964989059081</v>
      </c>
      <c r="T41" s="228"/>
      <c r="U41" s="228"/>
      <c r="V41" s="228">
        <f t="shared" si="14"/>
        <v>23.52941176470588</v>
      </c>
      <c r="W41" s="228"/>
      <c r="X41" s="228">
        <f t="shared" si="15"/>
        <v>31.65421386679521</v>
      </c>
    </row>
    <row r="42" spans="1:24" ht="15.75">
      <c r="A42" s="4" t="s">
        <v>94</v>
      </c>
      <c r="B42" s="4"/>
      <c r="C42" s="4"/>
      <c r="D42" s="4"/>
      <c r="E42" s="4"/>
      <c r="N42" s="228">
        <f t="shared" si="16"/>
        <v>8.112515287403179</v>
      </c>
      <c r="O42" s="229"/>
      <c r="P42" s="228">
        <f t="shared" si="16"/>
        <v>4.597701149425287</v>
      </c>
      <c r="Q42" s="228"/>
      <c r="R42" s="228"/>
      <c r="S42" s="228">
        <f t="shared" si="13"/>
        <v>25.38293216630197</v>
      </c>
      <c r="T42" s="228"/>
      <c r="U42" s="228"/>
      <c r="V42" s="228">
        <f t="shared" si="14"/>
        <v>41.17647058823529</v>
      </c>
      <c r="W42" s="228"/>
      <c r="X42" s="228">
        <f t="shared" si="15"/>
        <v>22.55161886398329</v>
      </c>
    </row>
    <row r="43" spans="1:24" ht="15.75">
      <c r="A43" s="4" t="s">
        <v>95</v>
      </c>
      <c r="B43" s="4"/>
      <c r="C43" s="4"/>
      <c r="D43" s="4"/>
      <c r="E43" s="4"/>
      <c r="N43" s="228" t="str">
        <f t="shared" si="16"/>
        <v>-</v>
      </c>
      <c r="O43" s="229"/>
      <c r="P43" s="228" t="str">
        <f t="shared" si="16"/>
        <v>-</v>
      </c>
      <c r="Q43" s="228"/>
      <c r="R43" s="228"/>
      <c r="S43" s="228">
        <f t="shared" si="13"/>
        <v>25.164113785557984</v>
      </c>
      <c r="T43" s="228"/>
      <c r="U43" s="228"/>
      <c r="V43" s="228">
        <f t="shared" si="14"/>
        <v>17.647058823529413</v>
      </c>
      <c r="W43" s="228"/>
      <c r="X43" s="228">
        <f t="shared" si="15"/>
        <v>19.442435928336145</v>
      </c>
    </row>
    <row r="44" spans="1:24" ht="15.75">
      <c r="A44" s="4" t="s">
        <v>210</v>
      </c>
      <c r="B44" s="4"/>
      <c r="C44" s="4"/>
      <c r="D44" s="4"/>
      <c r="E44" s="4"/>
      <c r="N44" s="228" t="str">
        <f t="shared" si="16"/>
        <v>-</v>
      </c>
      <c r="O44" s="229"/>
      <c r="P44" s="228" t="str">
        <f t="shared" si="16"/>
        <v>-</v>
      </c>
      <c r="Q44" s="228"/>
      <c r="R44" s="228"/>
      <c r="S44" s="228">
        <f t="shared" si="13"/>
        <v>0.6564551422319475</v>
      </c>
      <c r="T44" s="228"/>
      <c r="U44" s="228"/>
      <c r="V44" s="228" t="str">
        <f t="shared" si="14"/>
        <v>-</v>
      </c>
      <c r="W44" s="228"/>
      <c r="X44" s="228">
        <f t="shared" si="15"/>
        <v>0.4820438659918052</v>
      </c>
    </row>
    <row r="45" spans="1:24" ht="15.75">
      <c r="A45" s="22" t="s">
        <v>6</v>
      </c>
      <c r="B45" s="22"/>
      <c r="C45" s="22"/>
      <c r="D45" s="22"/>
      <c r="E45" s="22"/>
      <c r="N45" s="228">
        <f t="shared" si="16"/>
        <v>100</v>
      </c>
      <c r="O45" s="229"/>
      <c r="P45" s="228">
        <f t="shared" si="16"/>
        <v>100</v>
      </c>
      <c r="Q45" s="228"/>
      <c r="R45" s="228"/>
      <c r="S45" s="228">
        <f t="shared" si="13"/>
        <v>100</v>
      </c>
      <c r="T45" s="228"/>
      <c r="U45" s="228"/>
      <c r="V45" s="228">
        <f t="shared" si="14"/>
        <v>100</v>
      </c>
      <c r="W45" s="228"/>
      <c r="X45" s="228">
        <f t="shared" si="15"/>
        <v>100</v>
      </c>
    </row>
    <row r="46" spans="1:24" ht="15">
      <c r="A46" s="152"/>
      <c r="B46" s="152"/>
      <c r="C46" s="152"/>
      <c r="D46" s="152"/>
      <c r="E46" s="152"/>
      <c r="H46" s="152"/>
      <c r="M46" s="152"/>
      <c r="N46" s="94"/>
      <c r="O46" s="94"/>
      <c r="P46" s="118"/>
      <c r="Q46" s="118"/>
      <c r="R46" s="118"/>
      <c r="S46" s="118"/>
      <c r="T46" s="118"/>
      <c r="U46" s="118"/>
      <c r="V46" s="118"/>
      <c r="W46" s="94"/>
      <c r="X46" s="94"/>
    </row>
    <row r="47" spans="1:22" ht="15">
      <c r="A47" s="220"/>
      <c r="B47" s="225"/>
      <c r="C47" s="225"/>
      <c r="D47" s="225"/>
      <c r="E47" s="225"/>
      <c r="F47" s="226"/>
      <c r="G47" s="226"/>
      <c r="H47" s="27"/>
      <c r="J47" s="27"/>
      <c r="K47" s="27"/>
      <c r="N47" s="27"/>
      <c r="O47" s="27"/>
      <c r="P47" s="27"/>
      <c r="Q47" s="27"/>
      <c r="R47" s="27"/>
      <c r="S47" s="27"/>
      <c r="T47" s="27"/>
      <c r="U47" s="27"/>
      <c r="V47" s="220"/>
    </row>
    <row r="48" spans="1:21" ht="20.25" customHeight="1">
      <c r="A48" s="151" t="s">
        <v>125</v>
      </c>
      <c r="H48" s="47"/>
      <c r="J48" s="47"/>
      <c r="K48" s="27"/>
      <c r="N48" s="27"/>
      <c r="O48" s="27"/>
      <c r="P48" s="27"/>
      <c r="Q48" s="27"/>
      <c r="R48" s="27"/>
      <c r="S48" s="27"/>
      <c r="T48" s="47"/>
      <c r="U48" s="47"/>
    </row>
    <row r="49" spans="1:21" ht="15">
      <c r="A49" s="153"/>
      <c r="B49" s="153"/>
      <c r="C49" s="153"/>
      <c r="D49" s="153"/>
      <c r="E49" s="153"/>
      <c r="H49" s="47"/>
      <c r="J49" s="47"/>
      <c r="K49" s="27"/>
      <c r="N49" s="27"/>
      <c r="O49" s="27"/>
      <c r="P49" s="27"/>
      <c r="Q49" s="27"/>
      <c r="R49" s="27"/>
      <c r="S49" s="27"/>
      <c r="T49" s="47"/>
      <c r="U49" s="47"/>
    </row>
    <row r="50" spans="1:19" s="4" customFormat="1" ht="15.75">
      <c r="A50" s="76" t="s">
        <v>236</v>
      </c>
      <c r="B50" s="76"/>
      <c r="C50" s="76"/>
      <c r="D50" s="76"/>
      <c r="E50" s="76"/>
      <c r="H50" s="25"/>
      <c r="J50" s="22"/>
      <c r="K50" s="25"/>
      <c r="N50" s="25"/>
      <c r="O50" s="25"/>
      <c r="P50" s="25"/>
      <c r="Q50" s="25"/>
      <c r="R50" s="25"/>
      <c r="S50" s="25"/>
    </row>
    <row r="51" spans="1:21" ht="18">
      <c r="A51" s="23"/>
      <c r="B51" s="23"/>
      <c r="C51" s="23"/>
      <c r="D51" s="23"/>
      <c r="E51" s="23"/>
      <c r="H51" s="45"/>
      <c r="J51" s="19"/>
      <c r="K51" s="45"/>
      <c r="N51" s="45"/>
      <c r="O51" s="45"/>
      <c r="P51" s="45"/>
      <c r="Q51" s="45"/>
      <c r="R51" s="45"/>
      <c r="S51" s="45"/>
      <c r="T51" s="18"/>
      <c r="U51" s="18"/>
    </row>
    <row r="52" spans="1:24" ht="79.5" customHeight="1">
      <c r="A52" s="100" t="s">
        <v>61</v>
      </c>
      <c r="B52" s="100"/>
      <c r="C52" s="100"/>
      <c r="D52" s="100"/>
      <c r="E52" s="100"/>
      <c r="H52" s="221"/>
      <c r="M52" s="221"/>
      <c r="N52" s="101" t="s">
        <v>130</v>
      </c>
      <c r="O52" s="72"/>
      <c r="P52" s="119" t="s">
        <v>57</v>
      </c>
      <c r="Q52" s="117"/>
      <c r="R52" s="120"/>
      <c r="S52" s="119" t="s">
        <v>58</v>
      </c>
      <c r="T52" s="117"/>
      <c r="U52" s="120"/>
      <c r="V52" s="121" t="s">
        <v>62</v>
      </c>
      <c r="W52" s="72"/>
      <c r="X52" s="104" t="s">
        <v>6</v>
      </c>
    </row>
    <row r="53" spans="1:24" ht="12.75">
      <c r="A53" s="11"/>
      <c r="B53" s="11"/>
      <c r="C53" s="11"/>
      <c r="D53" s="11"/>
      <c r="E53" s="11"/>
      <c r="N53" s="38"/>
      <c r="O53" s="161"/>
      <c r="P53" s="39"/>
      <c r="Q53" s="161"/>
      <c r="R53" s="227"/>
      <c r="S53" s="39"/>
      <c r="T53" s="161"/>
      <c r="U53" s="227"/>
      <c r="V53" s="122"/>
      <c r="W53" s="153"/>
      <c r="X53" s="10"/>
    </row>
    <row r="54" spans="1:24" ht="15.75">
      <c r="A54" s="68" t="s">
        <v>72</v>
      </c>
      <c r="B54" s="68"/>
      <c r="C54" s="68"/>
      <c r="D54" s="68"/>
      <c r="E54" s="68"/>
      <c r="N54" s="44"/>
      <c r="O54" s="15"/>
      <c r="P54" s="44"/>
      <c r="Q54" s="44"/>
      <c r="R54" s="44"/>
      <c r="S54" s="44"/>
      <c r="T54" s="44"/>
      <c r="U54" s="44"/>
      <c r="V54" s="44"/>
      <c r="W54" s="15"/>
      <c r="X54" s="3" t="s">
        <v>78</v>
      </c>
    </row>
    <row r="55" spans="1:24" ht="15.75">
      <c r="A55" s="68"/>
      <c r="B55" s="68"/>
      <c r="C55" s="68"/>
      <c r="D55" s="68"/>
      <c r="E55" s="68"/>
      <c r="N55" s="44"/>
      <c r="O55" s="15"/>
      <c r="P55" s="44"/>
      <c r="Q55" s="44"/>
      <c r="R55" s="44"/>
      <c r="S55" s="44"/>
      <c r="T55" s="44"/>
      <c r="U55" s="44"/>
      <c r="V55" s="44"/>
      <c r="W55" s="15"/>
      <c r="X55" s="3"/>
    </row>
    <row r="56" spans="1:24" ht="15">
      <c r="A56" s="4" t="s">
        <v>92</v>
      </c>
      <c r="B56" s="4"/>
      <c r="C56" s="4"/>
      <c r="D56" s="4"/>
      <c r="E56" s="4"/>
      <c r="N56" s="43">
        <v>0</v>
      </c>
      <c r="O56" s="205"/>
      <c r="P56" s="43">
        <v>0</v>
      </c>
      <c r="Q56" s="204"/>
      <c r="R56" s="204"/>
      <c r="S56" s="205">
        <v>192</v>
      </c>
      <c r="T56" s="204"/>
      <c r="U56" s="204"/>
      <c r="V56" s="205">
        <v>3</v>
      </c>
      <c r="W56" s="43"/>
      <c r="X56" s="228">
        <f aca="true" t="shared" si="17" ref="X56:X61">SUM(N56,P56,S56,V56)</f>
        <v>195</v>
      </c>
    </row>
    <row r="57" spans="1:24" ht="15">
      <c r="A57" s="4" t="s">
        <v>93</v>
      </c>
      <c r="B57" s="4"/>
      <c r="C57" s="4"/>
      <c r="D57" s="4"/>
      <c r="E57" s="4"/>
      <c r="N57" s="205">
        <v>30.1</v>
      </c>
      <c r="O57" s="204"/>
      <c r="P57" s="43">
        <v>1</v>
      </c>
      <c r="Q57" s="204"/>
      <c r="R57" s="204"/>
      <c r="S57" s="205">
        <v>70</v>
      </c>
      <c r="T57" s="204"/>
      <c r="U57" s="204"/>
      <c r="V57" s="205">
        <v>5</v>
      </c>
      <c r="W57" s="43"/>
      <c r="X57" s="228">
        <f t="shared" si="17"/>
        <v>106.1</v>
      </c>
    </row>
    <row r="58" spans="1:24" ht="18">
      <c r="A58" s="4" t="s">
        <v>163</v>
      </c>
      <c r="B58" s="4"/>
      <c r="C58" s="4"/>
      <c r="D58" s="4"/>
      <c r="E58" s="4"/>
      <c r="N58" s="205">
        <v>55.782</v>
      </c>
      <c r="O58" s="204"/>
      <c r="P58" s="43">
        <v>0</v>
      </c>
      <c r="Q58" s="204"/>
      <c r="R58" s="204"/>
      <c r="S58" s="205">
        <v>144</v>
      </c>
      <c r="T58" s="204"/>
      <c r="U58" s="204"/>
      <c r="V58" s="205">
        <v>7</v>
      </c>
      <c r="W58" s="43"/>
      <c r="X58" s="228">
        <f t="shared" si="17"/>
        <v>206.78199999999998</v>
      </c>
    </row>
    <row r="59" spans="1:24" ht="18">
      <c r="A59" s="4" t="s">
        <v>164</v>
      </c>
      <c r="B59" s="4"/>
      <c r="C59" s="4"/>
      <c r="D59" s="4"/>
      <c r="E59" s="4"/>
      <c r="N59" s="43">
        <v>0</v>
      </c>
      <c r="O59" s="204"/>
      <c r="P59" s="43">
        <v>0</v>
      </c>
      <c r="Q59" s="204"/>
      <c r="R59" s="204"/>
      <c r="S59" s="205">
        <v>132</v>
      </c>
      <c r="T59" s="204"/>
      <c r="U59" s="204"/>
      <c r="V59" s="205">
        <v>1</v>
      </c>
      <c r="W59" s="43"/>
      <c r="X59" s="228">
        <f t="shared" si="17"/>
        <v>133</v>
      </c>
    </row>
    <row r="60" spans="1:24" ht="15">
      <c r="A60" s="4" t="s">
        <v>210</v>
      </c>
      <c r="B60" s="4"/>
      <c r="C60" s="4"/>
      <c r="D60" s="4"/>
      <c r="E60" s="4"/>
      <c r="N60" s="43">
        <v>0</v>
      </c>
      <c r="O60" s="204"/>
      <c r="P60" s="43">
        <v>0</v>
      </c>
      <c r="Q60" s="204"/>
      <c r="R60" s="204"/>
      <c r="S60" s="43">
        <v>0</v>
      </c>
      <c r="T60" s="204"/>
      <c r="U60" s="204"/>
      <c r="V60" s="43">
        <v>0</v>
      </c>
      <c r="W60" s="43"/>
      <c r="X60" s="240">
        <f t="shared" si="17"/>
        <v>0</v>
      </c>
    </row>
    <row r="61" spans="1:24" ht="15">
      <c r="A61" s="22" t="s">
        <v>6</v>
      </c>
      <c r="B61" s="22"/>
      <c r="C61" s="22"/>
      <c r="D61" s="22"/>
      <c r="E61" s="22"/>
      <c r="N61" s="240">
        <f>SUM(N56:N60)</f>
        <v>85.882</v>
      </c>
      <c r="O61" s="217"/>
      <c r="P61" s="240">
        <f>SUM(P56:P60)</f>
        <v>1</v>
      </c>
      <c r="Q61" s="204"/>
      <c r="R61" s="204"/>
      <c r="S61" s="228">
        <f>SUM(S56:S60)</f>
        <v>538</v>
      </c>
      <c r="T61" s="204"/>
      <c r="U61" s="204"/>
      <c r="V61" s="228">
        <f>SUM(V56:V60)</f>
        <v>16</v>
      </c>
      <c r="W61" s="43"/>
      <c r="X61" s="228">
        <f t="shared" si="17"/>
        <v>640.8820000000001</v>
      </c>
    </row>
    <row r="62" spans="1:24" ht="15">
      <c r="A62" s="4"/>
      <c r="B62" s="4"/>
      <c r="C62" s="4"/>
      <c r="D62" s="4"/>
      <c r="E62" s="4"/>
      <c r="N62" s="223" t="str">
        <f>IF(ABS(N61-SUM(N56:N59))&gt;comments!$A$1,N61-SUM(N56:N59)," ")</f>
        <v> </v>
      </c>
      <c r="O62" s="224"/>
      <c r="P62" s="223" t="str">
        <f>IF(ABS(P61-SUM(P56:P59))&gt;comments!$A$1,P61-SUM(P56:P59)," ")</f>
        <v> </v>
      </c>
      <c r="Q62" s="223"/>
      <c r="R62" s="223"/>
      <c r="S62" s="223" t="str">
        <f>IF(ABS(S61-SUM(S56:S59))&gt;comments!$A$1,S61-SUM(S56:S59)," ")</f>
        <v> </v>
      </c>
      <c r="T62" s="223"/>
      <c r="U62" s="223"/>
      <c r="V62" s="223" t="str">
        <f>IF(ABS(V61-SUM(V56:V59))&gt;comments!$A$1,V61-SUM(V56:V59)," ")</f>
        <v> </v>
      </c>
      <c r="W62" s="224"/>
      <c r="X62" s="224" t="str">
        <f>IF(ABS(X61-SUM(X56:X59))&gt;comments!$A$1,X61-SUM(X56:X59)," ")</f>
        <v> </v>
      </c>
    </row>
    <row r="63" spans="1:24" ht="15.75">
      <c r="A63" s="68" t="s">
        <v>79</v>
      </c>
      <c r="B63" s="68"/>
      <c r="C63" s="68"/>
      <c r="D63" s="68"/>
      <c r="E63" s="68"/>
      <c r="N63" s="58"/>
      <c r="O63" s="15"/>
      <c r="P63" s="48"/>
      <c r="Q63" s="48"/>
      <c r="R63" s="48"/>
      <c r="S63" s="48"/>
      <c r="T63" s="48"/>
      <c r="U63" s="48"/>
      <c r="V63" s="48"/>
      <c r="W63" s="15"/>
      <c r="X63" s="3" t="s">
        <v>54</v>
      </c>
    </row>
    <row r="64" spans="1:24" ht="15.75">
      <c r="A64" s="4" t="s">
        <v>92</v>
      </c>
      <c r="B64" s="4"/>
      <c r="C64" s="4"/>
      <c r="D64" s="4"/>
      <c r="E64" s="4"/>
      <c r="N64" s="228" t="str">
        <f aca="true" t="shared" si="18" ref="N64:N69">IF(ISERR(N56/N$61*100),"-",IF((N56/N$61*100)=0,"-",(N56/N$61)*100))</f>
        <v>-</v>
      </c>
      <c r="O64" s="229"/>
      <c r="P64" s="228" t="str">
        <f aca="true" t="shared" si="19" ref="P64:P69">IF(ISERR(P56/P$61*100),"-",IF((P56/P$61*100)=0,"-",(P56/P$61)*100))</f>
        <v>-</v>
      </c>
      <c r="Q64" s="228"/>
      <c r="R64" s="228"/>
      <c r="S64" s="228">
        <f aca="true" t="shared" si="20" ref="S64:S69">IF(ISERR(S56/S$61*100),"-",IF((S56/S$61*100)=0,"-",(S56/S$61)*100))</f>
        <v>35.687732342007436</v>
      </c>
      <c r="T64" s="228"/>
      <c r="U64" s="228"/>
      <c r="V64" s="228">
        <f aca="true" t="shared" si="21" ref="V64:V69">IF(ISERR(V56/V$61*100),"-",IF((V56/V$61*100)=0,"-",(V56/V$61)*100))</f>
        <v>18.75</v>
      </c>
      <c r="W64" s="228"/>
      <c r="X64" s="228">
        <f aca="true" t="shared" si="22" ref="X64:X69">IF(ISERR(X56/X$61*100),"-",IF((X56/X$61*100)=0,"-",(X56/X$61)*100))</f>
        <v>30.42681804138671</v>
      </c>
    </row>
    <row r="65" spans="1:24" ht="15.75">
      <c r="A65" s="4" t="s">
        <v>93</v>
      </c>
      <c r="B65" s="4"/>
      <c r="C65" s="4"/>
      <c r="D65" s="4"/>
      <c r="E65" s="4"/>
      <c r="N65" s="228">
        <f t="shared" si="18"/>
        <v>35.048089238722895</v>
      </c>
      <c r="O65" s="229"/>
      <c r="P65" s="228">
        <f t="shared" si="19"/>
        <v>100</v>
      </c>
      <c r="Q65" s="228"/>
      <c r="R65" s="228"/>
      <c r="S65" s="228">
        <f t="shared" si="20"/>
        <v>13.011152416356877</v>
      </c>
      <c r="T65" s="228"/>
      <c r="U65" s="228"/>
      <c r="V65" s="228">
        <f t="shared" si="21"/>
        <v>31.25</v>
      </c>
      <c r="W65" s="228"/>
      <c r="X65" s="228">
        <f t="shared" si="22"/>
        <v>16.555309713800668</v>
      </c>
    </row>
    <row r="66" spans="1:24" ht="15.75">
      <c r="A66" s="4" t="s">
        <v>94</v>
      </c>
      <c r="B66" s="4"/>
      <c r="C66" s="4"/>
      <c r="D66" s="4"/>
      <c r="E66" s="4"/>
      <c r="N66" s="228">
        <f t="shared" si="18"/>
        <v>64.9519107612771</v>
      </c>
      <c r="O66" s="229"/>
      <c r="P66" s="228" t="str">
        <f t="shared" si="19"/>
        <v>-</v>
      </c>
      <c r="Q66" s="228"/>
      <c r="R66" s="228"/>
      <c r="S66" s="228">
        <f t="shared" si="20"/>
        <v>26.765799256505574</v>
      </c>
      <c r="T66" s="228"/>
      <c r="U66" s="228"/>
      <c r="V66" s="228">
        <f t="shared" si="21"/>
        <v>43.75</v>
      </c>
      <c r="W66" s="228"/>
      <c r="X66" s="228">
        <f t="shared" si="22"/>
        <v>32.26522199094373</v>
      </c>
    </row>
    <row r="67" spans="1:24" ht="15.75">
      <c r="A67" s="4" t="s">
        <v>95</v>
      </c>
      <c r="B67" s="4"/>
      <c r="C67" s="4"/>
      <c r="D67" s="4"/>
      <c r="E67" s="4"/>
      <c r="N67" s="228" t="str">
        <f t="shared" si="18"/>
        <v>-</v>
      </c>
      <c r="O67" s="229"/>
      <c r="P67" s="228" t="str">
        <f t="shared" si="19"/>
        <v>-</v>
      </c>
      <c r="Q67" s="228"/>
      <c r="R67" s="228"/>
      <c r="S67" s="228">
        <f t="shared" si="20"/>
        <v>24.53531598513011</v>
      </c>
      <c r="T67" s="228"/>
      <c r="U67" s="228"/>
      <c r="V67" s="228">
        <f t="shared" si="21"/>
        <v>6.25</v>
      </c>
      <c r="W67" s="228"/>
      <c r="X67" s="228">
        <f t="shared" si="22"/>
        <v>20.752650253868886</v>
      </c>
    </row>
    <row r="68" spans="1:24" ht="15.75">
      <c r="A68" s="4" t="s">
        <v>210</v>
      </c>
      <c r="B68" s="4"/>
      <c r="C68" s="4"/>
      <c r="D68" s="4"/>
      <c r="E68" s="4"/>
      <c r="N68" s="228" t="str">
        <f t="shared" si="18"/>
        <v>-</v>
      </c>
      <c r="O68" s="229"/>
      <c r="P68" s="228" t="str">
        <f t="shared" si="19"/>
        <v>-</v>
      </c>
      <c r="Q68" s="228"/>
      <c r="R68" s="228"/>
      <c r="S68" s="228" t="str">
        <f t="shared" si="20"/>
        <v>-</v>
      </c>
      <c r="T68" s="228"/>
      <c r="U68" s="228"/>
      <c r="V68" s="228" t="str">
        <f t="shared" si="21"/>
        <v>-</v>
      </c>
      <c r="W68" s="228"/>
      <c r="X68" s="228" t="str">
        <f t="shared" si="22"/>
        <v>-</v>
      </c>
    </row>
    <row r="69" spans="1:24" ht="15.75">
      <c r="A69" s="22" t="s">
        <v>6</v>
      </c>
      <c r="B69" s="22"/>
      <c r="C69" s="22"/>
      <c r="D69" s="22"/>
      <c r="E69" s="22"/>
      <c r="N69" s="228">
        <f t="shared" si="18"/>
        <v>100</v>
      </c>
      <c r="O69" s="229"/>
      <c r="P69" s="228">
        <f t="shared" si="19"/>
        <v>100</v>
      </c>
      <c r="Q69" s="228"/>
      <c r="R69" s="228"/>
      <c r="S69" s="228">
        <f t="shared" si="20"/>
        <v>100</v>
      </c>
      <c r="T69" s="228"/>
      <c r="U69" s="228"/>
      <c r="V69" s="228">
        <f t="shared" si="21"/>
        <v>100</v>
      </c>
      <c r="W69" s="228"/>
      <c r="X69" s="228">
        <f t="shared" si="22"/>
        <v>100</v>
      </c>
    </row>
    <row r="70" spans="1:24" ht="15">
      <c r="A70" s="152"/>
      <c r="B70" s="152"/>
      <c r="C70" s="152"/>
      <c r="D70" s="152"/>
      <c r="E70" s="152"/>
      <c r="F70" s="94"/>
      <c r="H70" s="152"/>
      <c r="M70" s="152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152"/>
    </row>
    <row r="71" ht="12.75">
      <c r="A71" s="151" t="s">
        <v>125</v>
      </c>
    </row>
  </sheetData>
  <sheetProtection/>
  <printOptions/>
  <pageMargins left="0.7480314960629921" right="0.6299212598425197" top="0.984251968503937" bottom="0.984251968503937" header="0.5118110236220472" footer="0.5118110236220472"/>
  <pageSetup fitToHeight="1" fitToWidth="1" horizontalDpi="600" verticalDpi="600" orientation="portrait" paperSize="9" scale="53" r:id="rId1"/>
  <headerFooter alignWithMargins="0">
    <oddHeader>&amp;R&amp;"Arial,Bold"&amp;16ROAD NETWORK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85" zoomScaleNormal="85" zoomScalePageLayoutView="0" workbookViewId="0" topLeftCell="A1">
      <selection activeCell="N64" sqref="N64"/>
    </sheetView>
  </sheetViews>
  <sheetFormatPr defaultColWidth="9.140625" defaultRowHeight="12.75"/>
  <cols>
    <col min="1" max="1" width="15.140625" style="1" customWidth="1"/>
    <col min="2" max="2" width="4.8515625" style="1" customWidth="1"/>
    <col min="3" max="3" width="6.57421875" style="1" customWidth="1"/>
    <col min="4" max="4" width="6.421875" style="1" customWidth="1"/>
    <col min="5" max="5" width="6.57421875" style="1" customWidth="1"/>
    <col min="6" max="6" width="6.421875" style="1" customWidth="1"/>
    <col min="7" max="7" width="6.57421875" style="1" customWidth="1"/>
    <col min="8" max="8" width="6.7109375" style="1" customWidth="1"/>
    <col min="9" max="13" width="6.57421875" style="1" customWidth="1"/>
    <col min="14" max="14" width="6.28125" style="1" customWidth="1"/>
    <col min="15" max="15" width="13.421875" style="1" customWidth="1"/>
    <col min="16" max="16" width="6.28125" style="1" customWidth="1"/>
    <col min="17" max="16384" width="9.140625" style="1" customWidth="1"/>
  </cols>
  <sheetData>
    <row r="1" s="4" customFormat="1" ht="18.75">
      <c r="A1" s="76" t="s">
        <v>142</v>
      </c>
    </row>
    <row r="2" s="18" customFormat="1" ht="9.75" customHeight="1">
      <c r="A2" s="23"/>
    </row>
    <row r="3" spans="1:15" s="4" customFormat="1" ht="16.5" customHeight="1">
      <c r="A3" s="20" t="s">
        <v>155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2"/>
      <c r="O3" s="22"/>
    </row>
    <row r="4" spans="1:15" s="4" customFormat="1" ht="7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5"/>
      <c r="N4" s="22"/>
      <c r="O4" s="22"/>
    </row>
    <row r="5" spans="1:15" s="4" customFormat="1" ht="16.5" customHeight="1">
      <c r="A5" s="105"/>
      <c r="B5" s="105"/>
      <c r="C5" s="72"/>
      <c r="D5" s="72"/>
      <c r="E5" s="72"/>
      <c r="F5" s="72"/>
      <c r="G5" s="79" t="s">
        <v>69</v>
      </c>
      <c r="H5" s="116"/>
      <c r="I5" s="116"/>
      <c r="J5" s="72"/>
      <c r="K5" s="72"/>
      <c r="L5" s="72"/>
      <c r="M5" s="117"/>
      <c r="N5" s="105"/>
      <c r="O5" s="21"/>
    </row>
    <row r="6" spans="1:15" s="4" customFormat="1" ht="16.5" customHeight="1">
      <c r="A6" s="77"/>
      <c r="B6" s="77"/>
      <c r="C6" s="106" t="s">
        <v>63</v>
      </c>
      <c r="D6" s="106"/>
      <c r="E6" s="106" t="s">
        <v>64</v>
      </c>
      <c r="F6" s="106"/>
      <c r="G6" s="107" t="s">
        <v>65</v>
      </c>
      <c r="H6" s="107"/>
      <c r="I6" s="107" t="s">
        <v>66</v>
      </c>
      <c r="J6" s="106"/>
      <c r="K6" s="107" t="s">
        <v>67</v>
      </c>
      <c r="L6" s="106"/>
      <c r="M6" s="211" t="s">
        <v>68</v>
      </c>
      <c r="N6" s="108"/>
      <c r="O6" s="110"/>
    </row>
    <row r="7" spans="12:15" ht="16.5" customHeight="1">
      <c r="L7" s="2" t="s">
        <v>54</v>
      </c>
      <c r="M7" s="53"/>
      <c r="O7" s="32"/>
    </row>
    <row r="8" spans="1:15" ht="16.5" customHeight="1">
      <c r="A8" s="22" t="s">
        <v>70</v>
      </c>
      <c r="C8" s="4">
        <v>11</v>
      </c>
      <c r="D8" s="4"/>
      <c r="E8" s="4">
        <v>8</v>
      </c>
      <c r="F8" s="4"/>
      <c r="G8" s="4">
        <v>11</v>
      </c>
      <c r="H8" s="4"/>
      <c r="I8" s="4">
        <v>8</v>
      </c>
      <c r="J8" s="4"/>
      <c r="K8" s="4">
        <v>8</v>
      </c>
      <c r="L8" s="17"/>
      <c r="M8" s="15">
        <v>54</v>
      </c>
      <c r="N8" s="4"/>
      <c r="O8" s="33"/>
    </row>
    <row r="9" spans="1:15" ht="16.5" customHeight="1">
      <c r="A9" s="22" t="s">
        <v>71</v>
      </c>
      <c r="B9" s="32"/>
      <c r="C9" s="25">
        <v>10</v>
      </c>
      <c r="D9" s="25"/>
      <c r="E9" s="25">
        <v>9</v>
      </c>
      <c r="F9" s="25"/>
      <c r="G9" s="25">
        <v>9</v>
      </c>
      <c r="H9" s="25"/>
      <c r="I9" s="25">
        <v>8</v>
      </c>
      <c r="J9" s="25"/>
      <c r="K9" s="25">
        <v>7</v>
      </c>
      <c r="L9" s="25"/>
      <c r="M9" s="27">
        <v>57</v>
      </c>
      <c r="N9" s="25"/>
      <c r="O9" s="26"/>
    </row>
    <row r="10" spans="1:15" ht="16.5" customHeight="1">
      <c r="A10" s="22" t="s">
        <v>85</v>
      </c>
      <c r="B10" s="22"/>
      <c r="C10" s="22">
        <v>10</v>
      </c>
      <c r="D10" s="22"/>
      <c r="E10" s="22">
        <v>8</v>
      </c>
      <c r="F10" s="22"/>
      <c r="G10" s="22">
        <v>10</v>
      </c>
      <c r="H10" s="22"/>
      <c r="I10" s="22">
        <v>9</v>
      </c>
      <c r="J10" s="22"/>
      <c r="K10" s="22">
        <v>10</v>
      </c>
      <c r="L10" s="22"/>
      <c r="M10" s="22">
        <v>53</v>
      </c>
      <c r="N10" s="22"/>
      <c r="O10" s="33"/>
    </row>
    <row r="11" spans="1:15" s="32" customFormat="1" ht="16.5" customHeight="1">
      <c r="A11" s="22" t="s">
        <v>86</v>
      </c>
      <c r="B11" s="22"/>
      <c r="C11" s="22">
        <v>9</v>
      </c>
      <c r="D11" s="22"/>
      <c r="E11" s="22">
        <v>7</v>
      </c>
      <c r="F11" s="22"/>
      <c r="G11" s="22">
        <v>9</v>
      </c>
      <c r="H11" s="22"/>
      <c r="I11" s="22">
        <v>8</v>
      </c>
      <c r="J11" s="22"/>
      <c r="K11" s="22">
        <v>8</v>
      </c>
      <c r="L11" s="22"/>
      <c r="M11" s="22">
        <v>59</v>
      </c>
      <c r="N11" s="22"/>
      <c r="O11" s="33"/>
    </row>
    <row r="12" spans="1:15" s="32" customFormat="1" ht="16.5" customHeight="1">
      <c r="A12" s="22" t="s">
        <v>87</v>
      </c>
      <c r="B12" s="22"/>
      <c r="C12" s="25">
        <v>4</v>
      </c>
      <c r="D12" s="25"/>
      <c r="E12" s="25">
        <v>4</v>
      </c>
      <c r="F12" s="25"/>
      <c r="G12" s="25">
        <v>7</v>
      </c>
      <c r="H12" s="25"/>
      <c r="I12" s="25">
        <v>7</v>
      </c>
      <c r="J12" s="25"/>
      <c r="K12" s="25">
        <v>10</v>
      </c>
      <c r="L12" s="25"/>
      <c r="M12" s="25">
        <v>68</v>
      </c>
      <c r="N12" s="25"/>
      <c r="O12" s="26"/>
    </row>
    <row r="13" spans="1:15" s="32" customFormat="1" ht="16.5" customHeight="1">
      <c r="A13" s="22" t="s">
        <v>88</v>
      </c>
      <c r="B13" s="22"/>
      <c r="C13" s="25">
        <v>4</v>
      </c>
      <c r="D13" s="25"/>
      <c r="E13" s="25">
        <v>4</v>
      </c>
      <c r="F13" s="25"/>
      <c r="G13" s="25">
        <v>7</v>
      </c>
      <c r="H13" s="25"/>
      <c r="I13" s="25">
        <v>7</v>
      </c>
      <c r="J13" s="25"/>
      <c r="K13" s="25">
        <v>11</v>
      </c>
      <c r="L13" s="25"/>
      <c r="M13" s="25">
        <v>67</v>
      </c>
      <c r="N13" s="25"/>
      <c r="O13" s="26"/>
    </row>
    <row r="14" spans="1:15" s="32" customFormat="1" ht="16.5" customHeight="1">
      <c r="A14" s="25" t="s">
        <v>98</v>
      </c>
      <c r="B14" s="22"/>
      <c r="C14" s="25">
        <v>4</v>
      </c>
      <c r="D14" s="25"/>
      <c r="E14" s="25">
        <v>4</v>
      </c>
      <c r="F14" s="25"/>
      <c r="G14" s="25">
        <v>6</v>
      </c>
      <c r="H14" s="25"/>
      <c r="I14" s="25">
        <v>7</v>
      </c>
      <c r="J14" s="25"/>
      <c r="K14" s="25">
        <v>12</v>
      </c>
      <c r="L14" s="25"/>
      <c r="M14" s="25">
        <v>67</v>
      </c>
      <c r="N14" s="25"/>
      <c r="O14" s="26"/>
    </row>
    <row r="15" spans="1:15" s="32" customFormat="1" ht="16.5" customHeight="1">
      <c r="A15" s="25" t="s">
        <v>111</v>
      </c>
      <c r="B15" s="22"/>
      <c r="C15" s="25">
        <v>4</v>
      </c>
      <c r="D15" s="25"/>
      <c r="E15" s="25">
        <v>5</v>
      </c>
      <c r="F15" s="25"/>
      <c r="G15" s="25">
        <v>6</v>
      </c>
      <c r="H15" s="25"/>
      <c r="I15" s="25">
        <v>7</v>
      </c>
      <c r="J15" s="25"/>
      <c r="K15" s="25">
        <v>13</v>
      </c>
      <c r="L15" s="25"/>
      <c r="M15" s="25">
        <v>65</v>
      </c>
      <c r="N15" s="25"/>
      <c r="O15" s="26"/>
    </row>
    <row r="16" spans="1:15" s="32" customFormat="1" ht="16.5" customHeight="1">
      <c r="A16" s="25" t="s">
        <v>114</v>
      </c>
      <c r="B16" s="22"/>
      <c r="C16" s="25">
        <v>4</v>
      </c>
      <c r="D16" s="25"/>
      <c r="E16" s="25">
        <v>4</v>
      </c>
      <c r="F16" s="25"/>
      <c r="G16" s="25">
        <v>6</v>
      </c>
      <c r="H16" s="25"/>
      <c r="I16" s="25">
        <v>7</v>
      </c>
      <c r="J16" s="25"/>
      <c r="K16" s="25">
        <v>15</v>
      </c>
      <c r="L16" s="25"/>
      <c r="M16" s="25">
        <v>63</v>
      </c>
      <c r="N16" s="25"/>
      <c r="O16" s="26"/>
    </row>
    <row r="17" spans="1:15" s="32" customFormat="1" ht="16.5" customHeight="1">
      <c r="A17" s="25" t="s">
        <v>117</v>
      </c>
      <c r="B17" s="22"/>
      <c r="C17" s="25">
        <v>5</v>
      </c>
      <c r="D17" s="25"/>
      <c r="E17" s="25">
        <v>4</v>
      </c>
      <c r="F17" s="25"/>
      <c r="G17" s="25">
        <v>6</v>
      </c>
      <c r="H17" s="25"/>
      <c r="I17" s="25">
        <v>7</v>
      </c>
      <c r="J17" s="25"/>
      <c r="K17" s="25">
        <v>15</v>
      </c>
      <c r="L17" s="25"/>
      <c r="M17" s="25">
        <v>63</v>
      </c>
      <c r="N17" s="25"/>
      <c r="O17" s="26"/>
    </row>
    <row r="18" spans="1:15" s="32" customFormat="1" ht="16.5" customHeight="1">
      <c r="A18" s="25" t="s">
        <v>123</v>
      </c>
      <c r="B18" s="22"/>
      <c r="C18" s="25">
        <v>4</v>
      </c>
      <c r="D18" s="25"/>
      <c r="E18" s="25">
        <v>4</v>
      </c>
      <c r="F18" s="25"/>
      <c r="G18" s="25">
        <v>7</v>
      </c>
      <c r="H18" s="25"/>
      <c r="I18" s="25">
        <v>7</v>
      </c>
      <c r="J18" s="25"/>
      <c r="K18" s="25">
        <v>13</v>
      </c>
      <c r="L18" s="25"/>
      <c r="M18" s="25">
        <v>65</v>
      </c>
      <c r="N18" s="25"/>
      <c r="O18" s="26"/>
    </row>
    <row r="19" spans="1:15" s="32" customFormat="1" ht="16.5" customHeight="1">
      <c r="A19" s="25" t="s">
        <v>133</v>
      </c>
      <c r="B19" s="22"/>
      <c r="C19" s="25">
        <v>4</v>
      </c>
      <c r="D19" s="25"/>
      <c r="E19" s="25">
        <v>4</v>
      </c>
      <c r="F19" s="25"/>
      <c r="G19" s="25">
        <v>6</v>
      </c>
      <c r="H19" s="25"/>
      <c r="I19" s="25">
        <v>7</v>
      </c>
      <c r="J19" s="25"/>
      <c r="K19" s="25">
        <v>11</v>
      </c>
      <c r="L19" s="25"/>
      <c r="M19" s="25">
        <v>68</v>
      </c>
      <c r="N19" s="25"/>
      <c r="O19" s="26"/>
    </row>
    <row r="20" spans="1:15" s="32" customFormat="1" ht="16.5" customHeight="1">
      <c r="A20" s="25" t="s">
        <v>139</v>
      </c>
      <c r="B20" s="22"/>
      <c r="C20" s="25">
        <v>5</v>
      </c>
      <c r="D20" s="25"/>
      <c r="E20" s="25">
        <v>5</v>
      </c>
      <c r="F20" s="25"/>
      <c r="G20" s="25">
        <v>7</v>
      </c>
      <c r="H20" s="25"/>
      <c r="I20" s="25">
        <v>8</v>
      </c>
      <c r="J20" s="25"/>
      <c r="K20" s="25">
        <v>11</v>
      </c>
      <c r="L20" s="25"/>
      <c r="M20" s="25">
        <v>64</v>
      </c>
      <c r="N20" s="25"/>
      <c r="O20" s="26"/>
    </row>
    <row r="21" spans="1:15" s="32" customFormat="1" ht="16.5" customHeight="1" thickBot="1">
      <c r="A21" s="159" t="s">
        <v>146</v>
      </c>
      <c r="B21" s="160"/>
      <c r="C21" s="159">
        <v>5</v>
      </c>
      <c r="D21" s="159"/>
      <c r="E21" s="159">
        <v>4</v>
      </c>
      <c r="F21" s="159"/>
      <c r="G21" s="159">
        <v>6</v>
      </c>
      <c r="H21" s="159"/>
      <c r="I21" s="159">
        <v>7</v>
      </c>
      <c r="J21" s="159"/>
      <c r="K21" s="159">
        <v>9</v>
      </c>
      <c r="L21" s="159"/>
      <c r="M21" s="159">
        <v>69</v>
      </c>
      <c r="N21" s="25"/>
      <c r="O21" s="26"/>
    </row>
    <row r="22" spans="1:15" s="32" customFormat="1" ht="16.5" customHeight="1">
      <c r="A22" s="25" t="s">
        <v>180</v>
      </c>
      <c r="B22" s="22"/>
      <c r="C22" s="25">
        <v>10</v>
      </c>
      <c r="D22" s="25"/>
      <c r="E22" s="25">
        <v>7</v>
      </c>
      <c r="F22" s="25"/>
      <c r="G22" s="25">
        <v>10</v>
      </c>
      <c r="H22" s="25"/>
      <c r="I22" s="25">
        <v>10</v>
      </c>
      <c r="J22" s="25"/>
      <c r="K22" s="25">
        <v>11</v>
      </c>
      <c r="L22" s="25"/>
      <c r="M22" s="25">
        <v>52</v>
      </c>
      <c r="N22" s="25"/>
      <c r="O22" s="26"/>
    </row>
    <row r="23" spans="1:15" s="32" customFormat="1" ht="16.5" customHeight="1">
      <c r="A23" s="25" t="s">
        <v>165</v>
      </c>
      <c r="B23" s="25"/>
      <c r="C23" s="25">
        <v>13</v>
      </c>
      <c r="D23" s="25"/>
      <c r="E23" s="25">
        <v>8</v>
      </c>
      <c r="F23" s="25"/>
      <c r="G23" s="25">
        <v>10</v>
      </c>
      <c r="H23" s="25"/>
      <c r="I23" s="25">
        <v>10</v>
      </c>
      <c r="J23" s="25"/>
      <c r="K23" s="25">
        <v>12</v>
      </c>
      <c r="L23" s="25"/>
      <c r="M23" s="25">
        <v>46</v>
      </c>
      <c r="N23" s="25"/>
      <c r="O23" s="26"/>
    </row>
    <row r="24" spans="1:15" s="32" customFormat="1" ht="16.5" customHeight="1">
      <c r="A24" s="25" t="s">
        <v>187</v>
      </c>
      <c r="B24" s="25"/>
      <c r="C24" s="25">
        <v>14</v>
      </c>
      <c r="D24" s="25"/>
      <c r="E24" s="25">
        <v>8</v>
      </c>
      <c r="F24" s="25"/>
      <c r="G24" s="25">
        <v>10</v>
      </c>
      <c r="H24" s="25"/>
      <c r="I24" s="25">
        <v>9</v>
      </c>
      <c r="J24" s="25"/>
      <c r="K24" s="25">
        <v>11</v>
      </c>
      <c r="L24" s="25"/>
      <c r="M24" s="25">
        <v>49</v>
      </c>
      <c r="N24" s="25"/>
      <c r="O24" s="26"/>
    </row>
    <row r="25" spans="1:15" s="32" customFormat="1" ht="16.5" customHeight="1">
      <c r="A25" s="25" t="s">
        <v>186</v>
      </c>
      <c r="B25" s="25"/>
      <c r="C25" s="25">
        <v>13</v>
      </c>
      <c r="D25" s="25"/>
      <c r="E25" s="25">
        <v>7</v>
      </c>
      <c r="F25" s="25"/>
      <c r="G25" s="25">
        <v>9</v>
      </c>
      <c r="H25" s="25"/>
      <c r="I25" s="25">
        <v>9</v>
      </c>
      <c r="J25" s="25"/>
      <c r="K25" s="25">
        <v>12</v>
      </c>
      <c r="L25" s="25"/>
      <c r="M25" s="25">
        <v>50</v>
      </c>
      <c r="N25" s="25"/>
      <c r="O25" s="26"/>
    </row>
    <row r="26" spans="1:15" s="32" customFormat="1" ht="16.5" customHeight="1">
      <c r="A26" s="25" t="s">
        <v>209</v>
      </c>
      <c r="B26" s="25"/>
      <c r="C26" s="64">
        <v>12.43</v>
      </c>
      <c r="D26" s="64"/>
      <c r="E26" s="64">
        <v>9.07</v>
      </c>
      <c r="F26" s="64"/>
      <c r="G26" s="64">
        <v>9.38</v>
      </c>
      <c r="H26" s="64"/>
      <c r="I26" s="64">
        <v>8.57</v>
      </c>
      <c r="J26" s="64"/>
      <c r="K26" s="64">
        <v>12.66</v>
      </c>
      <c r="L26" s="64"/>
      <c r="M26" s="64">
        <v>47.89</v>
      </c>
      <c r="N26" s="25"/>
      <c r="O26" s="26"/>
    </row>
    <row r="27" spans="1:15" s="32" customFormat="1" ht="16.5" customHeight="1">
      <c r="A27" s="25" t="s">
        <v>220</v>
      </c>
      <c r="B27" s="25"/>
      <c r="C27" s="64">
        <v>12</v>
      </c>
      <c r="D27" s="64"/>
      <c r="E27" s="64">
        <v>9</v>
      </c>
      <c r="F27" s="64"/>
      <c r="G27" s="64">
        <v>9</v>
      </c>
      <c r="H27" s="64"/>
      <c r="I27" s="64">
        <v>9</v>
      </c>
      <c r="J27" s="64"/>
      <c r="K27" s="64">
        <v>12</v>
      </c>
      <c r="L27" s="64"/>
      <c r="M27" s="64">
        <v>49</v>
      </c>
      <c r="N27" s="25"/>
      <c r="O27" s="26"/>
    </row>
    <row r="28" spans="1:15" s="32" customFormat="1" ht="16.5" customHeight="1">
      <c r="A28" s="25" t="s">
        <v>223</v>
      </c>
      <c r="B28" s="25"/>
      <c r="C28" s="64">
        <v>11.26</v>
      </c>
      <c r="D28" s="64"/>
      <c r="E28" s="64">
        <v>8.81</v>
      </c>
      <c r="F28" s="64"/>
      <c r="G28" s="64">
        <v>9.44</v>
      </c>
      <c r="H28" s="64"/>
      <c r="I28" s="64">
        <v>8.84</v>
      </c>
      <c r="J28" s="64"/>
      <c r="K28" s="64">
        <v>11.59</v>
      </c>
      <c r="L28" s="64"/>
      <c r="M28" s="64">
        <v>51</v>
      </c>
      <c r="N28" s="25"/>
      <c r="O28" s="26"/>
    </row>
    <row r="29" spans="1:15" s="32" customFormat="1" ht="16.5" customHeight="1">
      <c r="A29" s="209" t="s">
        <v>238</v>
      </c>
      <c r="B29" s="209"/>
      <c r="C29" s="210">
        <v>10.86</v>
      </c>
      <c r="D29" s="210"/>
      <c r="E29" s="210">
        <v>8.56</v>
      </c>
      <c r="F29" s="210"/>
      <c r="G29" s="210">
        <v>9.42</v>
      </c>
      <c r="H29" s="210"/>
      <c r="I29" s="210">
        <v>8.91</v>
      </c>
      <c r="J29" s="210"/>
      <c r="K29" s="210">
        <v>11.56</v>
      </c>
      <c r="L29" s="210"/>
      <c r="M29" s="210">
        <v>50.68</v>
      </c>
      <c r="N29" s="25"/>
      <c r="O29" s="26"/>
    </row>
    <row r="30" spans="2:15" s="32" customFormat="1" ht="7.5" customHeight="1">
      <c r="B30" s="2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2"/>
      <c r="O30" s="26"/>
    </row>
    <row r="31" spans="1:15" s="32" customFormat="1" ht="16.5" customHeight="1">
      <c r="A31" s="208" t="s">
        <v>239</v>
      </c>
      <c r="B31" s="2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2"/>
      <c r="O31" s="26"/>
    </row>
    <row r="32" spans="1:15" s="32" customFormat="1" ht="15" customHeight="1">
      <c r="A32" s="22" t="s">
        <v>211</v>
      </c>
      <c r="C32" s="64">
        <v>16</v>
      </c>
      <c r="D32" s="231"/>
      <c r="E32" s="64">
        <v>7</v>
      </c>
      <c r="F32" s="231"/>
      <c r="G32" s="64">
        <v>8</v>
      </c>
      <c r="H32" s="231"/>
      <c r="I32" s="64">
        <v>6</v>
      </c>
      <c r="J32" s="231"/>
      <c r="K32" s="64">
        <v>14</v>
      </c>
      <c r="L32" s="231"/>
      <c r="M32" s="64">
        <v>47</v>
      </c>
      <c r="N32" s="22"/>
      <c r="O32" s="26"/>
    </row>
    <row r="33" spans="1:15" s="32" customFormat="1" ht="15" customHeight="1">
      <c r="A33" s="22" t="s">
        <v>212</v>
      </c>
      <c r="C33" s="64">
        <v>11.65</v>
      </c>
      <c r="D33" s="231"/>
      <c r="E33" s="64">
        <v>7.69</v>
      </c>
      <c r="F33" s="231"/>
      <c r="G33" s="64">
        <v>8.94</v>
      </c>
      <c r="H33" s="231"/>
      <c r="I33" s="64">
        <v>9.01</v>
      </c>
      <c r="J33" s="231"/>
      <c r="K33" s="64">
        <v>11.26</v>
      </c>
      <c r="L33" s="231"/>
      <c r="M33" s="64">
        <v>51.44</v>
      </c>
      <c r="N33" s="22"/>
      <c r="O33" s="26"/>
    </row>
    <row r="34" spans="1:15" s="32" customFormat="1" ht="15" customHeight="1">
      <c r="A34" s="22" t="s">
        <v>213</v>
      </c>
      <c r="C34" s="64">
        <v>11.96</v>
      </c>
      <c r="D34" s="231"/>
      <c r="E34" s="64">
        <v>12.3</v>
      </c>
      <c r="F34" s="231"/>
      <c r="G34" s="64">
        <v>11.93</v>
      </c>
      <c r="H34" s="231"/>
      <c r="I34" s="64">
        <v>11.23</v>
      </c>
      <c r="J34" s="231"/>
      <c r="K34" s="64">
        <v>10.23</v>
      </c>
      <c r="L34" s="231"/>
      <c r="M34" s="64">
        <v>42.35</v>
      </c>
      <c r="N34" s="22"/>
      <c r="O34" s="26"/>
    </row>
    <row r="35" spans="1:15" s="32" customFormat="1" ht="15" customHeight="1">
      <c r="A35" s="22" t="s">
        <v>214</v>
      </c>
      <c r="C35" s="64">
        <v>9.13</v>
      </c>
      <c r="D35" s="231"/>
      <c r="E35" s="64">
        <v>8.61</v>
      </c>
      <c r="F35" s="231"/>
      <c r="G35" s="64">
        <v>9.02</v>
      </c>
      <c r="H35" s="231"/>
      <c r="I35" s="64">
        <v>8.38</v>
      </c>
      <c r="J35" s="231"/>
      <c r="K35" s="64">
        <v>12.2</v>
      </c>
      <c r="L35" s="231"/>
      <c r="M35" s="64">
        <v>52.66</v>
      </c>
      <c r="N35" s="22"/>
      <c r="O35" s="26"/>
    </row>
    <row r="36" spans="1:15" s="32" customFormat="1" ht="15" customHeight="1">
      <c r="A36" s="22" t="s">
        <v>215</v>
      </c>
      <c r="C36" s="64">
        <v>8.96</v>
      </c>
      <c r="D36" s="231"/>
      <c r="E36" s="64">
        <v>6.46</v>
      </c>
      <c r="F36" s="231"/>
      <c r="G36" s="64">
        <v>8.2</v>
      </c>
      <c r="H36" s="231"/>
      <c r="I36" s="64">
        <v>6.92</v>
      </c>
      <c r="J36" s="231"/>
      <c r="K36" s="64">
        <v>12.92</v>
      </c>
      <c r="L36" s="231"/>
      <c r="M36" s="64">
        <v>56.55</v>
      </c>
      <c r="N36" s="22"/>
      <c r="O36" s="26"/>
    </row>
    <row r="37" spans="1:15" s="32" customFormat="1" ht="10.5" customHeight="1">
      <c r="A37" s="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3"/>
    </row>
    <row r="38" spans="1:15" s="32" customFormat="1" ht="18" customHeight="1">
      <c r="A38" s="207" t="s">
        <v>216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33"/>
    </row>
    <row r="39" spans="2:15" s="32" customFormat="1" ht="12.7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s="32" customFormat="1" ht="15">
      <c r="A40" s="111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12"/>
    </row>
    <row r="41" spans="2:16" s="32" customFormat="1" ht="15.75">
      <c r="B41" s="114"/>
      <c r="C41" s="113" t="s">
        <v>0</v>
      </c>
      <c r="D41" s="82"/>
      <c r="E41" s="113"/>
      <c r="F41" s="82"/>
      <c r="H41" s="113" t="s">
        <v>90</v>
      </c>
      <c r="I41" s="115"/>
      <c r="J41" s="115"/>
      <c r="K41" s="115"/>
      <c r="M41" s="113" t="s">
        <v>152</v>
      </c>
      <c r="N41" s="115"/>
      <c r="O41" s="115"/>
      <c r="P41" s="144"/>
    </row>
    <row r="42" spans="3:16" s="32" customFormat="1" ht="15.75">
      <c r="C42" s="20" t="s">
        <v>217</v>
      </c>
      <c r="E42" s="20"/>
      <c r="H42" s="20" t="s">
        <v>217</v>
      </c>
      <c r="I42" s="20"/>
      <c r="L42" s="20"/>
      <c r="M42" s="251" t="s">
        <v>217</v>
      </c>
      <c r="N42" s="252"/>
      <c r="O42" s="252"/>
      <c r="P42" s="20"/>
    </row>
    <row r="43" spans="3:16" s="32" customFormat="1" ht="15.75">
      <c r="C43" s="249" t="s">
        <v>89</v>
      </c>
      <c r="D43" s="250"/>
      <c r="E43" s="250"/>
      <c r="H43" s="249" t="s">
        <v>89</v>
      </c>
      <c r="I43" s="250"/>
      <c r="J43" s="250"/>
      <c r="L43" s="20"/>
      <c r="M43" s="249" t="s">
        <v>89</v>
      </c>
      <c r="N43" s="250"/>
      <c r="O43" s="250"/>
      <c r="P43" s="20"/>
    </row>
    <row r="44" spans="1:15" s="32" customFormat="1" ht="15.75">
      <c r="A44" s="82"/>
      <c r="C44" s="113"/>
      <c r="D44" s="93" t="s">
        <v>91</v>
      </c>
      <c r="E44" s="106"/>
      <c r="F44" s="82"/>
      <c r="H44" s="82"/>
      <c r="I44" s="106" t="s">
        <v>91</v>
      </c>
      <c r="J44" s="82"/>
      <c r="K44" s="82"/>
      <c r="L44" s="21"/>
      <c r="M44" s="106"/>
      <c r="N44" s="106" t="s">
        <v>91</v>
      </c>
      <c r="O44" s="109"/>
    </row>
    <row r="45" spans="1:15" s="32" customFormat="1" ht="15">
      <c r="A45" s="22" t="s">
        <v>88</v>
      </c>
      <c r="C45" s="25"/>
      <c r="D45" s="49">
        <v>7.5</v>
      </c>
      <c r="E45" s="25"/>
      <c r="I45" s="25">
        <v>5.2</v>
      </c>
      <c r="L45" s="64"/>
      <c r="O45" s="33"/>
    </row>
    <row r="46" spans="1:15" s="32" customFormat="1" ht="15">
      <c r="A46" s="22" t="s">
        <v>98</v>
      </c>
      <c r="C46" s="25"/>
      <c r="D46" s="50">
        <v>9</v>
      </c>
      <c r="E46" s="25"/>
      <c r="I46" s="25">
        <v>5.1</v>
      </c>
      <c r="L46" s="64"/>
      <c r="O46" s="33"/>
    </row>
    <row r="47" spans="1:15" s="32" customFormat="1" ht="15">
      <c r="A47" s="22" t="s">
        <v>111</v>
      </c>
      <c r="C47" s="25"/>
      <c r="D47" s="50">
        <v>9.2</v>
      </c>
      <c r="E47" s="25"/>
      <c r="I47" s="25">
        <v>3.9</v>
      </c>
      <c r="L47" s="64"/>
      <c r="O47" s="33"/>
    </row>
    <row r="48" spans="1:15" s="32" customFormat="1" ht="15">
      <c r="A48" s="22" t="s">
        <v>114</v>
      </c>
      <c r="C48" s="25"/>
      <c r="D48" s="50">
        <v>6.7</v>
      </c>
      <c r="E48" s="25"/>
      <c r="I48" s="25">
        <v>3.2</v>
      </c>
      <c r="L48" s="25"/>
      <c r="O48" s="33"/>
    </row>
    <row r="49" spans="1:15" s="32" customFormat="1" ht="15">
      <c r="A49" s="22" t="s">
        <v>117</v>
      </c>
      <c r="C49" s="25"/>
      <c r="D49" s="50">
        <v>6.1</v>
      </c>
      <c r="E49" s="25"/>
      <c r="F49" s="36"/>
      <c r="H49" s="36"/>
      <c r="I49" s="25">
        <v>2.7</v>
      </c>
      <c r="J49" s="36"/>
      <c r="K49" s="36"/>
      <c r="L49" s="25"/>
      <c r="O49" s="33"/>
    </row>
    <row r="50" spans="1:15" s="32" customFormat="1" ht="15">
      <c r="A50" s="22" t="s">
        <v>123</v>
      </c>
      <c r="C50" s="25"/>
      <c r="D50" s="50">
        <v>8.2</v>
      </c>
      <c r="E50" s="25"/>
      <c r="F50" s="36"/>
      <c r="H50" s="36"/>
      <c r="I50" s="25">
        <v>3.9</v>
      </c>
      <c r="J50" s="36"/>
      <c r="K50" s="36"/>
      <c r="L50" s="25"/>
      <c r="O50" s="33"/>
    </row>
    <row r="51" spans="1:15" s="32" customFormat="1" ht="15">
      <c r="A51" s="22" t="s">
        <v>133</v>
      </c>
      <c r="C51" s="25"/>
      <c r="D51" s="50">
        <v>4.3</v>
      </c>
      <c r="E51" s="25"/>
      <c r="F51" s="36"/>
      <c r="H51" s="36"/>
      <c r="I51" s="25">
        <v>4.1</v>
      </c>
      <c r="J51" s="36"/>
      <c r="K51" s="36"/>
      <c r="L51" s="25"/>
      <c r="O51" s="33"/>
    </row>
    <row r="52" spans="1:15" s="32" customFormat="1" ht="15">
      <c r="A52" s="22" t="s">
        <v>139</v>
      </c>
      <c r="C52" s="25"/>
      <c r="D52" s="50">
        <v>6.3</v>
      </c>
      <c r="E52" s="25"/>
      <c r="F52" s="36"/>
      <c r="H52" s="36"/>
      <c r="I52" s="25">
        <v>5.5</v>
      </c>
      <c r="J52" s="36"/>
      <c r="K52" s="36"/>
      <c r="L52" s="25"/>
      <c r="N52" s="25">
        <v>3.7</v>
      </c>
      <c r="O52" s="33"/>
    </row>
    <row r="53" spans="1:15" s="32" customFormat="1" ht="15.75" thickBot="1">
      <c r="A53" s="159" t="s">
        <v>146</v>
      </c>
      <c r="B53" s="162"/>
      <c r="C53" s="159"/>
      <c r="D53" s="163">
        <v>6.2</v>
      </c>
      <c r="E53" s="159"/>
      <c r="F53" s="164"/>
      <c r="G53" s="162"/>
      <c r="H53" s="164"/>
      <c r="I53" s="159">
        <v>3.4</v>
      </c>
      <c r="J53" s="164"/>
      <c r="K53" s="164"/>
      <c r="L53" s="159"/>
      <c r="M53" s="162"/>
      <c r="N53" s="159">
        <v>4.2</v>
      </c>
      <c r="O53" s="138"/>
    </row>
    <row r="54" spans="1:15" s="32" customFormat="1" ht="18">
      <c r="A54" s="25" t="s">
        <v>181</v>
      </c>
      <c r="B54" s="153"/>
      <c r="C54" s="25"/>
      <c r="D54" s="50">
        <v>12.9</v>
      </c>
      <c r="E54" s="25"/>
      <c r="F54" s="161"/>
      <c r="G54" s="161"/>
      <c r="H54" s="161"/>
      <c r="I54" s="25">
        <v>9.1</v>
      </c>
      <c r="J54" s="161"/>
      <c r="K54" s="161"/>
      <c r="L54" s="25"/>
      <c r="M54" s="153"/>
      <c r="N54" s="145">
        <v>10.3</v>
      </c>
      <c r="O54" s="33"/>
    </row>
    <row r="55" spans="1:15" s="32" customFormat="1" ht="15">
      <c r="A55" s="25" t="s">
        <v>165</v>
      </c>
      <c r="B55" s="161"/>
      <c r="C55" s="25"/>
      <c r="D55" s="50">
        <v>23.1</v>
      </c>
      <c r="E55" s="25"/>
      <c r="F55" s="161"/>
      <c r="G55" s="161"/>
      <c r="H55" s="161"/>
      <c r="I55" s="25">
        <v>13.3</v>
      </c>
      <c r="J55" s="161"/>
      <c r="K55" s="161"/>
      <c r="L55" s="25"/>
      <c r="M55" s="161"/>
      <c r="N55" s="145">
        <v>11.6</v>
      </c>
      <c r="O55" s="33"/>
    </row>
    <row r="56" spans="1:15" s="32" customFormat="1" ht="15">
      <c r="A56" s="25" t="s">
        <v>187</v>
      </c>
      <c r="B56" s="161"/>
      <c r="C56" s="25"/>
      <c r="D56" s="50">
        <v>23.4</v>
      </c>
      <c r="E56" s="25"/>
      <c r="F56" s="161"/>
      <c r="G56" s="161"/>
      <c r="H56" s="161"/>
      <c r="I56" s="145">
        <v>15</v>
      </c>
      <c r="J56" s="161"/>
      <c r="K56" s="161"/>
      <c r="L56" s="25"/>
      <c r="M56" s="161"/>
      <c r="N56" s="145">
        <v>10.3</v>
      </c>
      <c r="O56" s="33"/>
    </row>
    <row r="57" spans="1:15" s="32" customFormat="1" ht="15">
      <c r="A57" s="25" t="s">
        <v>186</v>
      </c>
      <c r="B57" s="161"/>
      <c r="C57" s="25"/>
      <c r="D57" s="50">
        <v>22.9</v>
      </c>
      <c r="E57" s="25"/>
      <c r="F57" s="161"/>
      <c r="G57" s="161"/>
      <c r="H57" s="161"/>
      <c r="I57" s="145">
        <v>10.4</v>
      </c>
      <c r="J57" s="161"/>
      <c r="K57" s="161"/>
      <c r="L57" s="25"/>
      <c r="M57" s="161"/>
      <c r="N57" s="145">
        <v>11.3</v>
      </c>
      <c r="O57" s="33"/>
    </row>
    <row r="58" spans="1:15" s="32" customFormat="1" ht="15">
      <c r="A58" s="25" t="s">
        <v>209</v>
      </c>
      <c r="B58" s="161"/>
      <c r="C58" s="25"/>
      <c r="D58" s="50">
        <v>21.5</v>
      </c>
      <c r="E58" s="25"/>
      <c r="F58" s="161"/>
      <c r="G58" s="161"/>
      <c r="H58" s="161"/>
      <c r="I58" s="145">
        <v>9.8</v>
      </c>
      <c r="J58" s="161"/>
      <c r="K58" s="161"/>
      <c r="L58" s="25"/>
      <c r="M58" s="161"/>
      <c r="N58" s="145">
        <v>10.5</v>
      </c>
      <c r="O58" s="33"/>
    </row>
    <row r="59" spans="1:15" s="32" customFormat="1" ht="18">
      <c r="A59" s="25" t="s">
        <v>220</v>
      </c>
      <c r="B59" s="25"/>
      <c r="C59" s="64"/>
      <c r="D59" s="50">
        <v>16.86</v>
      </c>
      <c r="E59" s="25"/>
      <c r="F59" s="161"/>
      <c r="G59" s="161"/>
      <c r="H59" s="161"/>
      <c r="I59" s="145">
        <v>10.66</v>
      </c>
      <c r="J59" s="161"/>
      <c r="K59" s="161"/>
      <c r="L59" s="25"/>
      <c r="M59" s="161"/>
      <c r="N59" s="145">
        <v>11.47</v>
      </c>
      <c r="O59" s="64"/>
    </row>
    <row r="60" spans="1:15" s="32" customFormat="1" ht="18">
      <c r="A60" s="25" t="s">
        <v>223</v>
      </c>
      <c r="B60" s="25"/>
      <c r="C60" s="64"/>
      <c r="D60" s="50">
        <v>13.4</v>
      </c>
      <c r="E60" s="25"/>
      <c r="F60" s="161"/>
      <c r="G60" s="161"/>
      <c r="H60" s="161"/>
      <c r="I60" s="145">
        <v>8.6</v>
      </c>
      <c r="J60" s="161"/>
      <c r="K60" s="161"/>
      <c r="L60" s="25"/>
      <c r="M60" s="161"/>
      <c r="N60" s="145">
        <v>11.3</v>
      </c>
      <c r="O60" s="64"/>
    </row>
    <row r="61" spans="1:15" s="32" customFormat="1" ht="18">
      <c r="A61" s="25" t="s">
        <v>238</v>
      </c>
      <c r="B61" s="25"/>
      <c r="C61" s="64"/>
      <c r="D61" s="50">
        <v>14.5</v>
      </c>
      <c r="E61" s="25"/>
      <c r="F61" s="161"/>
      <c r="G61" s="161"/>
      <c r="H61" s="161"/>
      <c r="I61" s="145">
        <v>9.16</v>
      </c>
      <c r="J61" s="161"/>
      <c r="K61" s="161"/>
      <c r="L61" s="25"/>
      <c r="M61" s="161"/>
      <c r="N61" s="145">
        <v>10.65</v>
      </c>
      <c r="O61" s="64"/>
    </row>
    <row r="62" spans="2:15" s="32" customFormat="1" ht="8.25" customHeight="1">
      <c r="B62" s="22"/>
      <c r="C62" s="2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2"/>
    </row>
    <row r="63" spans="1:15" s="32" customFormat="1" ht="16.5" customHeight="1">
      <c r="A63" s="208" t="s">
        <v>239</v>
      </c>
      <c r="B63" s="22"/>
      <c r="C63" s="2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2"/>
    </row>
    <row r="64" spans="1:15" s="32" customFormat="1" ht="15" customHeight="1">
      <c r="A64" s="22" t="s">
        <v>211</v>
      </c>
      <c r="D64" s="25">
        <v>17.7</v>
      </c>
      <c r="E64" s="36"/>
      <c r="F64" s="36"/>
      <c r="G64" s="25"/>
      <c r="H64" s="25"/>
      <c r="I64" s="25">
        <v>8.8</v>
      </c>
      <c r="J64" s="36"/>
      <c r="K64" s="25"/>
      <c r="L64" s="25"/>
      <c r="M64" s="25"/>
      <c r="N64" s="245">
        <v>0</v>
      </c>
      <c r="O64" s="22"/>
    </row>
    <row r="65" spans="1:15" s="32" customFormat="1" ht="15" customHeight="1">
      <c r="A65" s="22" t="s">
        <v>212</v>
      </c>
      <c r="D65" s="245">
        <v>0</v>
      </c>
      <c r="E65" s="36"/>
      <c r="F65" s="36"/>
      <c r="G65" s="25"/>
      <c r="H65" s="25"/>
      <c r="I65" s="25">
        <v>12.06</v>
      </c>
      <c r="J65" s="36"/>
      <c r="K65" s="25"/>
      <c r="L65" s="25"/>
      <c r="M65" s="25"/>
      <c r="N65" s="25">
        <v>11.62</v>
      </c>
      <c r="O65" s="22"/>
    </row>
    <row r="66" spans="1:15" s="32" customFormat="1" ht="15" customHeight="1">
      <c r="A66" s="22" t="s">
        <v>213</v>
      </c>
      <c r="D66" s="25">
        <v>14.06</v>
      </c>
      <c r="E66" s="36"/>
      <c r="F66" s="36"/>
      <c r="G66" s="25"/>
      <c r="H66" s="25"/>
      <c r="I66" s="25">
        <v>9.24</v>
      </c>
      <c r="J66" s="36"/>
      <c r="K66" s="25"/>
      <c r="L66" s="25"/>
      <c r="M66" s="25"/>
      <c r="N66" s="25">
        <v>14.84</v>
      </c>
      <c r="O66" s="22"/>
    </row>
    <row r="67" spans="1:15" s="32" customFormat="1" ht="15" customHeight="1">
      <c r="A67" s="22" t="s">
        <v>214</v>
      </c>
      <c r="D67" s="25">
        <v>17.12</v>
      </c>
      <c r="E67" s="36"/>
      <c r="F67" s="36"/>
      <c r="G67" s="25"/>
      <c r="H67" s="25"/>
      <c r="I67" s="25">
        <v>6.35</v>
      </c>
      <c r="J67" s="36"/>
      <c r="K67" s="25"/>
      <c r="L67" s="25"/>
      <c r="M67" s="25"/>
      <c r="N67" s="25">
        <v>4.86</v>
      </c>
      <c r="O67" s="22"/>
    </row>
    <row r="68" spans="1:15" s="32" customFormat="1" ht="15" customHeight="1">
      <c r="A68" s="22" t="s">
        <v>215</v>
      </c>
      <c r="D68" s="25">
        <v>20.37</v>
      </c>
      <c r="E68" s="36"/>
      <c r="F68" s="36"/>
      <c r="G68" s="25"/>
      <c r="H68" s="25"/>
      <c r="I68" s="25">
        <v>8.78</v>
      </c>
      <c r="J68" s="36"/>
      <c r="K68" s="25"/>
      <c r="L68" s="25"/>
      <c r="M68" s="25"/>
      <c r="N68" s="145">
        <v>8.84</v>
      </c>
      <c r="O68" s="22"/>
    </row>
    <row r="69" spans="2:15" s="32" customFormat="1" ht="6.75" customHeight="1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ht="14.25" customHeight="1">
      <c r="A70" s="1" t="s">
        <v>125</v>
      </c>
    </row>
    <row r="71" ht="16.5" customHeight="1">
      <c r="A71" s="151" t="s">
        <v>112</v>
      </c>
    </row>
    <row r="72" spans="1:13" ht="12.75">
      <c r="A72" s="151" t="s">
        <v>113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>
      <c r="A73" s="151" t="s">
        <v>182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spans="1:13" ht="12.75">
      <c r="A74" s="151" t="s">
        <v>183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1:13" ht="12.75">
      <c r="A75" s="151" t="s">
        <v>153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3" ht="12.75">
      <c r="A76" s="151" t="s">
        <v>154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ht="12.75">
      <c r="A77" s="151" t="s">
        <v>184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4:13" ht="12.75"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4:13" ht="12.75"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4:13" ht="12.75"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4:13" ht="12.75"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4:13" ht="12.75"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4:13" ht="12.75"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4:13" ht="12.75"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4:13" ht="12.75"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4:13" ht="12.75"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4:13" ht="12.75"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4:13" ht="12.75"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4:13" ht="12.75"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4:13" ht="12.75">
      <c r="D90" s="54"/>
      <c r="E90" s="54"/>
      <c r="F90" s="54"/>
      <c r="G90" s="54"/>
      <c r="H90" s="54"/>
      <c r="I90" s="54"/>
      <c r="J90" s="54"/>
      <c r="K90" s="54"/>
      <c r="L90" s="54"/>
      <c r="M90" s="54"/>
    </row>
  </sheetData>
  <sheetProtection/>
  <mergeCells count="4">
    <mergeCell ref="M43:O43"/>
    <mergeCell ref="H43:J43"/>
    <mergeCell ref="C43:E43"/>
    <mergeCell ref="M42:O42"/>
  </mergeCells>
  <printOptions/>
  <pageMargins left="0.7480314960629921" right="0.7480314960629921" top="0.5905511811023623" bottom="0.5905511811023623" header="0.31496062992125984" footer="0.31496062992125984"/>
  <pageSetup fitToHeight="1" fitToWidth="1" horizontalDpi="600" verticalDpi="600" orientation="portrait" paperSize="9" scale="66" r:id="rId1"/>
  <headerFooter alignWithMargins="0">
    <oddHeader>&amp;R&amp;"Arial,Bold"&amp;14ROAD NETWORK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9"/>
  <sheetViews>
    <sheetView zoomScale="64" zoomScaleNormal="64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8" sqref="Q8"/>
    </sheetView>
  </sheetViews>
  <sheetFormatPr defaultColWidth="9.140625" defaultRowHeight="12.75"/>
  <cols>
    <col min="1" max="1" width="1.421875" style="151" customWidth="1"/>
    <col min="2" max="2" width="5.140625" style="151" customWidth="1"/>
    <col min="3" max="3" width="27.421875" style="151" customWidth="1"/>
    <col min="4" max="4" width="7.7109375" style="151" customWidth="1"/>
    <col min="5" max="5" width="12.00390625" style="151" customWidth="1"/>
    <col min="6" max="6" width="10.7109375" style="151" customWidth="1"/>
    <col min="7" max="7" width="7.7109375" style="151" customWidth="1"/>
    <col min="8" max="8" width="12.57421875" style="151" customWidth="1"/>
    <col min="9" max="9" width="11.57421875" style="151" customWidth="1"/>
    <col min="10" max="10" width="7.7109375" style="151" customWidth="1"/>
    <col min="11" max="11" width="12.57421875" style="151" customWidth="1"/>
    <col min="12" max="12" width="11.7109375" style="151" customWidth="1"/>
    <col min="13" max="13" width="7.7109375" style="151" customWidth="1"/>
    <col min="14" max="14" width="11.8515625" style="151" customWidth="1"/>
    <col min="15" max="15" width="12.140625" style="151" customWidth="1"/>
    <col min="16" max="16" width="7.7109375" style="151" customWidth="1"/>
    <col min="17" max="17" width="12.8515625" style="151" customWidth="1"/>
    <col min="18" max="18" width="21.00390625" style="151" customWidth="1"/>
    <col min="19" max="16384" width="9.140625" style="151" customWidth="1"/>
  </cols>
  <sheetData>
    <row r="1" spans="2:14" ht="29.25" customHeight="1">
      <c r="B1" s="151" t="s">
        <v>116</v>
      </c>
      <c r="C1" s="151" t="s">
        <v>147</v>
      </c>
      <c r="N1" s="165" t="s">
        <v>191</v>
      </c>
    </row>
    <row r="2" spans="2:17" s="4" customFormat="1" ht="23.25">
      <c r="B2" s="166" t="s">
        <v>226</v>
      </c>
      <c r="C2" s="167"/>
      <c r="D2" s="168"/>
      <c r="E2" s="97"/>
      <c r="F2" s="97"/>
      <c r="G2" s="167"/>
      <c r="H2" s="167"/>
      <c r="I2" s="97"/>
      <c r="J2" s="97"/>
      <c r="K2" s="97"/>
      <c r="L2" s="97"/>
      <c r="M2" s="97"/>
      <c r="N2" s="167"/>
      <c r="O2" s="131"/>
      <c r="P2" s="167"/>
      <c r="Q2" s="167"/>
    </row>
    <row r="3" spans="2:17" s="18" customFormat="1" ht="12.75" customHeight="1">
      <c r="B3" s="168"/>
      <c r="C3" s="168"/>
      <c r="D3" s="16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244" s="4" customFormat="1" ht="20.25">
      <c r="A4" s="105"/>
      <c r="B4" s="169"/>
      <c r="C4" s="170"/>
      <c r="D4" s="171" t="s">
        <v>3</v>
      </c>
      <c r="E4" s="171"/>
      <c r="F4" s="170"/>
      <c r="G4" s="171" t="s">
        <v>10</v>
      </c>
      <c r="H4" s="171"/>
      <c r="I4" s="170"/>
      <c r="J4" s="171" t="s">
        <v>14</v>
      </c>
      <c r="K4" s="171"/>
      <c r="L4" s="170"/>
      <c r="M4" s="171" t="s">
        <v>101</v>
      </c>
      <c r="N4" s="171"/>
      <c r="O4" s="170"/>
      <c r="P4" s="171" t="s">
        <v>102</v>
      </c>
      <c r="Q4" s="171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</row>
    <row r="5" spans="1:244" s="4" customFormat="1" ht="20.25">
      <c r="A5" s="22"/>
      <c r="B5" s="97"/>
      <c r="C5" s="172"/>
      <c r="D5" s="173" t="s">
        <v>108</v>
      </c>
      <c r="E5" s="173"/>
      <c r="F5" s="172"/>
      <c r="G5" s="173" t="s">
        <v>108</v>
      </c>
      <c r="H5" s="173"/>
      <c r="I5" s="172"/>
      <c r="J5" s="173" t="s">
        <v>108</v>
      </c>
      <c r="K5" s="173"/>
      <c r="L5" s="172"/>
      <c r="M5" s="173" t="s">
        <v>108</v>
      </c>
      <c r="N5" s="173"/>
      <c r="O5" s="172"/>
      <c r="P5" s="173" t="s">
        <v>108</v>
      </c>
      <c r="Q5" s="17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</row>
    <row r="6" spans="1:244" ht="33" customHeight="1">
      <c r="A6" s="152"/>
      <c r="B6" s="174"/>
      <c r="C6" s="175"/>
      <c r="D6" s="176" t="s">
        <v>100</v>
      </c>
      <c r="E6" s="177" t="s">
        <v>171</v>
      </c>
      <c r="F6" s="178"/>
      <c r="G6" s="176" t="s">
        <v>100</v>
      </c>
      <c r="H6" s="177" t="s">
        <v>171</v>
      </c>
      <c r="I6" s="178"/>
      <c r="J6" s="176" t="s">
        <v>100</v>
      </c>
      <c r="K6" s="177" t="s">
        <v>171</v>
      </c>
      <c r="L6" s="178"/>
      <c r="M6" s="176" t="s">
        <v>100</v>
      </c>
      <c r="N6" s="177" t="s">
        <v>171</v>
      </c>
      <c r="O6" s="178"/>
      <c r="P6" s="176" t="s">
        <v>100</v>
      </c>
      <c r="Q6" s="177" t="s">
        <v>171</v>
      </c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</row>
    <row r="7" spans="2:17" ht="24.75" customHeight="1">
      <c r="B7" s="131" t="s">
        <v>105</v>
      </c>
      <c r="C7" s="179" t="s">
        <v>240</v>
      </c>
      <c r="D7" s="180"/>
      <c r="E7" s="180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81" t="s">
        <v>107</v>
      </c>
    </row>
    <row r="8" spans="2:17" ht="22.5" customHeight="1">
      <c r="B8" s="182" t="s">
        <v>23</v>
      </c>
      <c r="C8" s="167"/>
      <c r="D8" s="192">
        <v>3.66</v>
      </c>
      <c r="E8" s="192">
        <v>21.13</v>
      </c>
      <c r="F8" s="183"/>
      <c r="G8" s="192">
        <v>3.27</v>
      </c>
      <c r="H8" s="192">
        <v>17.63</v>
      </c>
      <c r="I8" s="183"/>
      <c r="J8" s="183">
        <v>4.42</v>
      </c>
      <c r="K8" s="183">
        <v>21.95</v>
      </c>
      <c r="L8" s="183"/>
      <c r="M8" s="183">
        <v>4.97</v>
      </c>
      <c r="N8" s="183">
        <v>26.82</v>
      </c>
      <c r="O8" s="183"/>
      <c r="P8" s="183">
        <v>4.74</v>
      </c>
      <c r="Q8" s="183">
        <v>25.44</v>
      </c>
    </row>
    <row r="9" spans="2:17" ht="16.5" customHeight="1">
      <c r="B9" s="182" t="s">
        <v>24</v>
      </c>
      <c r="C9" s="167"/>
      <c r="D9" s="192">
        <v>3.05</v>
      </c>
      <c r="E9" s="192">
        <v>23.91</v>
      </c>
      <c r="F9" s="183"/>
      <c r="G9" s="192">
        <v>2.6</v>
      </c>
      <c r="H9" s="192">
        <v>21.94</v>
      </c>
      <c r="I9" s="183"/>
      <c r="J9" s="183">
        <v>2.57</v>
      </c>
      <c r="K9" s="183">
        <v>20.26</v>
      </c>
      <c r="L9" s="183"/>
      <c r="M9" s="183">
        <v>4.77</v>
      </c>
      <c r="N9" s="183">
        <v>25.9</v>
      </c>
      <c r="O9" s="183"/>
      <c r="P9" s="183">
        <v>3.61</v>
      </c>
      <c r="Q9" s="183">
        <v>23.46</v>
      </c>
    </row>
    <row r="10" spans="2:17" ht="16.5" customHeight="1">
      <c r="B10" s="182" t="s">
        <v>25</v>
      </c>
      <c r="C10" s="167"/>
      <c r="D10" s="192">
        <v>2.75</v>
      </c>
      <c r="E10" s="192">
        <v>23.78</v>
      </c>
      <c r="F10" s="183"/>
      <c r="G10" s="192">
        <v>5.5</v>
      </c>
      <c r="H10" s="192">
        <v>31.92</v>
      </c>
      <c r="I10" s="183"/>
      <c r="J10" s="183">
        <v>4.77</v>
      </c>
      <c r="K10" s="183">
        <v>26.74</v>
      </c>
      <c r="L10" s="183"/>
      <c r="M10" s="183">
        <v>5.84</v>
      </c>
      <c r="N10" s="183">
        <v>27.6</v>
      </c>
      <c r="O10" s="183"/>
      <c r="P10" s="183">
        <v>5.15</v>
      </c>
      <c r="Q10" s="183">
        <v>27.54</v>
      </c>
    </row>
    <row r="11" spans="2:17" ht="16.5" customHeight="1">
      <c r="B11" s="182" t="s">
        <v>26</v>
      </c>
      <c r="C11" s="167"/>
      <c r="D11" s="192">
        <v>8.86</v>
      </c>
      <c r="E11" s="192">
        <v>32.94</v>
      </c>
      <c r="F11" s="183"/>
      <c r="G11" s="192">
        <v>20.68</v>
      </c>
      <c r="H11" s="192">
        <v>41.98</v>
      </c>
      <c r="I11" s="183"/>
      <c r="J11" s="183">
        <v>18.93</v>
      </c>
      <c r="K11" s="183">
        <v>41.35</v>
      </c>
      <c r="L11" s="183"/>
      <c r="M11" s="183">
        <v>16.33</v>
      </c>
      <c r="N11" s="183">
        <v>36.41</v>
      </c>
      <c r="O11" s="183"/>
      <c r="P11" s="183">
        <v>16.34</v>
      </c>
      <c r="Q11" s="183">
        <v>38.08</v>
      </c>
    </row>
    <row r="12" spans="2:17" ht="16.5" customHeight="1">
      <c r="B12" s="182" t="s">
        <v>28</v>
      </c>
      <c r="C12" s="167"/>
      <c r="D12" s="192">
        <v>2.29</v>
      </c>
      <c r="E12" s="192">
        <v>21.97</v>
      </c>
      <c r="F12" s="183"/>
      <c r="G12" s="192">
        <v>2.13</v>
      </c>
      <c r="H12" s="192">
        <v>20.12</v>
      </c>
      <c r="I12" s="183"/>
      <c r="J12" s="183">
        <v>4.76</v>
      </c>
      <c r="K12" s="183">
        <v>25.64</v>
      </c>
      <c r="L12" s="183"/>
      <c r="M12" s="183">
        <v>6.94</v>
      </c>
      <c r="N12" s="183">
        <v>33.26</v>
      </c>
      <c r="O12" s="183"/>
      <c r="P12" s="183">
        <v>5.34</v>
      </c>
      <c r="Q12" s="183">
        <v>28.97</v>
      </c>
    </row>
    <row r="13" spans="2:17" ht="16.5" customHeight="1">
      <c r="B13" s="182" t="s">
        <v>29</v>
      </c>
      <c r="C13" s="167"/>
      <c r="D13" s="192">
        <v>4.94</v>
      </c>
      <c r="E13" s="192">
        <v>28.54</v>
      </c>
      <c r="F13" s="183"/>
      <c r="G13" s="192">
        <v>5.96</v>
      </c>
      <c r="H13" s="192">
        <v>30.3</v>
      </c>
      <c r="I13" s="183"/>
      <c r="J13" s="183">
        <v>11.01</v>
      </c>
      <c r="K13" s="183">
        <v>35.74</v>
      </c>
      <c r="L13" s="183"/>
      <c r="M13" s="183">
        <v>17.89</v>
      </c>
      <c r="N13" s="183">
        <v>39.46</v>
      </c>
      <c r="O13" s="183"/>
      <c r="P13" s="183">
        <v>12.3</v>
      </c>
      <c r="Q13" s="183">
        <v>35.49</v>
      </c>
    </row>
    <row r="14" spans="2:17" ht="16.5" customHeight="1">
      <c r="B14" s="182" t="s">
        <v>30</v>
      </c>
      <c r="C14" s="167"/>
      <c r="D14" s="192">
        <v>1.59</v>
      </c>
      <c r="E14" s="192">
        <v>18.73</v>
      </c>
      <c r="F14" s="183"/>
      <c r="G14" s="192">
        <v>2.08</v>
      </c>
      <c r="H14" s="192">
        <v>21.18</v>
      </c>
      <c r="I14" s="183"/>
      <c r="J14" s="183">
        <v>1.15</v>
      </c>
      <c r="K14" s="183">
        <v>12.68</v>
      </c>
      <c r="L14" s="183"/>
      <c r="M14" s="183">
        <v>4.39</v>
      </c>
      <c r="N14" s="183">
        <v>25.91</v>
      </c>
      <c r="O14" s="183"/>
      <c r="P14" s="183">
        <v>3.55</v>
      </c>
      <c r="Q14" s="183">
        <v>22.95</v>
      </c>
    </row>
    <row r="15" spans="2:17" ht="16.5" customHeight="1">
      <c r="B15" s="182" t="s">
        <v>31</v>
      </c>
      <c r="C15" s="167"/>
      <c r="D15" s="192">
        <v>2.96</v>
      </c>
      <c r="E15" s="192">
        <v>18.26</v>
      </c>
      <c r="F15" s="183"/>
      <c r="G15" s="192">
        <v>4.72</v>
      </c>
      <c r="H15" s="192">
        <v>27.52</v>
      </c>
      <c r="I15" s="183"/>
      <c r="J15" s="183">
        <v>8.99</v>
      </c>
      <c r="K15" s="183">
        <v>31.61</v>
      </c>
      <c r="L15" s="183"/>
      <c r="M15" s="183">
        <v>11.36</v>
      </c>
      <c r="N15" s="183">
        <v>32.36</v>
      </c>
      <c r="O15" s="183"/>
      <c r="P15" s="183">
        <v>8.72</v>
      </c>
      <c r="Q15" s="183">
        <v>29.71</v>
      </c>
    </row>
    <row r="16" spans="2:17" ht="16.5" customHeight="1">
      <c r="B16" s="182" t="s">
        <v>32</v>
      </c>
      <c r="C16" s="167"/>
      <c r="D16" s="192">
        <v>3.67</v>
      </c>
      <c r="E16" s="192">
        <v>23.09</v>
      </c>
      <c r="F16" s="183"/>
      <c r="G16" s="192">
        <v>2.92</v>
      </c>
      <c r="H16" s="192">
        <v>22.63</v>
      </c>
      <c r="I16" s="183"/>
      <c r="J16" s="183">
        <v>3.79</v>
      </c>
      <c r="K16" s="183">
        <v>22.53</v>
      </c>
      <c r="L16" s="183"/>
      <c r="M16" s="183">
        <v>6.47</v>
      </c>
      <c r="N16" s="183">
        <v>30.4</v>
      </c>
      <c r="O16" s="183"/>
      <c r="P16" s="183">
        <v>5.65</v>
      </c>
      <c r="Q16" s="183">
        <v>28.35</v>
      </c>
    </row>
    <row r="17" spans="2:17" ht="16.5" customHeight="1">
      <c r="B17" s="182" t="s">
        <v>33</v>
      </c>
      <c r="C17" s="167"/>
      <c r="D17" s="192">
        <v>3.83</v>
      </c>
      <c r="E17" s="192">
        <v>27.95</v>
      </c>
      <c r="F17" s="183"/>
      <c r="G17" s="192">
        <v>7.14</v>
      </c>
      <c r="H17" s="192">
        <v>35.58</v>
      </c>
      <c r="I17" s="183"/>
      <c r="J17" s="183">
        <v>4.19</v>
      </c>
      <c r="K17" s="183">
        <v>30.09</v>
      </c>
      <c r="L17" s="183"/>
      <c r="M17" s="183">
        <v>4.68</v>
      </c>
      <c r="N17" s="183">
        <v>28.33</v>
      </c>
      <c r="O17" s="183"/>
      <c r="P17" s="183">
        <v>4.93</v>
      </c>
      <c r="Q17" s="183">
        <v>30.06</v>
      </c>
    </row>
    <row r="18" spans="2:17" ht="16.5" customHeight="1">
      <c r="B18" s="182" t="s">
        <v>34</v>
      </c>
      <c r="C18" s="167"/>
      <c r="D18" s="192">
        <v>2.1</v>
      </c>
      <c r="E18" s="192">
        <v>15.14</v>
      </c>
      <c r="F18" s="183"/>
      <c r="G18" s="192">
        <v>4.03</v>
      </c>
      <c r="H18" s="192">
        <v>25.59</v>
      </c>
      <c r="I18" s="183"/>
      <c r="J18" s="183">
        <v>8.1</v>
      </c>
      <c r="K18" s="183">
        <v>26.38</v>
      </c>
      <c r="L18" s="183"/>
      <c r="M18" s="183">
        <v>9.85</v>
      </c>
      <c r="N18" s="183">
        <v>34.33</v>
      </c>
      <c r="O18" s="183"/>
      <c r="P18" s="183">
        <v>8.39</v>
      </c>
      <c r="Q18" s="183">
        <v>30.69</v>
      </c>
    </row>
    <row r="19" spans="2:17" ht="16.5" customHeight="1">
      <c r="B19" s="182" t="s">
        <v>35</v>
      </c>
      <c r="C19" s="167"/>
      <c r="D19" s="192">
        <v>4.41</v>
      </c>
      <c r="E19" s="192">
        <v>23.73</v>
      </c>
      <c r="F19" s="183"/>
      <c r="G19" s="192">
        <v>3.14</v>
      </c>
      <c r="H19" s="192">
        <v>19.51</v>
      </c>
      <c r="I19" s="183"/>
      <c r="J19" s="183">
        <v>5.79</v>
      </c>
      <c r="K19" s="183">
        <v>26.7</v>
      </c>
      <c r="L19" s="183"/>
      <c r="M19" s="183">
        <v>7.05</v>
      </c>
      <c r="N19" s="183">
        <v>31.65</v>
      </c>
      <c r="O19" s="183"/>
      <c r="P19" s="183">
        <v>6.51</v>
      </c>
      <c r="Q19" s="183">
        <v>29.93</v>
      </c>
    </row>
    <row r="20" spans="2:17" ht="16.5" customHeight="1">
      <c r="B20" s="182" t="s">
        <v>80</v>
      </c>
      <c r="C20" s="167"/>
      <c r="D20" s="192">
        <v>6.66</v>
      </c>
      <c r="E20" s="192">
        <v>27.85</v>
      </c>
      <c r="F20" s="183"/>
      <c r="G20" s="192">
        <v>6.17</v>
      </c>
      <c r="H20" s="192">
        <v>31.76</v>
      </c>
      <c r="I20" s="183"/>
      <c r="J20" s="183">
        <v>8.33</v>
      </c>
      <c r="K20" s="183">
        <v>42.4</v>
      </c>
      <c r="L20" s="183"/>
      <c r="M20" s="183">
        <v>6.74</v>
      </c>
      <c r="N20" s="183">
        <v>40.1</v>
      </c>
      <c r="O20" s="183"/>
      <c r="P20" s="183">
        <v>6.89</v>
      </c>
      <c r="Q20" s="183">
        <v>35.99</v>
      </c>
    </row>
    <row r="21" spans="2:17" ht="16.5" customHeight="1">
      <c r="B21" s="182" t="s">
        <v>36</v>
      </c>
      <c r="C21" s="167"/>
      <c r="D21" s="192">
        <v>2.82</v>
      </c>
      <c r="E21" s="192">
        <v>22.82</v>
      </c>
      <c r="F21" s="183"/>
      <c r="G21" s="192">
        <v>5.35</v>
      </c>
      <c r="H21" s="192">
        <v>29.93</v>
      </c>
      <c r="I21" s="183"/>
      <c r="J21" s="183">
        <v>6.19</v>
      </c>
      <c r="K21" s="183">
        <v>30.35</v>
      </c>
      <c r="L21" s="183"/>
      <c r="M21" s="183">
        <v>6.1</v>
      </c>
      <c r="N21" s="183">
        <v>31.65</v>
      </c>
      <c r="O21" s="183"/>
      <c r="P21" s="183">
        <v>5.64</v>
      </c>
      <c r="Q21" s="183">
        <v>30.25</v>
      </c>
    </row>
    <row r="22" spans="2:17" ht="16.5" customHeight="1">
      <c r="B22" s="182" t="s">
        <v>37</v>
      </c>
      <c r="C22" s="167"/>
      <c r="D22" s="192">
        <v>5.15</v>
      </c>
      <c r="E22" s="192">
        <v>25.59</v>
      </c>
      <c r="F22" s="183"/>
      <c r="G22" s="192">
        <v>6.06</v>
      </c>
      <c r="H22" s="192">
        <v>28.77</v>
      </c>
      <c r="I22" s="183"/>
      <c r="J22" s="183">
        <v>3.73</v>
      </c>
      <c r="K22" s="183">
        <v>27.56</v>
      </c>
      <c r="L22" s="183"/>
      <c r="M22" s="183">
        <v>3.84</v>
      </c>
      <c r="N22" s="183">
        <v>27.76</v>
      </c>
      <c r="O22" s="183"/>
      <c r="P22" s="183">
        <v>4.31</v>
      </c>
      <c r="Q22" s="183">
        <v>27.58</v>
      </c>
    </row>
    <row r="23" spans="2:17" ht="16.5" customHeight="1">
      <c r="B23" s="182" t="s">
        <v>124</v>
      </c>
      <c r="C23" s="167"/>
      <c r="D23" s="192">
        <v>3.42</v>
      </c>
      <c r="E23" s="192">
        <v>25.87</v>
      </c>
      <c r="F23" s="183"/>
      <c r="G23" s="192">
        <v>1.92</v>
      </c>
      <c r="H23" s="192">
        <v>18.14</v>
      </c>
      <c r="I23" s="183"/>
      <c r="J23" s="183">
        <v>2.44</v>
      </c>
      <c r="K23" s="183">
        <v>17.91</v>
      </c>
      <c r="L23" s="183"/>
      <c r="M23" s="183">
        <v>4.48</v>
      </c>
      <c r="N23" s="183">
        <v>26.54</v>
      </c>
      <c r="O23" s="183"/>
      <c r="P23" s="183">
        <v>4.06</v>
      </c>
      <c r="Q23" s="183">
        <v>25.21</v>
      </c>
    </row>
    <row r="24" spans="2:17" ht="16.5" customHeight="1">
      <c r="B24" s="182" t="s">
        <v>39</v>
      </c>
      <c r="C24" s="167"/>
      <c r="D24" s="192">
        <v>3.86</v>
      </c>
      <c r="E24" s="192">
        <v>25.4</v>
      </c>
      <c r="F24" s="183"/>
      <c r="G24" s="192">
        <v>6.4</v>
      </c>
      <c r="H24" s="192">
        <v>29.89</v>
      </c>
      <c r="I24" s="183"/>
      <c r="J24" s="183">
        <v>10.16</v>
      </c>
      <c r="K24" s="183">
        <v>31.38</v>
      </c>
      <c r="L24" s="183"/>
      <c r="M24" s="183">
        <v>10.95</v>
      </c>
      <c r="N24" s="183">
        <v>31.34</v>
      </c>
      <c r="O24" s="183"/>
      <c r="P24" s="183">
        <v>8.66</v>
      </c>
      <c r="Q24" s="183">
        <v>29.91</v>
      </c>
    </row>
    <row r="25" spans="2:17" ht="16.5" customHeight="1">
      <c r="B25" s="182" t="s">
        <v>40</v>
      </c>
      <c r="C25" s="167"/>
      <c r="D25" s="192">
        <v>1.96</v>
      </c>
      <c r="E25" s="192">
        <v>17.08</v>
      </c>
      <c r="F25" s="183"/>
      <c r="G25" s="192">
        <v>3.44</v>
      </c>
      <c r="H25" s="192">
        <v>26.24</v>
      </c>
      <c r="I25" s="183"/>
      <c r="J25" s="183">
        <v>9.87</v>
      </c>
      <c r="K25" s="183">
        <v>32.8</v>
      </c>
      <c r="L25" s="183"/>
      <c r="M25" s="183">
        <v>7.77</v>
      </c>
      <c r="N25" s="183">
        <v>30.92</v>
      </c>
      <c r="O25" s="183"/>
      <c r="P25" s="183">
        <v>7.44</v>
      </c>
      <c r="Q25" s="183">
        <v>30.02</v>
      </c>
    </row>
    <row r="26" spans="2:17" ht="16.5" customHeight="1">
      <c r="B26" s="182" t="s">
        <v>41</v>
      </c>
      <c r="C26" s="167"/>
      <c r="D26" s="192">
        <v>3.96</v>
      </c>
      <c r="E26" s="192">
        <v>23.48</v>
      </c>
      <c r="F26" s="183"/>
      <c r="G26" s="192">
        <v>4.79</v>
      </c>
      <c r="H26" s="192">
        <v>27.87</v>
      </c>
      <c r="I26" s="183"/>
      <c r="J26" s="183">
        <v>5.96</v>
      </c>
      <c r="K26" s="183">
        <v>32.44</v>
      </c>
      <c r="L26" s="183"/>
      <c r="M26" s="183">
        <v>6.44</v>
      </c>
      <c r="N26" s="183">
        <v>31.16</v>
      </c>
      <c r="O26" s="183"/>
      <c r="P26" s="183">
        <v>5.79</v>
      </c>
      <c r="Q26" s="183">
        <v>29.83</v>
      </c>
    </row>
    <row r="27" spans="2:17" ht="16.5" customHeight="1">
      <c r="B27" s="182" t="s">
        <v>42</v>
      </c>
      <c r="C27" s="167"/>
      <c r="D27" s="192">
        <v>3.42</v>
      </c>
      <c r="E27" s="192">
        <v>25.14</v>
      </c>
      <c r="F27" s="183"/>
      <c r="G27" s="192">
        <v>2.34</v>
      </c>
      <c r="H27" s="192">
        <v>23.28</v>
      </c>
      <c r="I27" s="183"/>
      <c r="J27" s="183">
        <v>3.73</v>
      </c>
      <c r="K27" s="183">
        <v>24.33</v>
      </c>
      <c r="L27" s="183"/>
      <c r="M27" s="183">
        <v>4.93</v>
      </c>
      <c r="N27" s="183">
        <v>26.15</v>
      </c>
      <c r="O27" s="183"/>
      <c r="P27" s="183">
        <v>4</v>
      </c>
      <c r="Q27" s="183">
        <v>25.08</v>
      </c>
    </row>
    <row r="28" spans="2:17" ht="16.5" customHeight="1">
      <c r="B28" s="182" t="s">
        <v>43</v>
      </c>
      <c r="C28" s="167"/>
      <c r="D28" s="192">
        <v>7.9</v>
      </c>
      <c r="E28" s="192">
        <v>29.41</v>
      </c>
      <c r="F28" s="183"/>
      <c r="G28" s="192">
        <v>6.94</v>
      </c>
      <c r="H28" s="192">
        <v>33.42</v>
      </c>
      <c r="I28" s="183"/>
      <c r="J28" s="183">
        <v>11.68</v>
      </c>
      <c r="K28" s="183">
        <v>36.97</v>
      </c>
      <c r="L28" s="183"/>
      <c r="M28" s="183">
        <v>5.93</v>
      </c>
      <c r="N28" s="183">
        <v>27.92</v>
      </c>
      <c r="O28" s="183"/>
      <c r="P28" s="183">
        <v>7.42</v>
      </c>
      <c r="Q28" s="183">
        <v>30.69</v>
      </c>
    </row>
    <row r="29" spans="2:17" ht="16.5" customHeight="1">
      <c r="B29" s="182" t="s">
        <v>44</v>
      </c>
      <c r="C29" s="167"/>
      <c r="D29" s="192">
        <v>1.71</v>
      </c>
      <c r="E29" s="192">
        <v>16.33</v>
      </c>
      <c r="F29" s="183"/>
      <c r="G29" s="192">
        <v>2.84</v>
      </c>
      <c r="H29" s="192">
        <v>19.61</v>
      </c>
      <c r="I29" s="183"/>
      <c r="J29" s="183">
        <v>3.3</v>
      </c>
      <c r="K29" s="183">
        <v>22.82</v>
      </c>
      <c r="L29" s="183"/>
      <c r="M29" s="183">
        <v>5.03</v>
      </c>
      <c r="N29" s="183">
        <v>29.7</v>
      </c>
      <c r="O29" s="183"/>
      <c r="P29" s="183">
        <v>4.2</v>
      </c>
      <c r="Q29" s="183">
        <v>26.26</v>
      </c>
    </row>
    <row r="30" spans="2:17" ht="16.5" customHeight="1">
      <c r="B30" s="182" t="s">
        <v>45</v>
      </c>
      <c r="C30" s="167"/>
      <c r="D30" s="192">
        <v>2.25</v>
      </c>
      <c r="E30" s="192">
        <v>22.41</v>
      </c>
      <c r="F30" s="183"/>
      <c r="G30" s="192">
        <v>3</v>
      </c>
      <c r="H30" s="192">
        <v>20.31</v>
      </c>
      <c r="I30" s="183"/>
      <c r="J30" s="183">
        <v>2.11</v>
      </c>
      <c r="K30" s="183">
        <v>13.15</v>
      </c>
      <c r="L30" s="183"/>
      <c r="M30" s="183">
        <v>1.13</v>
      </c>
      <c r="N30" s="183">
        <v>18.37</v>
      </c>
      <c r="O30" s="183"/>
      <c r="P30" s="183">
        <v>1.86</v>
      </c>
      <c r="Q30" s="183">
        <v>18.59</v>
      </c>
    </row>
    <row r="31" spans="2:17" ht="16.5" customHeight="1">
      <c r="B31" s="182" t="s">
        <v>46</v>
      </c>
      <c r="C31" s="167"/>
      <c r="D31" s="192">
        <v>7.04</v>
      </c>
      <c r="E31" s="192">
        <v>30.09</v>
      </c>
      <c r="F31" s="183"/>
      <c r="G31" s="192">
        <v>5.27</v>
      </c>
      <c r="H31" s="192">
        <v>30.91</v>
      </c>
      <c r="I31" s="183"/>
      <c r="J31" s="183">
        <v>4.54</v>
      </c>
      <c r="K31" s="183">
        <v>29.2</v>
      </c>
      <c r="L31" s="183"/>
      <c r="M31" s="183">
        <v>5.77</v>
      </c>
      <c r="N31" s="183">
        <v>30.72</v>
      </c>
      <c r="O31" s="183"/>
      <c r="P31" s="183">
        <v>5.61</v>
      </c>
      <c r="Q31" s="183">
        <v>30.26</v>
      </c>
    </row>
    <row r="32" spans="2:17" ht="16.5" customHeight="1">
      <c r="B32" s="182" t="s">
        <v>47</v>
      </c>
      <c r="C32" s="167"/>
      <c r="D32" s="192">
        <v>2.9</v>
      </c>
      <c r="E32" s="192">
        <v>20.13</v>
      </c>
      <c r="F32" s="183"/>
      <c r="G32" s="192">
        <v>2.3</v>
      </c>
      <c r="H32" s="192">
        <v>22.37</v>
      </c>
      <c r="I32" s="183"/>
      <c r="J32" s="183">
        <v>9.88</v>
      </c>
      <c r="K32" s="183">
        <v>28.05</v>
      </c>
      <c r="L32" s="183"/>
      <c r="M32" s="183">
        <v>7.4</v>
      </c>
      <c r="N32" s="183">
        <v>29.53</v>
      </c>
      <c r="O32" s="183"/>
      <c r="P32" s="183">
        <v>7.07</v>
      </c>
      <c r="Q32" s="183">
        <v>27.97</v>
      </c>
    </row>
    <row r="33" spans="2:17" ht="16.5" customHeight="1">
      <c r="B33" s="182" t="s">
        <v>27</v>
      </c>
      <c r="C33" s="167"/>
      <c r="D33" s="192">
        <v>5.69</v>
      </c>
      <c r="E33" s="192">
        <v>32.19</v>
      </c>
      <c r="F33" s="183"/>
      <c r="G33" s="192">
        <v>7.86</v>
      </c>
      <c r="H33" s="192">
        <v>36.57</v>
      </c>
      <c r="I33" s="183"/>
      <c r="J33" s="183">
        <v>6.29</v>
      </c>
      <c r="K33" s="183">
        <v>33.86</v>
      </c>
      <c r="L33" s="183"/>
      <c r="M33" s="183">
        <v>11.48</v>
      </c>
      <c r="N33" s="183">
        <v>40.81</v>
      </c>
      <c r="O33" s="183"/>
      <c r="P33" s="183">
        <v>8.52</v>
      </c>
      <c r="Q33" s="183">
        <v>36.83</v>
      </c>
    </row>
    <row r="34" spans="2:17" ht="16.5" customHeight="1">
      <c r="B34" s="182" t="s">
        <v>48</v>
      </c>
      <c r="C34" s="167"/>
      <c r="D34" s="192">
        <v>1.35</v>
      </c>
      <c r="E34" s="192">
        <v>16.12</v>
      </c>
      <c r="F34" s="183"/>
      <c r="G34" s="192">
        <v>7.02</v>
      </c>
      <c r="H34" s="192">
        <v>28.57</v>
      </c>
      <c r="I34" s="183"/>
      <c r="J34" s="183">
        <v>3.45</v>
      </c>
      <c r="K34" s="183">
        <v>29.18</v>
      </c>
      <c r="L34" s="183"/>
      <c r="M34" s="183">
        <v>8.29</v>
      </c>
      <c r="N34" s="183">
        <v>38.54</v>
      </c>
      <c r="O34" s="183"/>
      <c r="P34" s="183">
        <v>5.7</v>
      </c>
      <c r="Q34" s="183">
        <v>30.44</v>
      </c>
    </row>
    <row r="35" spans="2:17" ht="16.5" customHeight="1">
      <c r="B35" s="182" t="s">
        <v>49</v>
      </c>
      <c r="C35" s="167"/>
      <c r="D35" s="192">
        <v>5.63</v>
      </c>
      <c r="E35" s="192">
        <v>30.44</v>
      </c>
      <c r="F35" s="183"/>
      <c r="G35" s="192">
        <v>6.78</v>
      </c>
      <c r="H35" s="192">
        <v>31.27</v>
      </c>
      <c r="I35" s="183"/>
      <c r="J35" s="183">
        <v>8.97</v>
      </c>
      <c r="K35" s="183">
        <v>33.46</v>
      </c>
      <c r="L35" s="183"/>
      <c r="M35" s="183">
        <v>9.38</v>
      </c>
      <c r="N35" s="183">
        <v>33.49</v>
      </c>
      <c r="O35" s="183"/>
      <c r="P35" s="183">
        <v>8.47</v>
      </c>
      <c r="Q35" s="183">
        <v>32.79</v>
      </c>
    </row>
    <row r="36" spans="2:18" ht="16.5" customHeight="1">
      <c r="B36" s="184" t="s">
        <v>50</v>
      </c>
      <c r="C36" s="167"/>
      <c r="D36" s="192">
        <v>2.55</v>
      </c>
      <c r="E36" s="192">
        <v>20.76</v>
      </c>
      <c r="F36" s="183"/>
      <c r="G36" s="192">
        <v>2.65</v>
      </c>
      <c r="H36" s="192">
        <v>22.39</v>
      </c>
      <c r="I36" s="183"/>
      <c r="J36" s="183">
        <v>5.55</v>
      </c>
      <c r="K36" s="183">
        <v>31.1</v>
      </c>
      <c r="L36" s="183"/>
      <c r="M36" s="183">
        <v>4.55</v>
      </c>
      <c r="N36" s="183">
        <v>27.76</v>
      </c>
      <c r="O36" s="183"/>
      <c r="P36" s="183">
        <v>4.29</v>
      </c>
      <c r="Q36" s="183">
        <v>26.95</v>
      </c>
      <c r="R36" s="151" t="s">
        <v>116</v>
      </c>
    </row>
    <row r="37" spans="2:17" ht="16.5" customHeight="1">
      <c r="B37" s="182" t="s">
        <v>51</v>
      </c>
      <c r="C37" s="167"/>
      <c r="D37" s="192">
        <v>3.67</v>
      </c>
      <c r="E37" s="192">
        <v>24.85</v>
      </c>
      <c r="F37" s="183"/>
      <c r="G37" s="192">
        <v>5.82</v>
      </c>
      <c r="H37" s="192">
        <v>32.43</v>
      </c>
      <c r="I37" s="183"/>
      <c r="J37" s="183">
        <v>8</v>
      </c>
      <c r="K37" s="183">
        <v>31.7</v>
      </c>
      <c r="L37" s="183"/>
      <c r="M37" s="183">
        <v>15.8</v>
      </c>
      <c r="N37" s="183">
        <v>33.52</v>
      </c>
      <c r="O37" s="183"/>
      <c r="P37" s="183">
        <v>10.34</v>
      </c>
      <c r="Q37" s="183">
        <v>31.21</v>
      </c>
    </row>
    <row r="38" spans="2:17" ht="16.5" customHeight="1">
      <c r="B38" s="182" t="s">
        <v>52</v>
      </c>
      <c r="C38" s="167"/>
      <c r="D38" s="192">
        <v>3.94</v>
      </c>
      <c r="E38" s="192">
        <v>24.53</v>
      </c>
      <c r="F38" s="183"/>
      <c r="G38" s="192">
        <v>1.68</v>
      </c>
      <c r="H38" s="192">
        <v>20.05</v>
      </c>
      <c r="I38" s="183"/>
      <c r="J38" s="183">
        <v>4.97</v>
      </c>
      <c r="K38" s="183">
        <v>28.42</v>
      </c>
      <c r="L38" s="183"/>
      <c r="M38" s="183">
        <v>5.2</v>
      </c>
      <c r="N38" s="183">
        <v>29.86</v>
      </c>
      <c r="O38" s="183"/>
      <c r="P38" s="183">
        <v>4.88</v>
      </c>
      <c r="Q38" s="183">
        <v>28.64</v>
      </c>
    </row>
    <row r="39" spans="2:17" ht="16.5" customHeight="1">
      <c r="B39" s="182" t="s">
        <v>53</v>
      </c>
      <c r="C39" s="167"/>
      <c r="D39" s="192">
        <v>2.28</v>
      </c>
      <c r="E39" s="192">
        <v>18.93</v>
      </c>
      <c r="F39" s="183"/>
      <c r="G39" s="192">
        <v>4.05</v>
      </c>
      <c r="H39" s="192">
        <v>25.89</v>
      </c>
      <c r="I39" s="183"/>
      <c r="J39" s="183">
        <v>10.91</v>
      </c>
      <c r="K39" s="183">
        <v>35.7</v>
      </c>
      <c r="L39" s="183"/>
      <c r="M39" s="183">
        <v>3.53</v>
      </c>
      <c r="N39" s="183">
        <v>25.38</v>
      </c>
      <c r="O39" s="183"/>
      <c r="P39" s="183">
        <v>4.23</v>
      </c>
      <c r="Q39" s="183">
        <v>25.65</v>
      </c>
    </row>
    <row r="40" spans="2:17" ht="16.5" customHeight="1">
      <c r="B40" s="185" t="s">
        <v>103</v>
      </c>
      <c r="C40" s="167"/>
      <c r="D40" s="192">
        <v>4.4</v>
      </c>
      <c r="E40" s="192">
        <v>25.62</v>
      </c>
      <c r="F40" s="183"/>
      <c r="G40" s="192">
        <v>6.45</v>
      </c>
      <c r="H40" s="192">
        <v>29.26</v>
      </c>
      <c r="I40" s="183"/>
      <c r="J40" s="183">
        <v>6.98</v>
      </c>
      <c r="K40" s="183">
        <v>29.27</v>
      </c>
      <c r="L40" s="183"/>
      <c r="M40" s="183">
        <v>7.65</v>
      </c>
      <c r="N40" s="183">
        <v>30.59</v>
      </c>
      <c r="O40" s="183"/>
      <c r="P40" s="183">
        <v>6.88</v>
      </c>
      <c r="Q40" s="183">
        <v>29.42</v>
      </c>
    </row>
    <row r="41" spans="2:17" ht="10.5" customHeight="1">
      <c r="B41" s="185"/>
      <c r="C41" s="167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</row>
    <row r="42" spans="2:17" ht="21" customHeight="1">
      <c r="B42" s="187" t="s">
        <v>109</v>
      </c>
      <c r="C42" s="179" t="s">
        <v>241</v>
      </c>
      <c r="D42" s="188"/>
      <c r="E42" s="188"/>
      <c r="F42" s="188"/>
      <c r="G42" s="189"/>
      <c r="H42" s="189"/>
      <c r="I42" s="189"/>
      <c r="J42" s="189"/>
      <c r="K42" s="189"/>
      <c r="L42" s="190"/>
      <c r="M42" s="190"/>
      <c r="N42" s="190"/>
      <c r="O42" s="190"/>
      <c r="P42" s="190"/>
      <c r="Q42" s="190"/>
    </row>
    <row r="43" spans="2:17" ht="16.5" customHeight="1">
      <c r="B43" s="182"/>
      <c r="C43" s="167"/>
      <c r="D43" s="191"/>
      <c r="E43" s="191"/>
      <c r="F43" s="191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2:17" ht="19.5" customHeight="1">
      <c r="B44" s="182" t="s">
        <v>114</v>
      </c>
      <c r="C44" s="167"/>
      <c r="D44" s="191">
        <v>3.6958322680262308</v>
      </c>
      <c r="E44" s="191">
        <v>27.347873393602235</v>
      </c>
      <c r="F44" s="191"/>
      <c r="G44" s="191">
        <v>3.7711231939079837</v>
      </c>
      <c r="H44" s="191">
        <v>28.175980324798076</v>
      </c>
      <c r="I44" s="191"/>
      <c r="J44" s="191">
        <v>3.9122960361217927</v>
      </c>
      <c r="K44" s="191">
        <v>31.361848548824735</v>
      </c>
      <c r="L44" s="191"/>
      <c r="M44" s="191" t="s">
        <v>60</v>
      </c>
      <c r="N44" s="191" t="s">
        <v>60</v>
      </c>
      <c r="O44" s="191"/>
      <c r="P44" s="191" t="s">
        <v>60</v>
      </c>
      <c r="Q44" s="191" t="s">
        <v>60</v>
      </c>
    </row>
    <row r="45" spans="2:17" ht="19.5" customHeight="1">
      <c r="B45" s="182" t="s">
        <v>117</v>
      </c>
      <c r="C45" s="167"/>
      <c r="D45" s="191">
        <v>4.2</v>
      </c>
      <c r="E45" s="191">
        <v>28.6</v>
      </c>
      <c r="F45" s="191"/>
      <c r="G45" s="191">
        <v>4.3</v>
      </c>
      <c r="H45" s="191">
        <v>29</v>
      </c>
      <c r="I45" s="191"/>
      <c r="J45" s="191">
        <v>4.3</v>
      </c>
      <c r="K45" s="191">
        <v>32.3</v>
      </c>
      <c r="L45" s="191"/>
      <c r="M45" s="191" t="s">
        <v>60</v>
      </c>
      <c r="N45" s="191" t="s">
        <v>60</v>
      </c>
      <c r="O45" s="191"/>
      <c r="P45" s="191" t="s">
        <v>60</v>
      </c>
      <c r="Q45" s="191" t="s">
        <v>60</v>
      </c>
    </row>
    <row r="46" spans="2:17" ht="19.5" customHeight="1">
      <c r="B46" s="182" t="s">
        <v>123</v>
      </c>
      <c r="C46" s="167"/>
      <c r="D46" s="183">
        <v>4.743396028415189</v>
      </c>
      <c r="E46" s="183">
        <v>29.187441666368137</v>
      </c>
      <c r="F46" s="183"/>
      <c r="G46" s="183">
        <v>5.54</v>
      </c>
      <c r="H46" s="183">
        <v>34.23</v>
      </c>
      <c r="I46" s="183"/>
      <c r="J46" s="183">
        <v>5.25</v>
      </c>
      <c r="K46" s="183">
        <v>33.4</v>
      </c>
      <c r="L46" s="183"/>
      <c r="M46" s="191" t="s">
        <v>60</v>
      </c>
      <c r="N46" s="191" t="s">
        <v>60</v>
      </c>
      <c r="O46" s="183"/>
      <c r="P46" s="191" t="s">
        <v>60</v>
      </c>
      <c r="Q46" s="191" t="s">
        <v>60</v>
      </c>
    </row>
    <row r="47" spans="2:17" ht="19.5" customHeight="1">
      <c r="B47" s="182" t="s">
        <v>133</v>
      </c>
      <c r="C47" s="167"/>
      <c r="D47" s="183">
        <v>4.923864124717526</v>
      </c>
      <c r="E47" s="183">
        <v>28.49654999626058</v>
      </c>
      <c r="F47" s="183"/>
      <c r="G47" s="183">
        <v>5.452425744673191</v>
      </c>
      <c r="H47" s="183">
        <v>33.62567709878222</v>
      </c>
      <c r="I47" s="183"/>
      <c r="J47" s="183">
        <v>5.358673069698726</v>
      </c>
      <c r="K47" s="183">
        <v>32.7034943265887</v>
      </c>
      <c r="L47" s="183"/>
      <c r="M47" s="183">
        <v>7.174110057226804</v>
      </c>
      <c r="N47" s="183">
        <v>36.63351054032096</v>
      </c>
      <c r="O47" s="183"/>
      <c r="P47" s="183">
        <v>6.230116250396349</v>
      </c>
      <c r="Q47" s="183">
        <v>34.2318982602407</v>
      </c>
    </row>
    <row r="48" spans="2:17" ht="19.5" customHeight="1">
      <c r="B48" s="182" t="s">
        <v>139</v>
      </c>
      <c r="C48" s="167"/>
      <c r="D48" s="183">
        <v>5.635693229022834</v>
      </c>
      <c r="E48" s="183">
        <v>29.625451914682813</v>
      </c>
      <c r="F48" s="183"/>
      <c r="G48" s="183">
        <v>6.2234621661669065</v>
      </c>
      <c r="H48" s="183">
        <v>34.937388110670426</v>
      </c>
      <c r="I48" s="183"/>
      <c r="J48" s="183">
        <v>5.424377094141785</v>
      </c>
      <c r="K48" s="183">
        <v>33.19468006035336</v>
      </c>
      <c r="L48" s="183"/>
      <c r="M48" s="183">
        <v>8.44721661854727</v>
      </c>
      <c r="N48" s="183">
        <v>39.363907688396125</v>
      </c>
      <c r="O48" s="183"/>
      <c r="P48" s="183">
        <v>7.1</v>
      </c>
      <c r="Q48" s="183">
        <v>36.05</v>
      </c>
    </row>
    <row r="49" spans="2:17" ht="19.5" customHeight="1">
      <c r="B49" s="182" t="s">
        <v>146</v>
      </c>
      <c r="C49" s="167"/>
      <c r="D49" s="183">
        <v>6.074081221262234</v>
      </c>
      <c r="E49" s="183">
        <v>30.284670632909577</v>
      </c>
      <c r="F49" s="183"/>
      <c r="G49" s="183">
        <v>7.1870491178123705</v>
      </c>
      <c r="H49" s="183">
        <v>35.775825365671295</v>
      </c>
      <c r="I49" s="183"/>
      <c r="J49" s="183">
        <v>6.817524408026725</v>
      </c>
      <c r="K49" s="183">
        <v>34.953682696795575</v>
      </c>
      <c r="L49" s="183"/>
      <c r="M49" s="183">
        <v>10.224255524249138</v>
      </c>
      <c r="N49" s="183">
        <v>41.8753285041701</v>
      </c>
      <c r="O49" s="183"/>
      <c r="P49" s="183">
        <v>8.479197566449788</v>
      </c>
      <c r="Q49" s="183">
        <v>37.878218707640634</v>
      </c>
    </row>
    <row r="50" spans="2:17" ht="19.5" customHeight="1">
      <c r="B50" s="182" t="s">
        <v>151</v>
      </c>
      <c r="C50" s="167"/>
      <c r="D50" s="192">
        <v>6.057301905967269</v>
      </c>
      <c r="E50" s="192">
        <v>30.48062291105456</v>
      </c>
      <c r="F50" s="183"/>
      <c r="G50" s="192">
        <v>7.787967398797204</v>
      </c>
      <c r="H50" s="192">
        <v>36.26912573674284</v>
      </c>
      <c r="I50" s="183"/>
      <c r="J50" s="183">
        <v>7.726630482896262</v>
      </c>
      <c r="K50" s="183">
        <v>35.99031065040104</v>
      </c>
      <c r="L50" s="183"/>
      <c r="M50" s="183">
        <v>8.42</v>
      </c>
      <c r="N50" s="183">
        <v>38.38</v>
      </c>
      <c r="O50" s="183"/>
      <c r="P50" s="183">
        <v>7.85</v>
      </c>
      <c r="Q50" s="183">
        <v>36.44</v>
      </c>
    </row>
    <row r="51" spans="2:17" ht="19.5" customHeight="1">
      <c r="B51" s="182" t="s">
        <v>165</v>
      </c>
      <c r="C51" s="167"/>
      <c r="D51" s="192">
        <v>5.062479949448476</v>
      </c>
      <c r="E51" s="192">
        <v>24.37637642435292</v>
      </c>
      <c r="F51" s="183"/>
      <c r="G51" s="192">
        <v>6.625252503248279</v>
      </c>
      <c r="H51" s="192">
        <v>28.41304300976571</v>
      </c>
      <c r="I51" s="183"/>
      <c r="J51" s="183">
        <v>6.813941137391545</v>
      </c>
      <c r="K51" s="183">
        <v>28.029707143954806</v>
      </c>
      <c r="L51" s="183"/>
      <c r="M51" s="183">
        <v>8.688325824917442</v>
      </c>
      <c r="N51" s="183">
        <v>30.317370679449343</v>
      </c>
      <c r="O51" s="183"/>
      <c r="P51" s="183">
        <v>7.479747118042478</v>
      </c>
      <c r="Q51" s="183">
        <v>28.710696246718133</v>
      </c>
    </row>
    <row r="52" spans="2:17" ht="19.5" customHeight="1">
      <c r="B52" s="182" t="s">
        <v>187</v>
      </c>
      <c r="C52" s="167"/>
      <c r="D52" s="192">
        <v>4.528903231196125</v>
      </c>
      <c r="E52" s="192">
        <v>24.126104930755346</v>
      </c>
      <c r="F52" s="183"/>
      <c r="G52" s="192">
        <v>6.998246935510842</v>
      </c>
      <c r="H52" s="192">
        <v>28.171638815609263</v>
      </c>
      <c r="I52" s="183"/>
      <c r="J52" s="183">
        <v>8.364340700160797</v>
      </c>
      <c r="K52" s="183">
        <v>28.24492281845721</v>
      </c>
      <c r="L52" s="183"/>
      <c r="M52" s="183">
        <v>9.432802138177482</v>
      </c>
      <c r="N52" s="183">
        <v>30.009907296958087</v>
      </c>
      <c r="O52" s="183"/>
      <c r="P52" s="183">
        <v>8.146330594723803</v>
      </c>
      <c r="Q52" s="183">
        <v>28.523479873239957</v>
      </c>
    </row>
    <row r="53" spans="2:17" ht="19.5" customHeight="1">
      <c r="B53" s="182" t="s">
        <v>186</v>
      </c>
      <c r="C53" s="167"/>
      <c r="D53" s="192">
        <v>4.605461484425827</v>
      </c>
      <c r="E53" s="192">
        <v>24.422230204024395</v>
      </c>
      <c r="F53" s="183"/>
      <c r="G53" s="192">
        <v>7.202424945633585</v>
      </c>
      <c r="H53" s="192">
        <v>28.896903086993593</v>
      </c>
      <c r="I53" s="183"/>
      <c r="J53" s="183">
        <v>8.580293369117745</v>
      </c>
      <c r="K53" s="183">
        <v>28.76625258517705</v>
      </c>
      <c r="L53" s="183"/>
      <c r="M53" s="183">
        <v>9.011783431158559</v>
      </c>
      <c r="N53" s="183">
        <v>30.302318072517714</v>
      </c>
      <c r="O53" s="183"/>
      <c r="P53" s="183">
        <v>8.023123958886682</v>
      </c>
      <c r="Q53" s="183">
        <v>28.931499102864787</v>
      </c>
    </row>
    <row r="54" spans="2:17" ht="19.5" customHeight="1">
      <c r="B54" s="182" t="s">
        <v>209</v>
      </c>
      <c r="C54" s="167"/>
      <c r="D54" s="192">
        <v>4.13</v>
      </c>
      <c r="E54" s="192">
        <v>24.82</v>
      </c>
      <c r="F54" s="183"/>
      <c r="G54" s="192">
        <v>5.94</v>
      </c>
      <c r="H54" s="192">
        <v>28.86</v>
      </c>
      <c r="I54" s="183"/>
      <c r="J54" s="183">
        <v>6.25</v>
      </c>
      <c r="K54" s="183">
        <v>28.49</v>
      </c>
      <c r="L54" s="183"/>
      <c r="M54" s="183">
        <v>9.09</v>
      </c>
      <c r="N54" s="183">
        <v>31.04</v>
      </c>
      <c r="O54" s="183"/>
      <c r="P54" s="183">
        <v>7.34</v>
      </c>
      <c r="Q54" s="183">
        <v>29.31</v>
      </c>
    </row>
    <row r="55" spans="2:17" ht="19.5" customHeight="1">
      <c r="B55" s="182" t="s">
        <v>221</v>
      </c>
      <c r="C55" s="167"/>
      <c r="D55" s="192">
        <v>4.26</v>
      </c>
      <c r="E55" s="192">
        <v>25.28</v>
      </c>
      <c r="F55" s="183"/>
      <c r="G55" s="192">
        <v>6.03</v>
      </c>
      <c r="H55" s="192">
        <v>28.73</v>
      </c>
      <c r="I55" s="183"/>
      <c r="J55" s="183">
        <v>6.34</v>
      </c>
      <c r="K55" s="183">
        <v>28.24</v>
      </c>
      <c r="L55" s="183"/>
      <c r="M55" s="183">
        <v>8.73</v>
      </c>
      <c r="N55" s="183">
        <v>30.77</v>
      </c>
      <c r="O55" s="183"/>
      <c r="P55" s="183">
        <v>7.21</v>
      </c>
      <c r="Q55" s="183">
        <v>29.17</v>
      </c>
    </row>
    <row r="56" spans="2:17" ht="19.5" customHeight="1">
      <c r="B56" s="182" t="s">
        <v>224</v>
      </c>
      <c r="C56" s="167"/>
      <c r="D56" s="192">
        <v>4.43</v>
      </c>
      <c r="E56" s="192">
        <v>25.73</v>
      </c>
      <c r="F56" s="183"/>
      <c r="G56" s="192">
        <v>6.47</v>
      </c>
      <c r="H56" s="192">
        <v>29.43</v>
      </c>
      <c r="I56" s="183"/>
      <c r="J56" s="183">
        <v>6.91</v>
      </c>
      <c r="K56" s="183">
        <v>29.25</v>
      </c>
      <c r="L56" s="183"/>
      <c r="M56" s="183">
        <v>7.9</v>
      </c>
      <c r="N56" s="183">
        <v>31.09</v>
      </c>
      <c r="O56" s="183"/>
      <c r="P56" s="183">
        <v>6.99</v>
      </c>
      <c r="Q56" s="183">
        <v>29.7</v>
      </c>
    </row>
    <row r="57" spans="2:17" ht="19.5" customHeight="1">
      <c r="B57" s="182" t="s">
        <v>242</v>
      </c>
      <c r="C57" s="167"/>
      <c r="D57" s="192">
        <v>4.4</v>
      </c>
      <c r="E57" s="192">
        <v>25.62</v>
      </c>
      <c r="F57" s="183"/>
      <c r="G57" s="192">
        <v>6.45</v>
      </c>
      <c r="H57" s="192">
        <v>29.26</v>
      </c>
      <c r="I57" s="183"/>
      <c r="J57" s="183">
        <v>6.98</v>
      </c>
      <c r="K57" s="183">
        <v>29.27</v>
      </c>
      <c r="L57" s="183"/>
      <c r="M57" s="183">
        <v>7.65</v>
      </c>
      <c r="N57" s="183">
        <v>30.59</v>
      </c>
      <c r="O57" s="183"/>
      <c r="P57" s="183">
        <v>6.88</v>
      </c>
      <c r="Q57" s="183">
        <v>29.42</v>
      </c>
    </row>
    <row r="58" spans="2:17" ht="8.25" customHeight="1">
      <c r="B58" s="182"/>
      <c r="C58" s="167"/>
      <c r="D58" s="183"/>
      <c r="E58" s="183"/>
      <c r="F58" s="183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ht="22.5" customHeight="1">
      <c r="B59" s="187" t="s">
        <v>109</v>
      </c>
      <c r="C59" s="179" t="s">
        <v>188</v>
      </c>
      <c r="D59" s="193"/>
      <c r="E59" s="193"/>
      <c r="F59" s="193"/>
      <c r="G59" s="194"/>
      <c r="H59" s="194"/>
      <c r="I59" s="194"/>
      <c r="J59" s="194"/>
      <c r="K59" s="194"/>
      <c r="L59" s="190"/>
      <c r="M59" s="190"/>
      <c r="N59" s="190"/>
      <c r="O59" s="190"/>
      <c r="P59" s="190"/>
      <c r="Q59" s="190"/>
    </row>
    <row r="60" spans="2:17" ht="6" customHeight="1">
      <c r="B60" s="182"/>
      <c r="C60" s="167"/>
      <c r="D60" s="191"/>
      <c r="E60" s="191"/>
      <c r="F60" s="191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</row>
    <row r="61" spans="2:17" ht="23.25" customHeight="1">
      <c r="B61" s="182" t="s">
        <v>189</v>
      </c>
      <c r="C61" s="167"/>
      <c r="D61" s="191">
        <v>8.65</v>
      </c>
      <c r="E61" s="191">
        <v>37.38</v>
      </c>
      <c r="F61" s="191"/>
      <c r="G61" s="191" t="s">
        <v>60</v>
      </c>
      <c r="H61" s="191" t="s">
        <v>60</v>
      </c>
      <c r="I61" s="190"/>
      <c r="J61" s="191" t="s">
        <v>60</v>
      </c>
      <c r="K61" s="191" t="s">
        <v>60</v>
      </c>
      <c r="L61" s="190"/>
      <c r="M61" s="191" t="s">
        <v>60</v>
      </c>
      <c r="N61" s="191" t="s">
        <v>60</v>
      </c>
      <c r="O61" s="190"/>
      <c r="P61" s="183" t="s">
        <v>60</v>
      </c>
      <c r="Q61" s="183" t="s">
        <v>60</v>
      </c>
    </row>
    <row r="62" spans="2:17" ht="20.25">
      <c r="B62" s="182" t="s">
        <v>98</v>
      </c>
      <c r="C62" s="167"/>
      <c r="D62" s="191">
        <v>6.72</v>
      </c>
      <c r="E62" s="191">
        <v>33.24</v>
      </c>
      <c r="F62" s="191"/>
      <c r="G62" s="190">
        <v>11.58</v>
      </c>
      <c r="H62" s="190">
        <v>45.42</v>
      </c>
      <c r="I62" s="190"/>
      <c r="J62" s="190">
        <v>8.19</v>
      </c>
      <c r="K62" s="190">
        <v>36.57</v>
      </c>
      <c r="L62" s="190"/>
      <c r="M62" s="190">
        <v>17.57</v>
      </c>
      <c r="N62" s="190">
        <v>51.57</v>
      </c>
      <c r="O62" s="190"/>
      <c r="P62" s="190">
        <v>13.2</v>
      </c>
      <c r="Q62" s="190">
        <v>44.93</v>
      </c>
    </row>
    <row r="63" spans="2:17" ht="23.25">
      <c r="B63" s="182" t="s">
        <v>190</v>
      </c>
      <c r="C63" s="167"/>
      <c r="D63" s="191">
        <v>6.168810750121486</v>
      </c>
      <c r="E63" s="191">
        <v>30.514078154787647</v>
      </c>
      <c r="F63" s="191"/>
      <c r="G63" s="190">
        <v>10.161597771324372</v>
      </c>
      <c r="H63" s="190">
        <v>43.159700182346185</v>
      </c>
      <c r="I63" s="190"/>
      <c r="J63" s="190">
        <v>4.905875630317169</v>
      </c>
      <c r="K63" s="190">
        <v>30.967059339340523</v>
      </c>
      <c r="L63" s="190"/>
      <c r="M63" s="190">
        <v>15.220443272558459</v>
      </c>
      <c r="N63" s="190">
        <v>49.70577476700783</v>
      </c>
      <c r="O63" s="190"/>
      <c r="P63" s="190">
        <v>10.954556486710635</v>
      </c>
      <c r="Q63" s="190">
        <v>41.98094967211089</v>
      </c>
    </row>
    <row r="64" spans="2:17" ht="20.25">
      <c r="B64" s="182" t="s">
        <v>114</v>
      </c>
      <c r="C64" s="167"/>
      <c r="D64" s="191">
        <v>5.862348879964011</v>
      </c>
      <c r="E64" s="191">
        <v>31.05936472027306</v>
      </c>
      <c r="F64" s="191"/>
      <c r="G64" s="190">
        <v>8.521244854408186</v>
      </c>
      <c r="H64" s="190">
        <v>39.856305905759285</v>
      </c>
      <c r="I64" s="190"/>
      <c r="J64" s="190">
        <v>4.215685250825982</v>
      </c>
      <c r="K64" s="190">
        <v>28.701632470180453</v>
      </c>
      <c r="L64" s="190"/>
      <c r="M64" s="190">
        <v>14.485860591722147</v>
      </c>
      <c r="N64" s="190">
        <v>50.65020229637388</v>
      </c>
      <c r="O64" s="190"/>
      <c r="P64" s="190">
        <v>10.268609211242955</v>
      </c>
      <c r="Q64" s="190">
        <v>41.74871893977816</v>
      </c>
    </row>
    <row r="65" spans="2:17" ht="20.25">
      <c r="B65" s="182" t="s">
        <v>117</v>
      </c>
      <c r="C65" s="167"/>
      <c r="D65" s="191">
        <v>6.368282806375591</v>
      </c>
      <c r="E65" s="191">
        <v>33.75777475458491</v>
      </c>
      <c r="F65" s="191"/>
      <c r="G65" s="190">
        <v>11.309212263808433</v>
      </c>
      <c r="H65" s="190">
        <v>35.344544234257555</v>
      </c>
      <c r="I65" s="190" t="s">
        <v>116</v>
      </c>
      <c r="J65" s="190">
        <v>5.490737963217009</v>
      </c>
      <c r="K65" s="190">
        <v>28.85249815445113</v>
      </c>
      <c r="L65" s="190"/>
      <c r="M65" s="190">
        <v>18.452500255371962</v>
      </c>
      <c r="N65" s="190">
        <v>56.65323406720138</v>
      </c>
      <c r="O65" s="190"/>
      <c r="P65" s="190">
        <v>12.936862050859943</v>
      </c>
      <c r="Q65" s="190">
        <v>47.42982213004355</v>
      </c>
    </row>
    <row r="66" spans="2:17" ht="20.25">
      <c r="B66" s="182" t="s">
        <v>123</v>
      </c>
      <c r="C66" s="167"/>
      <c r="D66" s="183">
        <v>6</v>
      </c>
      <c r="E66" s="183">
        <v>34</v>
      </c>
      <c r="F66" s="183"/>
      <c r="G66" s="195">
        <v>10</v>
      </c>
      <c r="H66" s="195">
        <v>46</v>
      </c>
      <c r="I66" s="195"/>
      <c r="J66" s="195">
        <v>6</v>
      </c>
      <c r="K66" s="195">
        <v>36</v>
      </c>
      <c r="L66" s="195"/>
      <c r="M66" s="195">
        <v>16</v>
      </c>
      <c r="N66" s="195">
        <v>53</v>
      </c>
      <c r="O66" s="195"/>
      <c r="P66" s="195">
        <v>12</v>
      </c>
      <c r="Q66" s="195">
        <v>46</v>
      </c>
    </row>
    <row r="67" spans="1:17" ht="8.25" customHeight="1" thickBot="1">
      <c r="A67" s="154"/>
      <c r="B67" s="155"/>
      <c r="C67" s="154"/>
      <c r="D67" s="65"/>
      <c r="E67" s="65"/>
      <c r="F67" s="65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1:17" ht="15.75" customHeight="1">
      <c r="A68" s="153"/>
      <c r="B68" s="255" t="s">
        <v>126</v>
      </c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</row>
    <row r="69" spans="2:17" ht="22.5" customHeight="1">
      <c r="B69" s="197" t="s">
        <v>104</v>
      </c>
      <c r="C69" s="253" t="s">
        <v>230</v>
      </c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6.5">
      <c r="B70" s="197" t="s">
        <v>106</v>
      </c>
      <c r="C70" s="253" t="s">
        <v>231</v>
      </c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ht="16.5">
      <c r="B71" s="196"/>
      <c r="C71" s="253" t="s">
        <v>232</v>
      </c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ht="16.5">
      <c r="B72" s="196"/>
      <c r="C72" s="253" t="s">
        <v>227</v>
      </c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ht="16.5">
      <c r="B73" s="198"/>
      <c r="C73" s="253" t="s">
        <v>228</v>
      </c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ht="16.5">
      <c r="B74" s="197" t="s">
        <v>118</v>
      </c>
      <c r="C74" s="253" t="s">
        <v>204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ht="16.5">
      <c r="B75" s="198"/>
      <c r="C75" s="253" t="s">
        <v>229</v>
      </c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ht="16.5">
      <c r="B76" s="196"/>
      <c r="C76" s="253" t="s">
        <v>131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ht="16.5">
      <c r="B77" s="197" t="s">
        <v>120</v>
      </c>
      <c r="C77" s="253" t="s">
        <v>205</v>
      </c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6.5">
      <c r="B78" s="196" t="s">
        <v>134</v>
      </c>
      <c r="C78" s="253" t="s">
        <v>233</v>
      </c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3" ht="16.5">
      <c r="B79" s="196"/>
      <c r="C79" s="196"/>
    </row>
  </sheetData>
  <sheetProtection/>
  <mergeCells count="11">
    <mergeCell ref="B68:Q68"/>
    <mergeCell ref="C74:Q74"/>
    <mergeCell ref="C75:Q75"/>
    <mergeCell ref="C76:Q76"/>
    <mergeCell ref="C77:Q77"/>
    <mergeCell ref="C78:Q78"/>
    <mergeCell ref="C69:Q69"/>
    <mergeCell ref="C70:Q70"/>
    <mergeCell ref="C71:Q71"/>
    <mergeCell ref="C72:Q72"/>
    <mergeCell ref="C73:Q7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road lengths by class etc</dc:title>
  <dc:subject/>
  <dc:creator>Frank Dixon</dc:creator>
  <cp:keywords/>
  <dc:description/>
  <cp:lastModifiedBy>u016789</cp:lastModifiedBy>
  <cp:lastPrinted>2019-12-05T13:38:52Z</cp:lastPrinted>
  <dcterms:created xsi:type="dcterms:W3CDTF">1998-12-23T10:42:03Z</dcterms:created>
  <dcterms:modified xsi:type="dcterms:W3CDTF">2020-02-05T15:17:22Z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A25612579</vt:lpwstr>
  </property>
  <property fmtid="{D5CDD505-2E9C-101B-9397-08002B2CF9AE}" pid="3" name="Objective-Comment">
    <vt:lpwstr/>
  </property>
  <property fmtid="{D5CDD505-2E9C-101B-9397-08002B2CF9AE}" pid="4" name="Objective-CreationStamp">
    <vt:filetime>2019-09-04T11:18:23Z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2020-02-05T15:17:30Z</vt:filetime>
  </property>
  <property fmtid="{D5CDD505-2E9C-101B-9397-08002B2CF9AE}" pid="8" name="Objective-ModificationStamp">
    <vt:filetime>2020-02-05T15:17:31Z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2019: Research and analysis: Transport: 2019-2024:</vt:lpwstr>
  </property>
  <property fmtid="{D5CDD505-2E9C-101B-9397-08002B2CF9AE}" pid="11" name="Objective-Parent">
    <vt:lpwstr>Transport Statistics: Scottish Transport Statistics: 2019: Research and analysis: Transport: 2019-2024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chapter04 - road network</vt:lpwstr>
  </property>
  <property fmtid="{D5CDD505-2E9C-101B-9397-08002B2CF9AE}" pid="14" name="Objective-Version">
    <vt:lpwstr>8.0</vt:lpwstr>
  </property>
  <property fmtid="{D5CDD505-2E9C-101B-9397-08002B2CF9AE}" pid="15" name="Objective-VersionComment">
    <vt:lpwstr/>
  </property>
  <property fmtid="{D5CDD505-2E9C-101B-9397-08002B2CF9AE}" pid="16" name="Objective-VersionNumber">
    <vt:r8>9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</Properties>
</file>