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TS2020\publication tables\"/>
    </mc:Choice>
  </mc:AlternateContent>
  <bookViews>
    <workbookView xWindow="4500" yWindow="525" windowWidth="10440" windowHeight="7860" tabRatio="848" firstSheet="1" activeTab="1"/>
  </bookViews>
  <sheets>
    <sheet name="comments" sheetId="8" state="hidden" r:id="rId1"/>
    <sheet name="Contents" sheetId="39" r:id="rId2"/>
    <sheet name="Fig1.1" sheetId="14" r:id="rId3"/>
    <sheet name="fig 1.2- 1.3" sheetId="17" r:id="rId4"/>
    <sheet name="L" sheetId="35" state="hidden" r:id="rId5"/>
    <sheet name="DB" sheetId="36" state="hidden" r:id="rId6"/>
    <sheet name="L_G" sheetId="37" state="hidden" r:id="rId7"/>
    <sheet name="DB_G" sheetId="38" state="hidden" r:id="rId8"/>
    <sheet name="T1.1-T1.2" sheetId="26" r:id="rId9"/>
    <sheet name="T1.3" sheetId="25" r:id="rId10"/>
    <sheet name="T1.4" sheetId="22" r:id="rId11"/>
    <sheet name="T1.5-T1.6" sheetId="24" r:id="rId12"/>
    <sheet name="T1.7-T1.9" sheetId="23" r:id="rId13"/>
    <sheet name="T1.10-T1.11" sheetId="40" r:id="rId14"/>
    <sheet name="T1.12-1.13" sheetId="41" r:id="rId15"/>
    <sheet name="T1.14" sheetId="30" r:id="rId16"/>
    <sheet name="T1.15-1.16" sheetId="11" r:id="rId17"/>
    <sheet name="T1.17-T1.18" sheetId="28" r:id="rId18"/>
    <sheet name="T1.19-T1.20" sheetId="18" r:id="rId19"/>
    <sheet name="T1.21" sheetId="31" r:id="rId20"/>
    <sheet name="sheet3" sheetId="9" state="hidden" r:id="rId21"/>
    <sheet name="T1.22" sheetId="15" r:id="rId22"/>
    <sheet name="Sheet2" sheetId="7" state="hidden" r:id="rId23"/>
    <sheet name="deleted tables" sheetId="5" state="hidden" r:id="rId24"/>
    <sheet name="T1.23-T1.25" sheetId="32" r:id="rId25"/>
  </sheets>
  <definedNames>
    <definedName name="_xlnm.Print_Area" localSheetId="1">Contents!$A$1:$N$27</definedName>
    <definedName name="_xlnm.Print_Area" localSheetId="3">'fig 1.2- 1.3'!$A$38:$AB$144</definedName>
    <definedName name="_xlnm.Print_Area" localSheetId="2">'Fig1.1'!$A$1:$L$69</definedName>
    <definedName name="_xlnm.Print_Area" localSheetId="20">sheet3!$A$1:$J$47</definedName>
    <definedName name="_xlnm.Print_Area" localSheetId="13">'T1.10-T1.11'!$A$1:$L$54</definedName>
    <definedName name="_xlnm.Print_Area" localSheetId="14">'T1.12-1.13'!$A$1:$Y$94</definedName>
    <definedName name="_xlnm.Print_Area" localSheetId="15">'T1.14'!$A$1:$L$89</definedName>
    <definedName name="_xlnm.Print_Area" localSheetId="16">'T1.15-1.16'!$A$1:$S$67</definedName>
    <definedName name="_xlnm.Print_Area" localSheetId="17">'T1.17-T1.18'!$A$1:$V$57</definedName>
    <definedName name="_xlnm.Print_Area" localSheetId="18">'T1.19-T1.20'!$A$1:$V$65</definedName>
    <definedName name="_xlnm.Print_Area" localSheetId="8">'T1.1-T1.2'!$A$1:$AB$82</definedName>
    <definedName name="_xlnm.Print_Area" localSheetId="19">'T1.21'!$A$1:$Q$98</definedName>
    <definedName name="_xlnm.Print_Area" localSheetId="21">'T1.22'!$A$1:$Y$61</definedName>
    <definedName name="_xlnm.Print_Area" localSheetId="9">'T1.3'!$A$1:$P$45</definedName>
    <definedName name="_xlnm.Print_Area" localSheetId="10">'T1.4'!$A$1:$K$42</definedName>
    <definedName name="_xlnm.Print_Area" localSheetId="11">'T1.5-T1.6'!$A$1:$AC$51</definedName>
    <definedName name="_xlnm.Print_Area" localSheetId="12">'T1.7-T1.9'!$A$1:$AD$62</definedName>
    <definedName name="_xlnm.Print_Titles" localSheetId="15">'T1.14'!$1:$3</definedName>
    <definedName name="Sub">IF(COUNTIF(L!$E$2:$E$11,"")= 0, L!$E$2:$E$11,IF(COUNTIF(L!$E$2:$E$11,"")= 1,L!$E$2:$E$10,IF(COUNTIF(L!$E$2:$E$11,"")= 2,L!$E$2:$E$9,IF(COUNTIF(L!$E$2:$E$11,"")= 3,L!$E$2:$E$8,IF(COUNTIF(L!$E$2:$E$11,"")= 4,L!$E$2:$E$7,L!$E$2:$E$6)))))</definedName>
    <definedName name="Subset">L!$E$2</definedName>
  </definedNames>
  <calcPr calcId="162913"/>
</workbook>
</file>

<file path=xl/calcChain.xml><?xml version="1.0" encoding="utf-8"?>
<calcChain xmlns="http://schemas.openxmlformats.org/spreadsheetml/2006/main">
  <c r="Y48" i="15" l="1"/>
  <c r="M58" i="30" l="1"/>
  <c r="N58" i="30"/>
  <c r="K81" i="30" l="1"/>
  <c r="J81" i="30"/>
  <c r="G81" i="30"/>
  <c r="F81" i="30"/>
  <c r="C81" i="30"/>
  <c r="B81" i="30"/>
  <c r="M22" i="30"/>
  <c r="N22" i="30"/>
  <c r="L81" i="30" l="1"/>
  <c r="H81" i="30"/>
  <c r="D81" i="30"/>
  <c r="U71" i="14"/>
  <c r="U73" i="14"/>
  <c r="U75" i="14"/>
  <c r="W16" i="24"/>
  <c r="W15" i="24"/>
  <c r="W14" i="24"/>
  <c r="W13" i="24"/>
  <c r="W12" i="24"/>
  <c r="W11" i="24"/>
  <c r="W10" i="24"/>
  <c r="W9" i="24"/>
  <c r="W8" i="24"/>
  <c r="AB75" i="26"/>
  <c r="AB65" i="26"/>
  <c r="AB54" i="26"/>
  <c r="AB31" i="26"/>
  <c r="AB22" i="26"/>
  <c r="AB11" i="26"/>
  <c r="V75" i="41" l="1"/>
  <c r="F87" i="41" l="1"/>
  <c r="E87" i="41"/>
  <c r="D87" i="41"/>
  <c r="C87" i="41"/>
  <c r="B87" i="41"/>
  <c r="M75" i="41"/>
  <c r="K75" i="41"/>
  <c r="J75" i="41"/>
  <c r="I75" i="41"/>
  <c r="H75" i="41"/>
  <c r="G75" i="41"/>
  <c r="F75" i="41"/>
  <c r="E75" i="41"/>
  <c r="D75" i="41"/>
  <c r="U75" i="41"/>
  <c r="T75" i="41"/>
  <c r="S75" i="41"/>
  <c r="R75" i="41"/>
  <c r="Q75" i="41"/>
  <c r="P75" i="41"/>
  <c r="O75" i="41"/>
  <c r="N75" i="41"/>
  <c r="W9" i="31" l="1"/>
  <c r="W10" i="31"/>
  <c r="W11" i="31"/>
  <c r="W12" i="31"/>
  <c r="W13" i="31"/>
  <c r="W14" i="31"/>
  <c r="W15" i="31"/>
  <c r="W16" i="31"/>
  <c r="W17" i="31"/>
  <c r="W18" i="31"/>
  <c r="W19" i="31"/>
  <c r="W20" i="31"/>
  <c r="W21" i="31"/>
  <c r="W22" i="31"/>
  <c r="W23" i="31"/>
  <c r="W24" i="31"/>
  <c r="W25" i="31"/>
  <c r="W26" i="31"/>
  <c r="W27" i="31"/>
  <c r="W28" i="31"/>
  <c r="W29" i="31"/>
  <c r="W30" i="31"/>
  <c r="W31" i="31"/>
  <c r="W32" i="31"/>
  <c r="W33" i="31"/>
  <c r="W34" i="31"/>
  <c r="W35" i="31"/>
  <c r="W36" i="31"/>
  <c r="W37" i="31"/>
  <c r="W38" i="31"/>
  <c r="W39" i="31"/>
  <c r="W8" i="31"/>
  <c r="X48" i="15" l="1"/>
  <c r="R36" i="23" l="1"/>
  <c r="S36" i="23"/>
  <c r="T36" i="23"/>
  <c r="U36" i="23"/>
  <c r="V36" i="23"/>
  <c r="W36" i="23"/>
  <c r="X36" i="23"/>
  <c r="Y36" i="23"/>
  <c r="Z36" i="23"/>
  <c r="AB14" i="23"/>
  <c r="K37" i="25"/>
  <c r="K36" i="25"/>
  <c r="K35" i="25"/>
  <c r="K34" i="25"/>
  <c r="K33" i="25"/>
  <c r="K32" i="25"/>
  <c r="K31" i="25"/>
  <c r="K30" i="25"/>
  <c r="K29" i="25"/>
  <c r="K28" i="25"/>
  <c r="K27" i="25"/>
  <c r="K26" i="25"/>
  <c r="K25" i="25"/>
  <c r="K24" i="25"/>
  <c r="K23" i="25"/>
  <c r="K22" i="25"/>
  <c r="K21" i="25"/>
  <c r="K20" i="25"/>
  <c r="K19" i="25"/>
  <c r="K18" i="25"/>
  <c r="K17" i="25"/>
  <c r="K16" i="25"/>
  <c r="K15" i="25"/>
  <c r="K14" i="25"/>
  <c r="K13" i="25"/>
  <c r="K12" i="25"/>
  <c r="K11" i="25"/>
  <c r="K10" i="25"/>
  <c r="K9" i="25"/>
  <c r="K8" i="25"/>
  <c r="K7" i="25"/>
  <c r="K6" i="25"/>
  <c r="K5" i="25"/>
  <c r="AA75" i="26"/>
  <c r="AA65" i="26"/>
  <c r="AA54" i="26"/>
  <c r="AA31" i="26"/>
  <c r="AA22" i="26"/>
  <c r="AA11" i="26"/>
  <c r="M15" i="30" l="1"/>
  <c r="N15" i="30"/>
  <c r="M53" i="30"/>
  <c r="N53" i="30"/>
  <c r="M47" i="30"/>
  <c r="N47" i="30"/>
  <c r="M62" i="30" l="1"/>
  <c r="N62" i="30"/>
  <c r="T71" i="14" l="1"/>
  <c r="T73" i="14"/>
  <c r="T75" i="14"/>
  <c r="K39" i="22"/>
  <c r="J39" i="22"/>
  <c r="H39" i="22"/>
  <c r="G39" i="22"/>
  <c r="F39" i="22"/>
  <c r="D39" i="22"/>
  <c r="C39" i="22"/>
  <c r="B39" i="22"/>
  <c r="W48" i="15"/>
  <c r="U57" i="23"/>
  <c r="AA36" i="23"/>
  <c r="AA14" i="23"/>
  <c r="Z14" i="23"/>
  <c r="Y14" i="23"/>
  <c r="X14" i="23"/>
  <c r="Z75" i="26"/>
  <c r="Y75" i="26"/>
  <c r="X75" i="26"/>
  <c r="W75" i="26"/>
  <c r="V75" i="26"/>
  <c r="U75" i="26"/>
  <c r="T75" i="26"/>
  <c r="S75" i="26"/>
  <c r="R75" i="26"/>
  <c r="Q75" i="26"/>
  <c r="P75" i="26"/>
  <c r="Z65" i="26"/>
  <c r="Y65" i="26"/>
  <c r="X65" i="26"/>
  <c r="W65" i="26"/>
  <c r="V65" i="26"/>
  <c r="U65" i="26"/>
  <c r="T65" i="26"/>
  <c r="S65" i="26"/>
  <c r="R65" i="26"/>
  <c r="Q65" i="26"/>
  <c r="P65" i="26"/>
  <c r="Z54" i="26"/>
  <c r="Y54" i="26"/>
  <c r="X54" i="26"/>
  <c r="W54" i="26"/>
  <c r="V54" i="26"/>
  <c r="U54" i="26"/>
  <c r="T54" i="26"/>
  <c r="S54" i="26"/>
  <c r="R54" i="26"/>
  <c r="Q54" i="26"/>
  <c r="P54" i="26"/>
  <c r="Z31" i="26"/>
  <c r="Y31" i="26"/>
  <c r="X31" i="26"/>
  <c r="W31" i="26"/>
  <c r="V31" i="26"/>
  <c r="U31" i="26"/>
  <c r="T31" i="26"/>
  <c r="S31" i="26"/>
  <c r="R31" i="26"/>
  <c r="Q31" i="26"/>
  <c r="P31" i="26"/>
  <c r="Z22" i="26"/>
  <c r="Y22" i="26"/>
  <c r="X22" i="26"/>
  <c r="W22" i="26"/>
  <c r="V22" i="26"/>
  <c r="U22" i="26"/>
  <c r="T22" i="26"/>
  <c r="S22" i="26"/>
  <c r="R22" i="26"/>
  <c r="Q22" i="26"/>
  <c r="P22" i="26"/>
  <c r="Z11" i="26"/>
  <c r="Y11" i="26"/>
  <c r="X11" i="26"/>
  <c r="W11" i="26"/>
  <c r="V11" i="26"/>
  <c r="U11" i="26"/>
  <c r="T11" i="26"/>
  <c r="S11" i="26"/>
  <c r="R11" i="26"/>
  <c r="Q11" i="26"/>
  <c r="P11" i="26"/>
  <c r="N39" i="25"/>
  <c r="S73" i="14"/>
  <c r="S75" i="14"/>
  <c r="S71" i="14"/>
  <c r="V48" i="15"/>
  <c r="N50" i="30"/>
  <c r="N45" i="30"/>
  <c r="M45" i="30"/>
  <c r="R71" i="14"/>
  <c r="R73" i="14"/>
  <c r="R75" i="14"/>
  <c r="M77" i="30"/>
  <c r="N77" i="30"/>
  <c r="M78" i="30"/>
  <c r="N78" i="30"/>
  <c r="M79" i="30"/>
  <c r="N79" i="30"/>
  <c r="C13" i="40"/>
  <c r="D13" i="40"/>
  <c r="E13" i="40"/>
  <c r="F13" i="40"/>
  <c r="G13" i="40"/>
  <c r="H13" i="40"/>
  <c r="I13" i="40"/>
  <c r="J13" i="40"/>
  <c r="B13" i="40"/>
  <c r="G48" i="40"/>
  <c r="E45" i="40"/>
  <c r="E46" i="40" s="1"/>
  <c r="G46" i="40" s="1"/>
  <c r="G43" i="40"/>
  <c r="G42" i="40"/>
  <c r="G41" i="40"/>
  <c r="G40" i="40"/>
  <c r="G39" i="40"/>
  <c r="G38" i="40"/>
  <c r="G37" i="40"/>
  <c r="G36" i="40"/>
  <c r="G35" i="40"/>
  <c r="G34" i="40"/>
  <c r="G33" i="40"/>
  <c r="G32" i="40"/>
  <c r="G31" i="40"/>
  <c r="G30" i="40"/>
  <c r="G29" i="40"/>
  <c r="G28" i="40"/>
  <c r="G27" i="40"/>
  <c r="G26" i="40"/>
  <c r="G25" i="40"/>
  <c r="G24" i="40"/>
  <c r="X36" i="17"/>
  <c r="X34" i="17"/>
  <c r="X33" i="17"/>
  <c r="X32" i="17"/>
  <c r="O31" i="25"/>
  <c r="X29" i="17"/>
  <c r="X28" i="17"/>
  <c r="X26" i="17"/>
  <c r="X25" i="17"/>
  <c r="X24" i="17"/>
  <c r="X22" i="17"/>
  <c r="X20" i="17"/>
  <c r="O19" i="25"/>
  <c r="X17" i="17"/>
  <c r="O13" i="25"/>
  <c r="X9" i="17"/>
  <c r="O7" i="25"/>
  <c r="O5" i="25"/>
  <c r="Q75" i="14"/>
  <c r="Q73" i="14"/>
  <c r="Q71" i="14"/>
  <c r="U48" i="15"/>
  <c r="P71" i="14"/>
  <c r="P73" i="14"/>
  <c r="P75" i="14"/>
  <c r="T48" i="15"/>
  <c r="F14" i="37"/>
  <c r="F13" i="37"/>
  <c r="F12" i="37"/>
  <c r="F11" i="37"/>
  <c r="F10" i="37"/>
  <c r="F9" i="37"/>
  <c r="F8" i="37"/>
  <c r="F7" i="37"/>
  <c r="F6" i="37"/>
  <c r="F5" i="37"/>
  <c r="F4" i="37"/>
  <c r="F3" i="37"/>
  <c r="F2" i="37"/>
  <c r="AI26" i="38"/>
  <c r="AI25" i="38"/>
  <c r="AI24" i="38"/>
  <c r="AI23" i="38"/>
  <c r="AI22" i="38"/>
  <c r="AI21" i="38"/>
  <c r="AI20" i="38"/>
  <c r="AI19" i="38"/>
  <c r="AI15" i="38"/>
  <c r="AI14" i="38"/>
  <c r="AI13" i="38"/>
  <c r="AI17"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AI12" i="38" s="1"/>
  <c r="AI16" i="38" s="1"/>
  <c r="N237" i="36"/>
  <c r="M237" i="36"/>
  <c r="L237" i="36"/>
  <c r="K237" i="36"/>
  <c r="J237" i="36"/>
  <c r="I237" i="36"/>
  <c r="H237" i="36"/>
  <c r="G237" i="36"/>
  <c r="F237" i="36"/>
  <c r="E237" i="36"/>
  <c r="E9" i="35"/>
  <c r="E8" i="35"/>
  <c r="E7" i="35"/>
  <c r="E6" i="35"/>
  <c r="E5" i="35"/>
  <c r="E3" i="35"/>
  <c r="E4" i="35"/>
  <c r="E2" i="35"/>
  <c r="J6" i="35" s="1"/>
  <c r="J39" i="35"/>
  <c r="M127" i="36"/>
  <c r="E56" i="36"/>
  <c r="E55" i="36"/>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J48" i="15"/>
  <c r="K48" i="15"/>
  <c r="L48" i="15"/>
  <c r="M48" i="15"/>
  <c r="N48" i="15"/>
  <c r="O48" i="15"/>
  <c r="P48" i="15"/>
  <c r="Q48" i="15"/>
  <c r="R48" i="15"/>
  <c r="S48" i="15"/>
  <c r="N76" i="30"/>
  <c r="M76" i="30"/>
  <c r="N75" i="30"/>
  <c r="M75" i="30"/>
  <c r="N74" i="30"/>
  <c r="M74" i="30"/>
  <c r="N73" i="30"/>
  <c r="M73" i="30"/>
  <c r="N72" i="30"/>
  <c r="M72" i="30"/>
  <c r="N71" i="30"/>
  <c r="M71" i="30"/>
  <c r="N70" i="30"/>
  <c r="M70" i="30"/>
  <c r="N69" i="30"/>
  <c r="M69" i="30"/>
  <c r="N68" i="30"/>
  <c r="M68" i="30"/>
  <c r="N67" i="30"/>
  <c r="M67" i="30"/>
  <c r="N66" i="30"/>
  <c r="M66" i="30"/>
  <c r="N65" i="30"/>
  <c r="M65" i="30"/>
  <c r="N64" i="30"/>
  <c r="M64" i="30"/>
  <c r="N63" i="30"/>
  <c r="M63" i="30"/>
  <c r="N61" i="30"/>
  <c r="M61" i="30"/>
  <c r="N60" i="30"/>
  <c r="M60" i="30"/>
  <c r="N59" i="30"/>
  <c r="M59" i="30"/>
  <c r="N57" i="30"/>
  <c r="M57" i="30"/>
  <c r="N56" i="30"/>
  <c r="M56" i="30"/>
  <c r="N55" i="30"/>
  <c r="M55" i="30"/>
  <c r="N54" i="30"/>
  <c r="M54" i="30"/>
  <c r="N52" i="30"/>
  <c r="M52" i="30"/>
  <c r="N51" i="30"/>
  <c r="M51" i="30"/>
  <c r="M50" i="30"/>
  <c r="N49" i="30"/>
  <c r="M49" i="30"/>
  <c r="N48" i="30"/>
  <c r="M48" i="30"/>
  <c r="N46" i="30"/>
  <c r="M46" i="30"/>
  <c r="N44" i="30"/>
  <c r="M44" i="30"/>
  <c r="N43" i="30"/>
  <c r="M43" i="30"/>
  <c r="N42" i="30"/>
  <c r="M42" i="30"/>
  <c r="N41" i="30"/>
  <c r="M41" i="30"/>
  <c r="N40" i="30"/>
  <c r="M40" i="30"/>
  <c r="N39" i="30"/>
  <c r="M39" i="30"/>
  <c r="N38" i="30"/>
  <c r="M38" i="30"/>
  <c r="N37" i="30"/>
  <c r="M37" i="30"/>
  <c r="N36" i="30"/>
  <c r="M36" i="30"/>
  <c r="N35" i="30"/>
  <c r="M35" i="30"/>
  <c r="N34" i="30"/>
  <c r="M34" i="30"/>
  <c r="N33" i="30"/>
  <c r="M33" i="30"/>
  <c r="N32" i="30"/>
  <c r="M32" i="30"/>
  <c r="N31" i="30"/>
  <c r="M31" i="30"/>
  <c r="N30" i="30"/>
  <c r="M30" i="30"/>
  <c r="N29" i="30"/>
  <c r="M29" i="30"/>
  <c r="N28" i="30"/>
  <c r="M28" i="30"/>
  <c r="N27" i="30"/>
  <c r="M27" i="30"/>
  <c r="N26" i="30"/>
  <c r="M26" i="30"/>
  <c r="N25" i="30"/>
  <c r="M25" i="30"/>
  <c r="N24" i="30"/>
  <c r="M24" i="30"/>
  <c r="N23" i="30"/>
  <c r="M23" i="30"/>
  <c r="N21" i="30"/>
  <c r="M21" i="30"/>
  <c r="N20" i="30"/>
  <c r="M20" i="30"/>
  <c r="N19" i="30"/>
  <c r="M19" i="30"/>
  <c r="N18" i="30"/>
  <c r="M18" i="30"/>
  <c r="N17" i="30"/>
  <c r="M17" i="30"/>
  <c r="N16" i="30"/>
  <c r="M16" i="30"/>
  <c r="N14" i="30"/>
  <c r="M14" i="30"/>
  <c r="N13" i="30"/>
  <c r="M13" i="30"/>
  <c r="N12" i="30"/>
  <c r="M12" i="30"/>
  <c r="N11" i="30"/>
  <c r="M11" i="30"/>
  <c r="N10" i="30"/>
  <c r="M10" i="30"/>
  <c r="N9" i="30"/>
  <c r="M9" i="30"/>
  <c r="N8" i="30"/>
  <c r="M8" i="30"/>
  <c r="N7" i="30"/>
  <c r="M7" i="30"/>
  <c r="N6" i="30"/>
  <c r="M6" i="30"/>
  <c r="N5" i="30"/>
  <c r="M5" i="30"/>
  <c r="N4" i="30"/>
  <c r="M4" i="30"/>
  <c r="O71" i="14"/>
  <c r="O73" i="14"/>
  <c r="O75" i="14"/>
  <c r="P6" i="25"/>
  <c r="W6" i="17" s="1"/>
  <c r="P7" i="25"/>
  <c r="W7" i="17" s="1"/>
  <c r="P8" i="25"/>
  <c r="W8" i="17" s="1"/>
  <c r="P9" i="25"/>
  <c r="W9" i="17" s="1"/>
  <c r="P10" i="25"/>
  <c r="W10" i="17" s="1"/>
  <c r="P11" i="25"/>
  <c r="W11" i="17" s="1"/>
  <c r="P12" i="25"/>
  <c r="W12" i="17" s="1"/>
  <c r="P13" i="25"/>
  <c r="W13" i="17" s="1"/>
  <c r="P14" i="25"/>
  <c r="W14" i="17" s="1"/>
  <c r="P15" i="25"/>
  <c r="W15" i="17" s="1"/>
  <c r="P16" i="25"/>
  <c r="W16" i="17" s="1"/>
  <c r="P17" i="25"/>
  <c r="W17" i="17" s="1"/>
  <c r="P18" i="25"/>
  <c r="W18" i="17" s="1"/>
  <c r="P19" i="25"/>
  <c r="W19" i="17" s="1"/>
  <c r="P20" i="25"/>
  <c r="W20" i="17" s="1"/>
  <c r="P21" i="25"/>
  <c r="W21" i="17" s="1"/>
  <c r="P22" i="25"/>
  <c r="W22" i="17" s="1"/>
  <c r="P23" i="25"/>
  <c r="W23" i="17" s="1"/>
  <c r="P24" i="25"/>
  <c r="W24" i="17" s="1"/>
  <c r="P25" i="25"/>
  <c r="W25" i="17" s="1"/>
  <c r="P26" i="25"/>
  <c r="W26" i="17" s="1"/>
  <c r="P27" i="25"/>
  <c r="W27" i="17" s="1"/>
  <c r="P28" i="25"/>
  <c r="W28" i="17" s="1"/>
  <c r="P29" i="25"/>
  <c r="W29" i="17" s="1"/>
  <c r="P30" i="25"/>
  <c r="W30" i="17" s="1"/>
  <c r="P31" i="25"/>
  <c r="W31" i="17" s="1"/>
  <c r="P32" i="25"/>
  <c r="W32" i="17" s="1"/>
  <c r="P33" i="25"/>
  <c r="W33" i="17" s="1"/>
  <c r="P34" i="25"/>
  <c r="W34" i="17" s="1"/>
  <c r="P35" i="25"/>
  <c r="W35" i="17" s="1"/>
  <c r="P36" i="25"/>
  <c r="W36" i="17" s="1"/>
  <c r="P5" i="25"/>
  <c r="W5" i="17" s="1"/>
  <c r="O31" i="26"/>
  <c r="N31" i="26"/>
  <c r="M31" i="26"/>
  <c r="L31" i="26"/>
  <c r="K31" i="26"/>
  <c r="O22" i="26"/>
  <c r="N22" i="26"/>
  <c r="M22" i="26"/>
  <c r="L22" i="26"/>
  <c r="K22" i="26"/>
  <c r="O11" i="26"/>
  <c r="N11" i="26"/>
  <c r="M11" i="26"/>
  <c r="L11" i="26"/>
  <c r="K11" i="26"/>
  <c r="A72" i="14"/>
  <c r="N71" i="14"/>
  <c r="N73" i="14"/>
  <c r="N75" i="14"/>
  <c r="O36" i="25"/>
  <c r="O35" i="25"/>
  <c r="O33" i="25"/>
  <c r="O32" i="25"/>
  <c r="O30" i="25"/>
  <c r="O29" i="25"/>
  <c r="O27" i="25"/>
  <c r="O26" i="25"/>
  <c r="O25" i="25"/>
  <c r="O24" i="25"/>
  <c r="O23" i="25"/>
  <c r="O21" i="25"/>
  <c r="O20" i="25"/>
  <c r="O18" i="25"/>
  <c r="O16" i="25"/>
  <c r="O15" i="25"/>
  <c r="O14" i="25"/>
  <c r="O12" i="25"/>
  <c r="O11" i="25"/>
  <c r="O10" i="25"/>
  <c r="O8" i="25"/>
  <c r="O6" i="25"/>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5" i="17"/>
  <c r="B74" i="14"/>
  <c r="C74" i="14"/>
  <c r="D74" i="14"/>
  <c r="F75" i="14"/>
  <c r="G75" i="14"/>
  <c r="H75" i="14"/>
  <c r="I75" i="14"/>
  <c r="J75" i="14"/>
  <c r="K75" i="14"/>
  <c r="L75" i="14"/>
  <c r="M75" i="14"/>
  <c r="B72" i="14"/>
  <c r="C72" i="14"/>
  <c r="D72" i="14"/>
  <c r="E73" i="14"/>
  <c r="G73" i="14"/>
  <c r="H73" i="14"/>
  <c r="I73" i="14"/>
  <c r="J73" i="14"/>
  <c r="K73" i="14"/>
  <c r="L73" i="14"/>
  <c r="M73" i="14"/>
  <c r="F73" i="14"/>
  <c r="M71" i="14"/>
  <c r="E75" i="14"/>
  <c r="A74" i="14"/>
  <c r="L71" i="14"/>
  <c r="C71" i="14"/>
  <c r="D71" i="14"/>
  <c r="E71" i="14"/>
  <c r="F71" i="14"/>
  <c r="G71" i="14"/>
  <c r="H71" i="14"/>
  <c r="I71" i="14"/>
  <c r="J71" i="14"/>
  <c r="K71" i="14"/>
  <c r="B71" i="14"/>
  <c r="M39" i="25"/>
  <c r="L39" i="25"/>
  <c r="E39" i="25"/>
  <c r="F39" i="25"/>
  <c r="G39" i="25"/>
  <c r="H39" i="25"/>
  <c r="I39" i="25"/>
  <c r="J39" i="25"/>
  <c r="D39" i="25"/>
  <c r="H48" i="15"/>
  <c r="G48" i="15"/>
  <c r="L65" i="26"/>
  <c r="L64" i="26" s="1"/>
  <c r="L53" i="26"/>
  <c r="X35" i="17"/>
  <c r="X27" i="17"/>
  <c r="X23" i="17"/>
  <c r="X21" i="17"/>
  <c r="X18" i="17"/>
  <c r="X16" i="17"/>
  <c r="X15" i="17"/>
  <c r="X14" i="17"/>
  <c r="X13" i="17"/>
  <c r="X12" i="17"/>
  <c r="X11" i="17"/>
  <c r="X7" i="17"/>
  <c r="X6" i="17"/>
  <c r="M18" i="5"/>
  <c r="F18" i="5"/>
  <c r="H39" i="9"/>
  <c r="J22" i="9"/>
  <c r="J21" i="9"/>
  <c r="J26" i="9"/>
  <c r="J11" i="9"/>
  <c r="J15" i="9"/>
  <c r="B39" i="9"/>
  <c r="D39" i="9"/>
  <c r="E39" i="9"/>
  <c r="F39" i="9"/>
  <c r="J6" i="9"/>
  <c r="J7" i="9"/>
  <c r="J8" i="9"/>
  <c r="J9" i="9"/>
  <c r="J10" i="9"/>
  <c r="J39" i="9" s="1"/>
  <c r="J12" i="9"/>
  <c r="J13" i="9"/>
  <c r="J14" i="9"/>
  <c r="J16" i="9"/>
  <c r="J17" i="9"/>
  <c r="J18" i="9"/>
  <c r="J19" i="9"/>
  <c r="J20" i="9"/>
  <c r="J23" i="9"/>
  <c r="J24" i="9"/>
  <c r="J25" i="9"/>
  <c r="J27" i="9"/>
  <c r="J28" i="9"/>
  <c r="J29" i="9"/>
  <c r="J30" i="9"/>
  <c r="J31" i="9"/>
  <c r="J32" i="9"/>
  <c r="J33" i="9"/>
  <c r="J34" i="9"/>
  <c r="J35" i="9"/>
  <c r="J36" i="9"/>
  <c r="J37" i="9"/>
  <c r="X10" i="17"/>
  <c r="X30" i="17"/>
  <c r="X8" i="17"/>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G45" i="40"/>
  <c r="X5" i="17"/>
  <c r="O17" i="25"/>
  <c r="C16" i="38"/>
  <c r="P39" i="25" l="1"/>
  <c r="K39" i="25"/>
  <c r="O39" i="25" s="1"/>
  <c r="X19" i="17"/>
  <c r="X31" i="17"/>
  <c r="O22" i="25"/>
  <c r="O34" i="25"/>
  <c r="O9" i="25"/>
  <c r="O28" i="25"/>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alcChain>
</file>

<file path=xl/sharedStrings.xml><?xml version="1.0" encoding="utf-8"?>
<sst xmlns="http://schemas.openxmlformats.org/spreadsheetml/2006/main" count="2098" uniqueCount="949">
  <si>
    <t>thousand</t>
  </si>
  <si>
    <t>Motorcycles</t>
  </si>
  <si>
    <t>Goods</t>
  </si>
  <si>
    <t>Crown and exempt</t>
  </si>
  <si>
    <t>Other vehicles</t>
  </si>
  <si>
    <t>Total</t>
  </si>
  <si>
    <t>All vehicles</t>
  </si>
  <si>
    <t>Private and light goods</t>
  </si>
  <si>
    <t>Body type cars</t>
  </si>
  <si>
    <t>of which body type cars</t>
  </si>
  <si>
    <t>thousands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</si>
  <si>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</si>
  <si>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</si>
  <si>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</si>
  <si>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</si>
  <si>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</si>
  <si>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</si>
  <si>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</si>
  <si>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</si>
  <si>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</si>
  <si>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</si>
  <si>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</si>
  <si>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</si>
  <si>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</si>
  <si>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</si>
  <si>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</si>
  <si>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</si>
  <si>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</si>
  <si>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</si>
  <si>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</si>
  <si>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</si>
  <si>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</si>
  <si>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</si>
  <si>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</si>
  <si>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</si>
  <si>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</si>
  <si>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</si>
  <si>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</si>
  <si>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</si>
  <si>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</si>
  <si>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</si>
  <si>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</si>
  <si>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</si>
  <si>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</si>
  <si>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</si>
  <si>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</si>
  <si>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 xml:space="preserve">Total </t>
  </si>
  <si>
    <t>stock</t>
  </si>
  <si>
    <t>percentage of total</t>
  </si>
  <si>
    <t>years</t>
  </si>
  <si>
    <t>Type of vehicle</t>
  </si>
  <si>
    <t xml:space="preserve">(a) Scotland </t>
  </si>
  <si>
    <t>Public transport</t>
  </si>
  <si>
    <t>..</t>
  </si>
  <si>
    <t>(b) Great Britain</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</si>
  <si>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</si>
  <si>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</si>
  <si>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</si>
  <si>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</si>
  <si>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</si>
  <si>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</si>
  <si>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</si>
  <si>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</si>
  <si>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</si>
  <si>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</si>
  <si>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</si>
  <si>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</si>
  <si>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percentage of year total</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</si>
  <si>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</si>
  <si>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</si>
  <si>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</si>
  <si>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</si>
  <si>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</si>
  <si>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</si>
  <si>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</si>
  <si>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</si>
  <si>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</si>
  <si>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</si>
  <si>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</si>
  <si>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</si>
  <si>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</si>
  <si>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</si>
  <si>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</si>
  <si>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</si>
  <si>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</si>
  <si>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</si>
  <si>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</si>
  <si>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</si>
  <si>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</si>
  <si>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</si>
  <si>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</si>
  <si>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</si>
  <si>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</si>
  <si>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</si>
  <si>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</si>
  <si>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</si>
  <si>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</si>
  <si>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</si>
  <si>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</si>
  <si>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</si>
  <si>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</si>
  <si>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</si>
  <si>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</si>
  <si>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</si>
  <si>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</si>
  <si>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</si>
  <si>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</si>
  <si>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</si>
  <si>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</si>
  <si>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</si>
  <si>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DVLA receipts</t>
  </si>
  <si>
    <t>£ million</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</si>
  <si>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</si>
  <si>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</si>
  <si>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</si>
  <si>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</si>
  <si>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</si>
  <si>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</si>
  <si>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</si>
  <si>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</si>
  <si>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</si>
  <si>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</si>
  <si>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</si>
  <si>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</si>
  <si>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</si>
  <si>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</si>
  <si>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</si>
  <si>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</si>
  <si>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</si>
  <si>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</si>
  <si>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</si>
  <si>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</si>
  <si>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</si>
  <si>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</si>
  <si>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</si>
  <si>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</si>
  <si>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</si>
  <si>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</si>
  <si>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</si>
  <si>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</si>
  <si>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</si>
  <si>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</si>
  <si>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</si>
  <si>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 xml:space="preserve">Pre- </t>
  </si>
  <si>
    <t>Number of seats</t>
  </si>
  <si>
    <t>of which company cars</t>
  </si>
  <si>
    <t>None</t>
  </si>
  <si>
    <t>size</t>
  </si>
  <si>
    <t>percent of households</t>
  </si>
  <si>
    <t>number</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</si>
  <si>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</si>
  <si>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</si>
  <si>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</si>
  <si>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</si>
  <si>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</si>
  <si>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</si>
  <si>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</si>
  <si>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</si>
  <si>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</si>
  <si>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</si>
  <si>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</si>
  <si>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age of</t>
  </si>
  <si>
    <t>Average</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</si>
  <si>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</si>
  <si>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</si>
  <si>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</si>
  <si>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</si>
  <si>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</si>
  <si>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</si>
  <si>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</si>
  <si>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Private and Light goods vehicles</t>
  </si>
  <si>
    <t>Other Vehicles</t>
  </si>
  <si>
    <t>Type of offence</t>
  </si>
  <si>
    <t>Serious Driving Offences</t>
  </si>
  <si>
    <t> </t>
  </si>
  <si>
    <t>Dangerous driving</t>
  </si>
  <si>
    <t>Careless driving</t>
  </si>
  <si>
    <t>Drunk Driving of which:</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</si>
  <si>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</si>
  <si>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</si>
  <si>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</si>
  <si>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</si>
  <si>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</si>
  <si>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</si>
  <si>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</si>
  <si>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</si>
  <si>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</si>
  <si>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(=100%)</t>
  </si>
  <si>
    <t xml:space="preserve">    wheel by hand (i.e. the vehicle will normally be specially adapted for steering by foot or joystick).</t>
  </si>
  <si>
    <t>Petrol</t>
  </si>
  <si>
    <t>Diesel</t>
  </si>
  <si>
    <t>Gas or petrol/gas</t>
  </si>
  <si>
    <t>Steam</t>
  </si>
  <si>
    <t>Brakes</t>
  </si>
  <si>
    <t>Steering</t>
  </si>
  <si>
    <t>Tyres</t>
  </si>
  <si>
    <t>Position</t>
  </si>
  <si>
    <t>Theory tests conducted</t>
  </si>
  <si>
    <t>Theory test pass rate</t>
  </si>
  <si>
    <t>local authority</t>
  </si>
  <si>
    <t>Population</t>
  </si>
  <si>
    <t>by type of vehicle (taxation group)</t>
  </si>
  <si>
    <t>Theory test passes</t>
  </si>
  <si>
    <t>Range</t>
  </si>
  <si>
    <t>Make</t>
  </si>
  <si>
    <t>cars sold</t>
  </si>
  <si>
    <t xml:space="preserve"> </t>
  </si>
  <si>
    <t xml:space="preserve">                  by year of first registration</t>
  </si>
  <si>
    <t>1. Includes all two wheeled motor vehicles.</t>
  </si>
  <si>
    <t>vehicles</t>
  </si>
  <si>
    <t>Motor cycles</t>
  </si>
  <si>
    <t>Age group</t>
  </si>
  <si>
    <t>Number of</t>
  </si>
  <si>
    <t>by urban / rural classification:</t>
  </si>
  <si>
    <t>Other urban areas</t>
  </si>
  <si>
    <t>by sex:</t>
  </si>
  <si>
    <t>Single adult</t>
  </si>
  <si>
    <t>Small adult</t>
  </si>
  <si>
    <t>Single parent</t>
  </si>
  <si>
    <t>Small family</t>
  </si>
  <si>
    <t>Large family</t>
  </si>
  <si>
    <t>Large adult</t>
  </si>
  <si>
    <t>Older smaller</t>
  </si>
  <si>
    <t>Single pensioner</t>
  </si>
  <si>
    <t>by household type:</t>
  </si>
  <si>
    <t>by annual net household income:</t>
  </si>
  <si>
    <t>over £ 10,000, up to £ 15,000</t>
  </si>
  <si>
    <t>over £ 15,000, up to £ 20,000</t>
  </si>
  <si>
    <t>over £ 20,000, up to £ 25,000</t>
  </si>
  <si>
    <t>over £ 25,000, up to £ 30,000</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</si>
  <si>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</si>
  <si>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</si>
  <si>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Private cars</t>
  </si>
  <si>
    <t>(body type cars less company cars)</t>
  </si>
  <si>
    <r>
      <t>Motor- cycles</t>
    </r>
    <r>
      <rPr>
        <b/>
        <vertAlign val="superscript"/>
        <sz val="10"/>
        <rFont val="Arial"/>
        <family val="2"/>
      </rPr>
      <t>1</t>
    </r>
  </si>
  <si>
    <r>
      <t>Goods</t>
    </r>
    <r>
      <rPr>
        <b/>
        <vertAlign val="superscript"/>
        <sz val="10"/>
        <rFont val="Arial"/>
        <family val="2"/>
      </rPr>
      <t>2</t>
    </r>
  </si>
  <si>
    <t>1.  Includes all two wheeled motor vehicles</t>
  </si>
  <si>
    <t>2. Excludes heavy goods vehicles that are exempt from tax.</t>
  </si>
  <si>
    <t>1.  i.e. "body type cars" excluding "company cars".</t>
  </si>
  <si>
    <t>Sample size (age group)</t>
  </si>
  <si>
    <t>Market share</t>
  </si>
  <si>
    <t>Gas Bi-Fuel</t>
  </si>
  <si>
    <t>Large urban areas</t>
  </si>
  <si>
    <t>Others</t>
  </si>
  <si>
    <t xml:space="preserve">fig 1.3 raw data </t>
  </si>
  <si>
    <t>by body type</t>
  </si>
  <si>
    <t>Taxis</t>
  </si>
  <si>
    <t>Three wheelers</t>
  </si>
  <si>
    <t>Buses and coaches</t>
  </si>
  <si>
    <t>Sample</t>
  </si>
  <si>
    <t>3 +</t>
  </si>
  <si>
    <t>2 +</t>
  </si>
  <si>
    <t>1+</t>
  </si>
  <si>
    <t>Conducted</t>
  </si>
  <si>
    <t>Cars</t>
  </si>
  <si>
    <t>Agricultural vehicles etc</t>
  </si>
  <si>
    <t>up to £10,000 p.a.</t>
  </si>
  <si>
    <t>up to £ 10,000 p.a.</t>
  </si>
  <si>
    <t xml:space="preserve">All </t>
  </si>
  <si>
    <t>17 +</t>
  </si>
  <si>
    <r>
      <t xml:space="preserve">Crown and Exempt </t>
    </r>
    <r>
      <rPr>
        <b/>
        <vertAlign val="superscript"/>
        <sz val="10"/>
        <rFont val="Arial"/>
        <family val="2"/>
      </rPr>
      <t>3</t>
    </r>
  </si>
  <si>
    <t>All vehicles licensed</t>
  </si>
  <si>
    <t>2004</t>
  </si>
  <si>
    <t>2002/03</t>
  </si>
  <si>
    <t>2000</t>
  </si>
  <si>
    <t>2001</t>
  </si>
  <si>
    <t>2002</t>
  </si>
  <si>
    <t>2003</t>
  </si>
  <si>
    <t>1.  Figures relate to the financial year which commences in the specified calendar year.</t>
  </si>
  <si>
    <t xml:space="preserve">over £ 10,000, up to £ 15,000  </t>
  </si>
  <si>
    <t>2005</t>
  </si>
  <si>
    <t>Sample size</t>
  </si>
  <si>
    <t xml:space="preserve">All people </t>
  </si>
  <si>
    <t xml:space="preserve">Age group </t>
  </si>
  <si>
    <t xml:space="preserve">Sample size </t>
  </si>
  <si>
    <t xml:space="preserve">Men </t>
  </si>
  <si>
    <t xml:space="preserve">Women </t>
  </si>
  <si>
    <t>3+</t>
  </si>
  <si>
    <t>2+</t>
  </si>
  <si>
    <t xml:space="preserve">Cars available for private use:   </t>
  </si>
  <si>
    <t>All people:</t>
  </si>
  <si>
    <t>All households:</t>
  </si>
  <si>
    <t>over £ 30,000, up to £ 40,000</t>
  </si>
  <si>
    <t>All aged 17+</t>
  </si>
  <si>
    <t>2001/02</t>
  </si>
  <si>
    <t xml:space="preserve">2003/04 </t>
  </si>
  <si>
    <t>2004/05</t>
  </si>
  <si>
    <t>2005/06</t>
  </si>
  <si>
    <t xml:space="preserve">  </t>
  </si>
  <si>
    <t xml:space="preserve"> by type of vehicle (taxation group)</t>
  </si>
  <si>
    <t>FORD</t>
  </si>
  <si>
    <t>FOCUS</t>
  </si>
  <si>
    <t>VAUXHALL</t>
  </si>
  <si>
    <t>CLIO</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</si>
  <si>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</si>
  <si>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</si>
  <si>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</si>
  <si>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</si>
  <si>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</si>
  <si>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</si>
  <si>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</si>
  <si>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</si>
  <si>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 xml:space="preserve">  2007/08 </t>
  </si>
  <si>
    <t>Source: Scottish Government - Not National Statistics</t>
  </si>
  <si>
    <t>Source: SMMT - Not National Statistics</t>
  </si>
  <si>
    <t>Source:  Scottish Government - Not National Statistics</t>
  </si>
  <si>
    <t>RENAULT</t>
  </si>
  <si>
    <t>VOLKSWAGEN</t>
  </si>
  <si>
    <t>Private Passenger (over 12 seats)</t>
  </si>
  <si>
    <t>Suspension</t>
  </si>
  <si>
    <t>1.  Vehicle numbers are for valid, and completed normal tests only. Retests are excluded.</t>
  </si>
  <si>
    <t>Accessible small towns</t>
  </si>
  <si>
    <t>Remote small towns</t>
  </si>
  <si>
    <t>Accessible rural areas</t>
  </si>
  <si>
    <t>Remote rural areas</t>
  </si>
  <si>
    <t xml:space="preserve">  2006/07</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</si>
  <si>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</si>
  <si>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</si>
  <si>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t xml:space="preserve">3. Vehicles in the Special Concessionary Group  are now part of Crown and Exempt taxation group. </t>
  </si>
  <si>
    <r>
      <t xml:space="preserve">Table 1.7  </t>
    </r>
    <r>
      <rPr>
        <sz val="12"/>
        <rFont val="Arial"/>
        <family val="2"/>
      </rPr>
      <t xml:space="preserve"> Private and light goods vehicles licensed at 31 December, by cylinder size</t>
    </r>
  </si>
  <si>
    <r>
      <t>Table 1.8</t>
    </r>
    <r>
      <rPr>
        <sz val="12"/>
        <rFont val="Arial"/>
        <family val="2"/>
      </rPr>
      <t xml:space="preserve">   Heavy goods vehicles licensed at 31 December, by gross weight</t>
    </r>
  </si>
  <si>
    <r>
      <t>Table 1.13</t>
    </r>
    <r>
      <rPr>
        <sz val="12"/>
        <rFont val="Arial"/>
        <family val="2"/>
      </rPr>
      <t xml:space="preserve">    Driving licence tests, DVLA receipts</t>
    </r>
    <r>
      <rPr>
        <vertAlign val="superscript"/>
        <sz val="12"/>
        <rFont val="Arial"/>
        <family val="2"/>
      </rPr>
      <t>1</t>
    </r>
  </si>
  <si>
    <t>* Formerly Western Isles</t>
  </si>
  <si>
    <t xml:space="preserve">  2008/09 </t>
  </si>
  <si>
    <t>by method of propulsion</t>
  </si>
  <si>
    <r>
      <t>Table 1.6</t>
    </r>
    <r>
      <rPr>
        <sz val="12"/>
        <rFont val="Arial"/>
        <family val="2"/>
      </rPr>
      <t xml:space="preserve">   Average age of vehicles licensed at 31 December, by taxation group</t>
    </r>
    <r>
      <rPr>
        <vertAlign val="superscript"/>
        <sz val="12"/>
        <rFont val="Arial"/>
        <family val="2"/>
      </rPr>
      <t>1</t>
    </r>
  </si>
  <si>
    <t xml:space="preserve">3. Estimates include only those vehicles with more than 8 seats. </t>
  </si>
  <si>
    <t xml:space="preserve">4. Vehicles in the Special Concessionary Group (part of other vehicles in 2002 and earlier years) are part of Crown and Exempt from 2003 onwards.  </t>
  </si>
  <si>
    <t>32.1 to 38</t>
  </si>
  <si>
    <t>over 38</t>
  </si>
  <si>
    <t xml:space="preserve">  2009/10 </t>
  </si>
  <si>
    <t>NISSAN</t>
  </si>
  <si>
    <t>QASHQAI</t>
  </si>
  <si>
    <t>Total Tests</t>
  </si>
  <si>
    <t>Fail</t>
  </si>
  <si>
    <t>Defect Items per Initial Test Failure</t>
  </si>
  <si>
    <t>2.  Cars, vans and passenger vehicles with up to 12 seats.</t>
  </si>
  <si>
    <t>3. PRS = Pass with Rectification at Station</t>
  </si>
  <si>
    <t>4. Initial Failure Rate = (PRS + Failures) / Total Tests</t>
  </si>
  <si>
    <t>5. Final Failure Rate = Failures / Total Tests</t>
  </si>
  <si>
    <t>6. Reason for Rejection</t>
  </si>
  <si>
    <t>7. Over 3,000kg and up to and including 3,500kg.</t>
  </si>
  <si>
    <r>
      <t xml:space="preserve">Cars </t>
    </r>
    <r>
      <rPr>
        <b/>
        <vertAlign val="superscript"/>
        <sz val="14"/>
        <rFont val="Arial"/>
        <family val="2"/>
      </rPr>
      <t>2</t>
    </r>
  </si>
  <si>
    <r>
      <t xml:space="preserve">Final Failure Rate </t>
    </r>
    <r>
      <rPr>
        <vertAlign val="superscript"/>
        <sz val="12"/>
        <rFont val="Arial"/>
        <family val="2"/>
      </rPr>
      <t>5</t>
    </r>
  </si>
  <si>
    <r>
      <t xml:space="preserve">Initial Failure Rate </t>
    </r>
    <r>
      <rPr>
        <vertAlign val="superscript"/>
        <sz val="12"/>
        <rFont val="Arial"/>
        <family val="2"/>
      </rPr>
      <t>4</t>
    </r>
  </si>
  <si>
    <t>Pass with Rectification at Station</t>
  </si>
  <si>
    <r>
      <t xml:space="preserve">Light goods vehicles </t>
    </r>
    <r>
      <rPr>
        <b/>
        <vertAlign val="superscript"/>
        <sz val="14"/>
        <rFont val="Arial"/>
        <family val="2"/>
      </rPr>
      <t>7</t>
    </r>
  </si>
  <si>
    <r>
      <t>Table 1.18</t>
    </r>
    <r>
      <rPr>
        <sz val="12"/>
        <rFont val="Arial"/>
        <family val="2"/>
      </rPr>
      <t xml:space="preserve">     Households with the regular use of a car </t>
    </r>
  </si>
  <si>
    <r>
      <t xml:space="preserve">Goods </t>
    </r>
    <r>
      <rPr>
        <vertAlign val="superscript"/>
        <sz val="10"/>
        <rFont val="Arial"/>
        <family val="2"/>
      </rPr>
      <t>3</t>
    </r>
  </si>
  <si>
    <r>
      <t xml:space="preserve">Light goods </t>
    </r>
    <r>
      <rPr>
        <vertAlign val="superscript"/>
        <sz val="10"/>
        <rFont val="Arial"/>
        <family val="2"/>
      </rPr>
      <t>3</t>
    </r>
  </si>
  <si>
    <r>
      <t>Eilean Siar</t>
    </r>
    <r>
      <rPr>
        <vertAlign val="superscript"/>
        <sz val="10"/>
        <rFont val="Arial"/>
        <family val="2"/>
      </rPr>
      <t xml:space="preserve"> 4</t>
    </r>
  </si>
  <si>
    <r>
      <t xml:space="preserve">Table 1.4  </t>
    </r>
    <r>
      <rPr>
        <sz val="12"/>
        <rFont val="Arial"/>
        <family val="2"/>
      </rPr>
      <t xml:space="preserve">Taxi, private hire cars and drivers licensed </t>
    </r>
  </si>
  <si>
    <t>Taxi vehicles</t>
  </si>
  <si>
    <t>Private hire cars</t>
  </si>
  <si>
    <t>Taxi driver licenses</t>
  </si>
  <si>
    <t>Private hire licences</t>
  </si>
  <si>
    <r>
      <t>Motorcycles</t>
    </r>
    <r>
      <rPr>
        <vertAlign val="superscript"/>
        <sz val="12"/>
        <rFont val="Arial"/>
        <family val="2"/>
      </rPr>
      <t>1</t>
    </r>
  </si>
  <si>
    <r>
      <t xml:space="preserve">Motorcycles </t>
    </r>
    <r>
      <rPr>
        <vertAlign val="superscript"/>
        <sz val="12"/>
        <rFont val="Arial"/>
        <family val="2"/>
      </rPr>
      <t>2</t>
    </r>
  </si>
  <si>
    <r>
      <t xml:space="preserve">Crown and exempt </t>
    </r>
    <r>
      <rPr>
        <vertAlign val="superscript"/>
        <sz val="12"/>
        <rFont val="Arial"/>
        <family val="2"/>
      </rPr>
      <t>4</t>
    </r>
  </si>
  <si>
    <r>
      <t xml:space="preserve">Other vehicles </t>
    </r>
    <r>
      <rPr>
        <vertAlign val="superscript"/>
        <sz val="12"/>
        <rFont val="Arial"/>
        <family val="2"/>
      </rPr>
      <t>4</t>
    </r>
  </si>
  <si>
    <r>
      <t xml:space="preserve">Total </t>
    </r>
    <r>
      <rPr>
        <b/>
        <vertAlign val="superscript"/>
        <sz val="12"/>
        <rFont val="Arial"/>
        <family val="2"/>
      </rPr>
      <t>1</t>
    </r>
  </si>
  <si>
    <t>1. Figures relate to cars sold by members of the Society of Motor Manufacturers and Traders Ltd to</t>
  </si>
  <si>
    <t xml:space="preserve">customers resident in Scotland. Figures differ from the numbers of new registrations of cars </t>
  </si>
  <si>
    <t>in Table 1.1, as the latter may include cars purchased elsewhere.</t>
  </si>
  <si>
    <t>Male</t>
  </si>
  <si>
    <t>Female</t>
  </si>
  <si>
    <t>Overall</t>
  </si>
  <si>
    <t>Pass</t>
  </si>
  <si>
    <t>Alness (R)</t>
  </si>
  <si>
    <t>Ballater (R)</t>
  </si>
  <si>
    <t>Banff (R)</t>
  </si>
  <si>
    <t>Campbeltown (R)</t>
  </si>
  <si>
    <t>Crieff (R)</t>
  </si>
  <si>
    <t>Dunoon (R)</t>
  </si>
  <si>
    <t>Fort William (R)</t>
  </si>
  <si>
    <t>Gairloch (R)</t>
  </si>
  <si>
    <t>Grantown-On-Spey (R)</t>
  </si>
  <si>
    <t>Golspie (R)</t>
  </si>
  <si>
    <t>Hawick (R)</t>
  </si>
  <si>
    <t>Huntly (R)</t>
  </si>
  <si>
    <t>Kelso (R)</t>
  </si>
  <si>
    <t>Kingussie (R)</t>
  </si>
  <si>
    <t>Kyle of Lochalsh (R)</t>
  </si>
  <si>
    <t>Lairg (R)</t>
  </si>
  <si>
    <t>Lochgilphead (R)</t>
  </si>
  <si>
    <t>Mallaig (R)</t>
  </si>
  <si>
    <t>Newton Stewart (R)</t>
  </si>
  <si>
    <t>Oban (R)</t>
  </si>
  <si>
    <t>Peebles (R)</t>
  </si>
  <si>
    <t>Stranraer (R)</t>
  </si>
  <si>
    <t>Thurso (R)</t>
  </si>
  <si>
    <t>Ullapool (R)</t>
  </si>
  <si>
    <t>Wheelchair accessible taxis</t>
  </si>
  <si>
    <t>Wheelchair accessible private hire cars</t>
  </si>
  <si>
    <t>Buckie (R)</t>
  </si>
  <si>
    <t>Isle of Skye (Portree) (R)</t>
  </si>
  <si>
    <r>
      <t xml:space="preserve">1.  Source : Scottish Household Survey. Vans are </t>
    </r>
    <r>
      <rPr>
        <i/>
        <sz val="10"/>
        <rFont val="Arial"/>
        <family val="2"/>
      </rPr>
      <t>not</t>
    </r>
    <r>
      <rPr>
        <sz val="10"/>
        <rFont val="Arial"/>
        <family val="2"/>
      </rPr>
      <t xml:space="preserve"> counted in this table.</t>
    </r>
  </si>
  <si>
    <t>Figure 1.1         New registrations by taxation group</t>
  </si>
  <si>
    <t>See footnote 3 of table 1.1</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</si>
  <si>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</si>
  <si>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</si>
  <si>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</si>
  <si>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</si>
  <si>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</si>
  <si>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Table 1.22   Motor vehicle offences recorded by the police by type of offence</t>
  </si>
  <si>
    <t>2010</t>
  </si>
  <si>
    <r>
      <t>Practical</t>
    </r>
    <r>
      <rPr>
        <b/>
        <vertAlign val="superscript"/>
        <sz val="12"/>
        <rFont val="Arial"/>
        <family val="2"/>
      </rPr>
      <t xml:space="preserve"> 2,4</t>
    </r>
  </si>
  <si>
    <r>
      <t xml:space="preserve">Theory </t>
    </r>
    <r>
      <rPr>
        <b/>
        <vertAlign val="superscript"/>
        <sz val="12"/>
        <rFont val="Arial"/>
        <family val="2"/>
      </rPr>
      <t>4</t>
    </r>
  </si>
  <si>
    <r>
      <t xml:space="preserve">Vehicle licences </t>
    </r>
    <r>
      <rPr>
        <vertAlign val="superscript"/>
        <sz val="12"/>
        <rFont val="Arial"/>
        <family val="2"/>
      </rPr>
      <t>3</t>
    </r>
  </si>
  <si>
    <t>2. The practical test figures are provisional.</t>
  </si>
  <si>
    <t>4. These figures are for car licence tests only.</t>
  </si>
  <si>
    <t xml:space="preserve">  2010/11 </t>
  </si>
  <si>
    <r>
      <t>2006</t>
    </r>
    <r>
      <rPr>
        <b/>
        <vertAlign val="superscript"/>
        <sz val="12"/>
        <rFont val="Arial"/>
        <family val="2"/>
      </rPr>
      <t>5</t>
    </r>
  </si>
  <si>
    <r>
      <t>2007</t>
    </r>
    <r>
      <rPr>
        <b/>
        <vertAlign val="superscript"/>
        <sz val="12"/>
        <rFont val="Arial"/>
        <family val="2"/>
      </rPr>
      <t>5</t>
    </r>
  </si>
  <si>
    <r>
      <t>2008</t>
    </r>
    <r>
      <rPr>
        <b/>
        <vertAlign val="superscript"/>
        <sz val="12"/>
        <rFont val="Arial"/>
        <family val="2"/>
      </rPr>
      <t>5</t>
    </r>
  </si>
  <si>
    <r>
      <t>2009</t>
    </r>
    <r>
      <rPr>
        <b/>
        <vertAlign val="superscript"/>
        <sz val="12"/>
        <rFont val="Arial"/>
        <family val="2"/>
      </rPr>
      <t>5</t>
    </r>
  </si>
  <si>
    <r>
      <t>2006</t>
    </r>
    <r>
      <rPr>
        <b/>
        <vertAlign val="superscript"/>
        <sz val="12"/>
        <rFont val="Arial"/>
        <family val="2"/>
      </rPr>
      <t>1</t>
    </r>
  </si>
  <si>
    <r>
      <t>2007</t>
    </r>
    <r>
      <rPr>
        <b/>
        <vertAlign val="superscript"/>
        <sz val="12"/>
        <rFont val="Arial"/>
        <family val="2"/>
      </rPr>
      <t>1</t>
    </r>
  </si>
  <si>
    <r>
      <t>2008</t>
    </r>
    <r>
      <rPr>
        <b/>
        <vertAlign val="superscript"/>
        <sz val="12"/>
        <rFont val="Arial"/>
        <family val="2"/>
      </rPr>
      <t>1</t>
    </r>
  </si>
  <si>
    <r>
      <t>2009</t>
    </r>
    <r>
      <rPr>
        <b/>
        <vertAlign val="superscript"/>
        <sz val="12"/>
        <rFont val="Arial"/>
        <family val="2"/>
      </rPr>
      <t>1</t>
    </r>
  </si>
  <si>
    <r>
      <t>2006</t>
    </r>
    <r>
      <rPr>
        <b/>
        <vertAlign val="superscript"/>
        <sz val="12"/>
        <rFont val="Arial"/>
        <family val="2"/>
      </rPr>
      <t>2</t>
    </r>
  </si>
  <si>
    <r>
      <t>2007</t>
    </r>
    <r>
      <rPr>
        <b/>
        <vertAlign val="superscript"/>
        <sz val="12"/>
        <rFont val="Arial"/>
        <family val="2"/>
      </rPr>
      <t>2</t>
    </r>
  </si>
  <si>
    <r>
      <t>2008</t>
    </r>
    <r>
      <rPr>
        <b/>
        <vertAlign val="superscript"/>
        <sz val="12"/>
        <rFont val="Arial"/>
        <family val="2"/>
      </rPr>
      <t>2</t>
    </r>
  </si>
  <si>
    <r>
      <t>2009</t>
    </r>
    <r>
      <rPr>
        <b/>
        <vertAlign val="superscript"/>
        <sz val="12"/>
        <rFont val="Arial"/>
        <family val="2"/>
      </rPr>
      <t>2</t>
    </r>
  </si>
  <si>
    <t>Council Unknown</t>
  </si>
  <si>
    <t>Source: DVLA and DSA - Not National Statistics</t>
  </si>
  <si>
    <t>Pitlochry (R)</t>
  </si>
  <si>
    <t>-</t>
  </si>
  <si>
    <t>1999</t>
  </si>
  <si>
    <t>1996/97</t>
  </si>
  <si>
    <t>1997/98</t>
  </si>
  <si>
    <t>1998/99</t>
  </si>
  <si>
    <t>1999/00</t>
  </si>
  <si>
    <t>2000/01</t>
  </si>
  <si>
    <r>
      <t>Aberdeenshire</t>
    </r>
    <r>
      <rPr>
        <vertAlign val="superscript"/>
        <sz val="12"/>
        <rFont val="Arial"/>
        <family val="2"/>
      </rPr>
      <t>5</t>
    </r>
  </si>
  <si>
    <t>…</t>
  </si>
  <si>
    <r>
      <t>Time series</t>
    </r>
    <r>
      <rPr>
        <b/>
        <vertAlign val="superscript"/>
        <sz val="12"/>
        <rFont val="Arial"/>
        <family val="2"/>
      </rPr>
      <t>2</t>
    </r>
    <r>
      <rPr>
        <b/>
        <sz val="12"/>
        <rFont val="Arial"/>
        <family val="2"/>
      </rPr>
      <t xml:space="preserve"> (Totals)</t>
    </r>
  </si>
  <si>
    <t>as at 31st March</t>
  </si>
  <si>
    <r>
      <t>Individuals - Automatic</t>
    </r>
    <r>
      <rPr>
        <b/>
        <vertAlign val="superscript"/>
        <sz val="12"/>
        <rFont val="Arial"/>
        <family val="2"/>
      </rPr>
      <t>3</t>
    </r>
  </si>
  <si>
    <r>
      <t>Individuals - Discretionary</t>
    </r>
    <r>
      <rPr>
        <b/>
        <vertAlign val="superscript"/>
        <sz val="12"/>
        <rFont val="Arial"/>
        <family val="2"/>
      </rPr>
      <t>4</t>
    </r>
  </si>
  <si>
    <t>6. Glasgow changed data capture process in 2011; therefore figures may not be comparable with previous years.</t>
  </si>
  <si>
    <t>Crown and exempt revised</t>
  </si>
  <si>
    <t>Other revised</t>
  </si>
  <si>
    <t>2011</t>
  </si>
  <si>
    <t>Organisat-ions</t>
  </si>
  <si>
    <t xml:space="preserve">  2011/12</t>
  </si>
  <si>
    <t xml:space="preserve">1. Mainly heavy goods vehicles but includes vehicles which are licensed as HGVs but do not have a goods body type. </t>
  </si>
  <si>
    <r>
      <t>2006</t>
    </r>
    <r>
      <rPr>
        <b/>
        <vertAlign val="superscript"/>
        <sz val="12"/>
        <rFont val="Arial"/>
        <family val="2"/>
      </rPr>
      <t>3</t>
    </r>
  </si>
  <si>
    <r>
      <t>2007</t>
    </r>
    <r>
      <rPr>
        <b/>
        <vertAlign val="superscript"/>
        <sz val="12"/>
        <rFont val="Arial"/>
        <family val="2"/>
      </rPr>
      <t>3</t>
    </r>
  </si>
  <si>
    <r>
      <t xml:space="preserve">Glasgow, City of </t>
    </r>
    <r>
      <rPr>
        <vertAlign val="superscript"/>
        <sz val="12"/>
        <rFont val="Arial"/>
        <family val="2"/>
      </rPr>
      <t>6</t>
    </r>
  </si>
  <si>
    <t>1. Blue Badges for display on motor vehicles used by disabled persons were introduced on 1 April 2000.</t>
  </si>
  <si>
    <r>
      <t xml:space="preserve">2. Totals relate to the number of badges </t>
    </r>
    <r>
      <rPr>
        <b/>
        <sz val="10"/>
        <rFont val="Arial"/>
        <family val="2"/>
      </rPr>
      <t xml:space="preserve">on issue </t>
    </r>
    <r>
      <rPr>
        <sz val="10"/>
        <rFont val="Arial"/>
        <family val="2"/>
      </rPr>
      <t xml:space="preserve">as at 31st March that year. Data prior to 2008 not available. </t>
    </r>
  </si>
  <si>
    <t>7. Highland Council, in April 2010, introduced a fee for the first time which may have contributed to the decline in number of badges issued.</t>
  </si>
  <si>
    <r>
      <t xml:space="preserve">Highland </t>
    </r>
    <r>
      <rPr>
        <vertAlign val="superscript"/>
        <sz val="12"/>
        <rFont val="Arial"/>
        <family val="2"/>
      </rPr>
      <t>7</t>
    </r>
  </si>
  <si>
    <r>
      <t xml:space="preserve">Orkney Islands </t>
    </r>
    <r>
      <rPr>
        <vertAlign val="superscript"/>
        <sz val="12"/>
        <rFont val="Arial"/>
        <family val="2"/>
      </rPr>
      <t>8</t>
    </r>
  </si>
  <si>
    <r>
      <t xml:space="preserve">Scottish Borders </t>
    </r>
    <r>
      <rPr>
        <vertAlign val="superscript"/>
        <sz val="12"/>
        <rFont val="Arial"/>
        <family val="2"/>
      </rPr>
      <t>9</t>
    </r>
  </si>
  <si>
    <r>
      <t xml:space="preserve">Total </t>
    </r>
    <r>
      <rPr>
        <vertAlign val="superscript"/>
        <sz val="12"/>
        <rFont val="Arial"/>
        <family val="2"/>
      </rPr>
      <t>9</t>
    </r>
  </si>
  <si>
    <t>9. Scottish Borders data was reviewed in 2012.  Data is not available for previous years and is therefore excluded from the totals.  Scottish Borders is included in the 2012 totals</t>
  </si>
  <si>
    <t>Note:  Centres where only one examiner has conducted tests have been removed from the details, though they have been included in the national totals.</t>
  </si>
  <si>
    <t>2012</t>
  </si>
  <si>
    <t xml:space="preserve">  2012/13</t>
  </si>
  <si>
    <t>Hybrid Electric</t>
  </si>
  <si>
    <t>Electricity</t>
  </si>
  <si>
    <t>Gas Or Petrol/Gas</t>
  </si>
  <si>
    <r>
      <t xml:space="preserve">Other </t>
    </r>
    <r>
      <rPr>
        <vertAlign val="superscript"/>
        <sz val="10"/>
        <rFont val="Arial"/>
        <family val="2"/>
      </rPr>
      <t>4</t>
    </r>
  </si>
  <si>
    <t>Aberdeen North (Bridge of Don) (M)</t>
  </si>
  <si>
    <t>Aberdeen South (Cove)  (M)</t>
  </si>
  <si>
    <t>Airdrie  (M)</t>
  </si>
  <si>
    <t>Arbroath (R)</t>
  </si>
  <si>
    <t>Ayr  (M)</t>
  </si>
  <si>
    <t>Callander  (O)</t>
  </si>
  <si>
    <t>Dumbarton  (M)</t>
  </si>
  <si>
    <t>Dumfries  (M)</t>
  </si>
  <si>
    <t>Dundee  (M)</t>
  </si>
  <si>
    <t>Edinburgh (Currie)  (M)</t>
  </si>
  <si>
    <t>Edinburgh (Musselburgh)  (M)</t>
  </si>
  <si>
    <t>Elgin  (M)</t>
  </si>
  <si>
    <t>Forfar (R)</t>
  </si>
  <si>
    <t>Fraserburgh  (O)</t>
  </si>
  <si>
    <t>Galashiels  (M)</t>
  </si>
  <si>
    <t>Glasgow (Anniesland)  (M)</t>
  </si>
  <si>
    <t>Glasgow (Baillieston)  (M)</t>
  </si>
  <si>
    <t>Glasgow (Shieldhall)  (M)</t>
  </si>
  <si>
    <t>Grangemouth  (M)</t>
  </si>
  <si>
    <t>Greenock  (M)</t>
  </si>
  <si>
    <t>Hamilton  (M)</t>
  </si>
  <si>
    <t>Inveraray (R)</t>
  </si>
  <si>
    <t>Irvine   (M)</t>
  </si>
  <si>
    <t>Kirkcaldy  (M)</t>
  </si>
  <si>
    <t>Lerwick (R)</t>
  </si>
  <si>
    <t>Orkney (R)</t>
  </si>
  <si>
    <t>Paisley  (M)</t>
  </si>
  <si>
    <t>Peterhead  (M)</t>
  </si>
  <si>
    <t>Rothesay (R)</t>
  </si>
  <si>
    <t>Stirling  (M)</t>
  </si>
  <si>
    <t>Stornoway (R)</t>
  </si>
  <si>
    <t>Wick  (M)</t>
  </si>
  <si>
    <t>(M) - Main Test Centre</t>
  </si>
  <si>
    <t>(O) -  Outstation</t>
  </si>
  <si>
    <t>(R) - Remote Driving Test Centre</t>
  </si>
  <si>
    <t>TOYOTA</t>
  </si>
  <si>
    <t>YARIS</t>
  </si>
  <si>
    <t>17-19</t>
  </si>
  <si>
    <t>20-29</t>
  </si>
  <si>
    <t>70-79</t>
  </si>
  <si>
    <t>80+</t>
  </si>
  <si>
    <t>by Scottish Index of Multiple Deprivation:</t>
  </si>
  <si>
    <t>1 - Most Deprived</t>
  </si>
  <si>
    <t>5 - Least Deprived</t>
  </si>
  <si>
    <t>Vehicles registered per 1,000 people aged 17+</t>
  </si>
  <si>
    <t>Cars registered per 1,000 people aged 17+</t>
  </si>
  <si>
    <t>per 1,000 pop</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</si>
  <si>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</si>
  <si>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</si>
  <si>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</si>
  <si>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</si>
  <si>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2. From 2012 Q4 the question was changed to ask about access to cars / vans instead of just cars.</t>
  </si>
  <si>
    <t>All people aged 17+:</t>
  </si>
  <si>
    <t>by gender:</t>
  </si>
  <si>
    <t>All   17+</t>
  </si>
  <si>
    <t>percentage of the relevant sub-group*</t>
  </si>
  <si>
    <t>Sample (=100%)</t>
  </si>
  <si>
    <r>
      <t xml:space="preserve">Edinburgh, City of </t>
    </r>
    <r>
      <rPr>
        <vertAlign val="superscript"/>
        <sz val="12"/>
        <rFont val="Arial"/>
        <family val="2"/>
      </rPr>
      <t>10</t>
    </r>
  </si>
  <si>
    <t>10. City of Edinburgh Council advised of error in 2013 total.  Revised figure down from 27,309 to17,502</t>
  </si>
  <si>
    <t>Discontinuities in the table</t>
  </si>
  <si>
    <t>although this is based on a different source.</t>
  </si>
  <si>
    <t>Latest Scottish estimates are given in table 1.19 although this is based on a different source.</t>
  </si>
  <si>
    <t>Number of cars or vans available for private use</t>
  </si>
  <si>
    <t>Driving while unfit through drink/drugs</t>
  </si>
  <si>
    <t>Speeding Offences</t>
  </si>
  <si>
    <r>
      <t>Other speeding offences</t>
    </r>
    <r>
      <rPr>
        <vertAlign val="superscript"/>
        <sz val="10"/>
        <rFont val="Arial"/>
        <family val="2"/>
      </rPr>
      <t>2,3</t>
    </r>
  </si>
  <si>
    <t>Signal and Direction Offences</t>
  </si>
  <si>
    <t>Lighting, Construction &amp; Use Offences</t>
  </si>
  <si>
    <r>
      <t>Lighting offences</t>
    </r>
    <r>
      <rPr>
        <vertAlign val="superscript"/>
        <sz val="10"/>
        <rFont val="Arial"/>
        <family val="2"/>
      </rPr>
      <t>2</t>
    </r>
  </si>
  <si>
    <t>Documentation Offences</t>
  </si>
  <si>
    <r>
      <t>No test certificate</t>
    </r>
    <r>
      <rPr>
        <vertAlign val="superscript"/>
        <sz val="10"/>
        <rFont val="Arial"/>
        <family val="2"/>
      </rPr>
      <t>2</t>
    </r>
  </si>
  <si>
    <r>
      <t>Driving licence offences</t>
    </r>
    <r>
      <rPr>
        <vertAlign val="superscript"/>
        <sz val="10"/>
        <rFont val="Arial"/>
        <family val="2"/>
      </rPr>
      <t>2</t>
    </r>
  </si>
  <si>
    <r>
      <t>Third party insurance offences</t>
    </r>
    <r>
      <rPr>
        <vertAlign val="superscript"/>
        <sz val="10"/>
        <rFont val="Arial"/>
        <family val="2"/>
      </rPr>
      <t>2</t>
    </r>
  </si>
  <si>
    <r>
      <t>Failure to provide information to identify driver</t>
    </r>
    <r>
      <rPr>
        <vertAlign val="superscript"/>
        <sz val="10"/>
        <rFont val="Arial"/>
        <family val="2"/>
      </rPr>
      <t>2</t>
    </r>
  </si>
  <si>
    <t>Tachograph etc offences</t>
  </si>
  <si>
    <r>
      <t>Seat belt offences</t>
    </r>
    <r>
      <rPr>
        <vertAlign val="superscript"/>
        <sz val="10"/>
        <rFont val="Arial"/>
        <family val="2"/>
      </rPr>
      <t>2</t>
    </r>
  </si>
  <si>
    <t>Mobile phone offences</t>
  </si>
  <si>
    <t>Parking offences</t>
  </si>
  <si>
    <r>
      <t>Total offences</t>
    </r>
    <r>
      <rPr>
        <b/>
        <vertAlign val="superscript"/>
        <sz val="10"/>
        <rFont val="Arial"/>
        <family val="2"/>
      </rPr>
      <t>1</t>
    </r>
  </si>
  <si>
    <t>Source: Recorded Crime, Scottish Government</t>
  </si>
  <si>
    <t>Notes:</t>
  </si>
  <si>
    <t>3. Includes motorway and clearway offences, which previously appeared as a separate category under Other offences.</t>
  </si>
  <si>
    <t>1. The full time series is no longer comparable, the vertical lines in the table represents the break in the series. Direct comparison between the period on either side of the break in the series</t>
  </si>
  <si>
    <t>2  A number of historic figures in these categories have been revised as a result of the quality assurance process noted above and will not match the figures presented in earlier editions of STS,</t>
  </si>
  <si>
    <t xml:space="preserve"> further information can be found at the link in note 1.</t>
  </si>
  <si>
    <t xml:space="preserve">Note: This table has been removed as data are no longer available for Scotland . </t>
  </si>
  <si>
    <r>
      <t xml:space="preserve">East Lothian </t>
    </r>
    <r>
      <rPr>
        <vertAlign val="superscript"/>
        <sz val="12"/>
        <rFont val="Arial"/>
        <family val="2"/>
      </rPr>
      <t>1</t>
    </r>
  </si>
  <si>
    <r>
      <t xml:space="preserve">Fife </t>
    </r>
    <r>
      <rPr>
        <vertAlign val="superscript"/>
        <sz val="12"/>
        <rFont val="Arial"/>
        <family val="2"/>
      </rPr>
      <t>1</t>
    </r>
  </si>
  <si>
    <r>
      <t xml:space="preserve">Perth &amp; Kinross </t>
    </r>
    <r>
      <rPr>
        <vertAlign val="superscript"/>
        <sz val="12"/>
        <rFont val="Arial"/>
        <family val="2"/>
      </rPr>
      <t>1</t>
    </r>
  </si>
  <si>
    <r>
      <t xml:space="preserve">West Dunbartonshire </t>
    </r>
    <r>
      <rPr>
        <vertAlign val="superscript"/>
        <sz val="12"/>
        <rFont val="Arial"/>
        <family val="2"/>
      </rPr>
      <t>1</t>
    </r>
  </si>
  <si>
    <t>1. Separate figures for taxi and private hire licences are not available.</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</si>
  <si>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</si>
  <si>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</si>
  <si>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</si>
  <si>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</si>
  <si>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</si>
  <si>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by tenure:</t>
  </si>
  <si>
    <t xml:space="preserve">     Owned outright</t>
  </si>
  <si>
    <t xml:space="preserve">     Owned with a mortgage or loan</t>
  </si>
  <si>
    <t xml:space="preserve">     Social rented (council)</t>
  </si>
  <si>
    <t xml:space="preserve">     Social rented (other)</t>
  </si>
  <si>
    <t xml:space="preserve">     Private rented (private landlord or letting agency)</t>
  </si>
  <si>
    <t>by disability:</t>
  </si>
  <si>
    <t xml:space="preserve">     Day-to-day activites limited a lot</t>
  </si>
  <si>
    <t xml:space="preserve">     Day-to-day activites limited a little</t>
  </si>
  <si>
    <t xml:space="preserve">     Day-to-day activites not limited</t>
  </si>
  <si>
    <t>by ethnicity:</t>
  </si>
  <si>
    <t>Source: Scottish Census 2011, National Records of Scotland</t>
  </si>
  <si>
    <t xml:space="preserve">     White: Total</t>
  </si>
  <si>
    <t xml:space="preserve">     White: Scottish</t>
  </si>
  <si>
    <t xml:space="preserve">     White: Other British</t>
  </si>
  <si>
    <t xml:space="preserve">     White: Irish</t>
  </si>
  <si>
    <t xml:space="preserve">     White: Gypsy/Traveller</t>
  </si>
  <si>
    <t xml:space="preserve">     White: Polish</t>
  </si>
  <si>
    <t xml:space="preserve">     White: Other White</t>
  </si>
  <si>
    <t xml:space="preserve">     Mixed or multiple ethnic groups</t>
  </si>
  <si>
    <t xml:space="preserve">     Asian, Asian Scottish or Asian British: Total</t>
  </si>
  <si>
    <t xml:space="preserve">     Asian, Asian Scottish or Asian British: Pakistani, Pakistani Scottish or Pakistani British</t>
  </si>
  <si>
    <t xml:space="preserve">     Asian, Asian Scottish or Asian British: Indian, Indian Scottish or Indian British</t>
  </si>
  <si>
    <t xml:space="preserve">     Asian, Asian Scottish or Asian British: Bangladeshi, Bangladeshi Scottish or Bangladeshi British</t>
  </si>
  <si>
    <t xml:space="preserve">     Asian, Asian Scottish or Asian British: Chinese, Chinese Scottish or Chinese British</t>
  </si>
  <si>
    <t xml:space="preserve">     Asian, Asian Scottish or Asian British: Other Asian</t>
  </si>
  <si>
    <t xml:space="preserve">     African</t>
  </si>
  <si>
    <t xml:space="preserve">     Caribbean or Black</t>
  </si>
  <si>
    <t xml:space="preserve">     Other ethnic groups: Total</t>
  </si>
  <si>
    <t xml:space="preserve">     Other ethnic groups: Arab, Arab Scottish or Arab British</t>
  </si>
  <si>
    <t xml:space="preserve">     Other ethnic groups: Other Ethnic Group</t>
  </si>
  <si>
    <t>4. Formerly Western Isles</t>
  </si>
  <si>
    <t>2. Includes all two wheeled motor vehicles.</t>
  </si>
  <si>
    <t>Table 1.25  Households with a car or van available by disability and ethnicity, 2011</t>
  </si>
  <si>
    <t>Total Number</t>
  </si>
  <si>
    <t>All people in households:</t>
  </si>
  <si>
    <t>percent of people in households</t>
  </si>
  <si>
    <t xml:space="preserve">     Single adult (aged under 65)      </t>
  </si>
  <si>
    <t>by selected household type:</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</si>
  <si>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</si>
  <si>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</si>
  <si>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</si>
  <si>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</si>
  <si>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</si>
  <si>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</si>
  <si>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</si>
  <si>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</si>
  <si>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</si>
  <si>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</si>
  <si>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</si>
  <si>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</si>
  <si>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</si>
  <si>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</si>
  <si>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</si>
  <si>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</si>
  <si>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</si>
  <si>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</si>
  <si>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</si>
  <si>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</si>
  <si>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</si>
  <si>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</si>
  <si>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</si>
  <si>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</si>
  <si>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</si>
  <si>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</si>
  <si>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</si>
  <si>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</si>
  <si>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</si>
  <si>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</si>
  <si>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</si>
  <si>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</si>
  <si>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</si>
  <si>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</si>
  <si>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</si>
  <si>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</si>
  <si>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</si>
  <si>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</si>
  <si>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</si>
  <si>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</si>
  <si>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</si>
  <si>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</si>
  <si>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</si>
  <si>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</si>
  <si>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</si>
  <si>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</si>
  <si>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</si>
  <si>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</si>
  <si>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</si>
  <si>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</si>
  <si>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</si>
  <si>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</si>
  <si>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</si>
  <si>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</si>
  <si>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</si>
  <si>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</si>
  <si>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</si>
  <si>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</si>
  <si>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</si>
  <si>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</si>
  <si>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</si>
  <si>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</si>
  <si>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</si>
  <si>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</si>
  <si>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</si>
  <si>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</si>
  <si>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</si>
  <si>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</si>
  <si>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</si>
  <si>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</si>
  <si>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</si>
  <si>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</si>
  <si>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</si>
  <si>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</si>
  <si>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</si>
  <si>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</si>
  <si>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</si>
  <si>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</si>
  <si>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</si>
  <si>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</si>
  <si>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</si>
  <si>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</si>
  <si>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</si>
  <si>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</si>
  <si>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</si>
  <si>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</si>
  <si>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</si>
  <si>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</si>
  <si>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</si>
  <si>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</si>
  <si>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</si>
  <si>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</si>
  <si>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</si>
  <si>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</si>
  <si>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</si>
  <si>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</si>
  <si>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</si>
  <si>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</si>
  <si>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</si>
  <si>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</si>
  <si>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</si>
  <si>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</si>
  <si>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Table 1.12</t>
  </si>
  <si>
    <t>Table 1.13</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</si>
  <si>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</si>
  <si>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</si>
  <si>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</si>
  <si>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</si>
  <si>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Road vehicle testing scheme (MOT)</t>
  </si>
  <si>
    <t>Driving licence tests, DVLA receipts</t>
  </si>
  <si>
    <t>Table 1.14</t>
  </si>
  <si>
    <t>Table 1.16</t>
  </si>
  <si>
    <t>Table 1.17</t>
  </si>
  <si>
    <t>Table 1.19</t>
  </si>
  <si>
    <t>Table 1.20</t>
  </si>
  <si>
    <t>Table 1.21</t>
  </si>
  <si>
    <t>Table 1.22</t>
  </si>
  <si>
    <t>Table 1.23</t>
  </si>
  <si>
    <t>Table 1.24</t>
  </si>
  <si>
    <t xml:space="preserve"> Motor vehicle offences recorded by the police by type of offence</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</si>
  <si>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</si>
  <si>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</si>
  <si>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</si>
  <si>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</si>
  <si>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</si>
  <si>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</si>
  <si>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</si>
  <si>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</si>
  <si>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t>
  </si>
  <si>
    <r>
      <t xml:space="preserve">percentage of the relevant sub-group </t>
    </r>
    <r>
      <rPr>
        <i/>
        <vertAlign val="superscript"/>
        <sz val="10"/>
        <rFont val="Arial"/>
        <family val="2"/>
      </rPr>
      <t>1</t>
    </r>
  </si>
  <si>
    <t xml:space="preserve">Source: Scottish Household Survey. The interviewer asks whether the person holds a full driving licence (car or motorcycle).  </t>
  </si>
  <si>
    <t xml:space="preserve">Source: Scottish Household Survey. The interviewer asks whether the person holds a full driving licence (car or motorcycle).   </t>
  </si>
  <si>
    <t xml:space="preserve">1. The denominator includes people for whom it was not known, or not recorded, what type of driving licence (if any) was held.  </t>
  </si>
  <si>
    <r>
      <t xml:space="preserve">         percent of population </t>
    </r>
    <r>
      <rPr>
        <i/>
        <vertAlign val="superscript"/>
        <sz val="10"/>
        <rFont val="Arial"/>
        <family val="2"/>
      </rPr>
      <t>1</t>
    </r>
  </si>
  <si>
    <t>Note: For some age groups the sample sizes are relatively small and so estimates can be subject to greater fluctuations over time.</t>
  </si>
  <si>
    <t>2015</t>
  </si>
  <si>
    <t xml:space="preserve">  2015/16</t>
  </si>
  <si>
    <t>HGV</t>
  </si>
  <si>
    <t>PSV</t>
  </si>
  <si>
    <t>Number of vehicles specified on licence</t>
  </si>
  <si>
    <t>Restricted</t>
  </si>
  <si>
    <t>Standard National</t>
  </si>
  <si>
    <t>Standard International</t>
  </si>
  <si>
    <t>0-2</t>
  </si>
  <si>
    <t>3-5</t>
  </si>
  <si>
    <t>6-10</t>
  </si>
  <si>
    <t>11-20</t>
  </si>
  <si>
    <t>21-50</t>
  </si>
  <si>
    <t>51-100</t>
  </si>
  <si>
    <t>Source: Figures in previous versions of this table were obtained from VOSA. These figures are are on a differenct basis and have been obtained from the</t>
  </si>
  <si>
    <t xml:space="preserve">  Total top 20 cars</t>
  </si>
  <si>
    <t xml:space="preserve">  Total all other cars</t>
  </si>
  <si>
    <t xml:space="preserve">  Total cars sold</t>
  </si>
  <si>
    <t>Total licence holders</t>
  </si>
  <si>
    <t>101-200</t>
  </si>
  <si>
    <t>Bishopbriggs (M)</t>
  </si>
  <si>
    <t>Castle Douglas  (R)</t>
  </si>
  <si>
    <t>Cumnock  (T)</t>
  </si>
  <si>
    <t>Duns (R )</t>
  </si>
  <si>
    <t>East Kilbride (T)</t>
  </si>
  <si>
    <t>Girvan (T)</t>
  </si>
  <si>
    <t>Haddington (R )</t>
  </si>
  <si>
    <t>Inverurie (R )</t>
  </si>
  <si>
    <t>Islay Island (R )</t>
  </si>
  <si>
    <t>Isle of Mull (R )</t>
  </si>
  <si>
    <t>Lanark  (R )</t>
  </si>
  <si>
    <t>Livingston (M)</t>
  </si>
  <si>
    <t>(T) - Taking Testing to the Customer site</t>
  </si>
  <si>
    <t>KUGA</t>
  </si>
  <si>
    <t>2016</t>
  </si>
  <si>
    <t xml:space="preserve">  2016/17</t>
  </si>
  <si>
    <t>KIA</t>
  </si>
  <si>
    <t>SPORTAGE</t>
  </si>
  <si>
    <t xml:space="preserve">3. The vehicle licence figure does not include refunds issued. DVLA  are currently investigating the financial accuracy </t>
  </si>
  <si>
    <t xml:space="preserve">       of these figures and an update for vehicle licences is not available at the moment.</t>
  </si>
  <si>
    <t>2017</t>
  </si>
  <si>
    <t xml:space="preserve">  2017/18</t>
  </si>
  <si>
    <t>c</t>
  </si>
  <si>
    <t>c. Value has been suppressed to avoid disclosing personal information.</t>
  </si>
  <si>
    <t>MOKKA X</t>
  </si>
  <si>
    <t>AYGO</t>
  </si>
  <si>
    <t>Argyll and Bute</t>
  </si>
  <si>
    <t>City of Edinburgh</t>
  </si>
  <si>
    <t>Clackmannanshire</t>
  </si>
  <si>
    <t>Dumfries and Galloway</t>
  </si>
  <si>
    <t>Glasgow City</t>
  </si>
  <si>
    <t>Na h-Eileanan Siar</t>
  </si>
  <si>
    <t>Perth and Kinross</t>
  </si>
  <si>
    <t>Rate per 1000 pop</t>
  </si>
  <si>
    <t>201+</t>
  </si>
  <si>
    <r>
      <t xml:space="preserve">Inverclyde </t>
    </r>
    <r>
      <rPr>
        <vertAlign val="superscript"/>
        <sz val="12"/>
        <rFont val="Arial"/>
        <family val="2"/>
      </rPr>
      <t>1</t>
    </r>
  </si>
  <si>
    <t>ROAD TRANSPORT VEHICLES</t>
  </si>
  <si>
    <t>Note:  In 2003 the definition of 'Crown Exempt' and 'Other' categories mean figures aren't strictly comparable.</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</si>
  <si>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</si>
  <si>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</si>
  <si>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</si>
  <si>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 xml:space="preserve">2. In 2010 DfT revised stock figures from 2006 to 2009 - see </t>
  </si>
  <si>
    <t xml:space="preserve">1. In 2010 DfT revised stock figures from 2006 to 2009 - see </t>
  </si>
  <si>
    <t>Note: This table has been removed as data are no longer available for Scotland. Latest Scottish estimates are given in table 1.16</t>
  </si>
  <si>
    <r>
      <t>Construction and use regulations</t>
    </r>
    <r>
      <rPr>
        <vertAlign val="superscript"/>
        <sz val="10"/>
        <rFont val="Arial"/>
        <family val="2"/>
      </rPr>
      <t>2</t>
    </r>
  </si>
  <si>
    <t>Lighting, Construction and Use Offences</t>
  </si>
  <si>
    <t>Note: Table 13.10 in Chapter 13 shows vehicles licensed in 2018 by body type and method of propulsion.</t>
  </si>
  <si>
    <t>Note: Table 13.9 in Chapter 13 shows vehicles first registered in 2018 by body type and method of propulsion.</t>
  </si>
  <si>
    <t>2018</t>
  </si>
  <si>
    <r>
      <t>Table 1.17</t>
    </r>
    <r>
      <rPr>
        <sz val="12"/>
        <rFont val="Arial"/>
        <family val="2"/>
      </rPr>
      <t xml:space="preserve">    People who hold a full driving licence, 2008-2018 </t>
    </r>
  </si>
  <si>
    <t xml:space="preserve">  2018/19</t>
  </si>
  <si>
    <t>z prefix indicates test centre is now closed</t>
  </si>
  <si>
    <t>MERCEDES</t>
  </si>
  <si>
    <t>A-CLASS</t>
  </si>
  <si>
    <t>Inverness (Seafield Road)</t>
  </si>
  <si>
    <t>Isle of Tiree</t>
  </si>
  <si>
    <t>Montrose (Broomfield Ind Estate) (R)</t>
  </si>
  <si>
    <t>Perth (Arran Road)  (M)</t>
  </si>
  <si>
    <t>1. Average age is calculated using date of first registration rather than date of manufacture.</t>
  </si>
  <si>
    <t>Buses</t>
  </si>
  <si>
    <r>
      <t xml:space="preserve">Buses </t>
    </r>
    <r>
      <rPr>
        <vertAlign val="superscript"/>
        <sz val="12"/>
        <rFont val="Arial"/>
        <family val="2"/>
      </rPr>
      <t>3</t>
    </r>
  </si>
  <si>
    <r>
      <t xml:space="preserve">Table 1.9 </t>
    </r>
    <r>
      <rPr>
        <sz val="12"/>
        <rFont val="Arial"/>
        <family val="2"/>
      </rPr>
      <t xml:space="preserve">  Buses licensed at 31 December: by seating capacity</t>
    </r>
  </si>
  <si>
    <t>2008</t>
  </si>
  <si>
    <t>2009</t>
  </si>
  <si>
    <t>Source: DVLA/DfT</t>
  </si>
  <si>
    <t>~ denotes fewer than 50.</t>
  </si>
  <si>
    <t xml:space="preserve">1. Vehicles in the Special Concessionary Group (part of other vehicles in 2002 and earlier years) are part of Crown and Exempt from 2003 onwards </t>
  </si>
  <si>
    <t>2. In 2004 DfT revised the figures for the light goods and goods body types back to 2001. DfT does not have the underlying data to revise earlier years' figures.</t>
  </si>
  <si>
    <t>3. Gas Diesel and Steam.</t>
  </si>
  <si>
    <r>
      <t xml:space="preserve">Crown and exempt </t>
    </r>
    <r>
      <rPr>
        <vertAlign val="superscript"/>
        <sz val="10"/>
        <rFont val="Arial"/>
        <family val="2"/>
      </rPr>
      <t>1</t>
    </r>
  </si>
  <si>
    <r>
      <t xml:space="preserve">Other vehicles </t>
    </r>
    <r>
      <rPr>
        <vertAlign val="superscript"/>
        <sz val="10"/>
        <rFont val="Arial"/>
        <family val="2"/>
      </rPr>
      <t>1</t>
    </r>
  </si>
  <si>
    <t>2. DfT have revised stock figures from 2006 to 2009 - see</t>
  </si>
  <si>
    <r>
      <t xml:space="preserve">Light goods </t>
    </r>
    <r>
      <rPr>
        <vertAlign val="superscript"/>
        <sz val="10"/>
        <rFont val="Arial"/>
        <family val="2"/>
      </rPr>
      <t>2</t>
    </r>
  </si>
  <si>
    <r>
      <t xml:space="preserve">Goods </t>
    </r>
    <r>
      <rPr>
        <vertAlign val="superscript"/>
        <sz val="10"/>
        <rFont val="Arial"/>
        <family val="2"/>
      </rPr>
      <t>2</t>
    </r>
  </si>
  <si>
    <t xml:space="preserve"> Police Scotland divisions in November 2017, whereby the Driver and Vehicle Licensing Agency (rather than the police) took primacy in dealing with these offences.</t>
  </si>
  <si>
    <t>4. The number of Vehicle Excise Licence Offences recorded decreased from 3,792 in 2017-18 to 176 in 2018-19. This was largely due to standardisation of practice across</t>
  </si>
  <si>
    <r>
      <t xml:space="preserve">Vehicle excise licence offences </t>
    </r>
    <r>
      <rPr>
        <vertAlign val="superscript"/>
        <sz val="10"/>
        <rFont val="Arial"/>
        <family val="2"/>
      </rPr>
      <t>4</t>
    </r>
  </si>
  <si>
    <t>Identified in another way</t>
  </si>
  <si>
    <t>Refused</t>
  </si>
  <si>
    <t>over £40,000 - £50,000</t>
  </si>
  <si>
    <t>over £50,000 p.a.</t>
  </si>
  <si>
    <t>3.  The automatic category includes badges issued to individuals in receipt of the higher rate mobility component of Disability Living Allowance, certain levels of</t>
  </si>
  <si>
    <t xml:space="preserve">     Personal Independence Payment, a War Pensioners' Mobility Supplement,  a lump sum (tariffs 1-8) of the Armed Forces Compensation Scheme, or to blind or registered</t>
  </si>
  <si>
    <t xml:space="preserve">     blind people. (Not subject to further assessment.)</t>
  </si>
  <si>
    <t>4. Badges issued in the discretionary category to people with a substantial permanent or temporary disability who are unable or virtually unable to walk or pose a risk to themselves</t>
  </si>
  <si>
    <t xml:space="preserve">    or others in traffic or who have difficulty using parking meters (Disabled Persons (Badges for Motor Vehicles) (Scotland) Regulations 2000 as amended).(May be subject to further assessment.)</t>
  </si>
  <si>
    <t>Body, chassis, structure</t>
  </si>
  <si>
    <t>Identification of the vehicle</t>
  </si>
  <si>
    <t>Lamps, reflectors and electrical equipment</t>
  </si>
  <si>
    <t>Noise, emissions and leaks</t>
  </si>
  <si>
    <t>Road Wheels</t>
  </si>
  <si>
    <t>Seat belts and supplementary restraint systems</t>
  </si>
  <si>
    <t>Speedometer and speed limiter</t>
  </si>
  <si>
    <t>Visibility</t>
  </si>
  <si>
    <t>Motorcycle audible warning (Horn)</t>
  </si>
  <si>
    <t>Motorcycle brakes</t>
  </si>
  <si>
    <t>Motorcycle lamps and reflectors</t>
  </si>
  <si>
    <t xml:space="preserve">Motorcycle steering </t>
  </si>
  <si>
    <t>Motorcycle structure and attachments</t>
  </si>
  <si>
    <t>Motorcycle suspension</t>
  </si>
  <si>
    <t>Motorcycle tyres</t>
  </si>
  <si>
    <t>Motorcycle wheels</t>
  </si>
  <si>
    <t>Buses and coaches supplementary tests</t>
  </si>
  <si>
    <t>Seat belt installation check</t>
  </si>
  <si>
    <t>Failures with at least one Dangerous defect</t>
  </si>
  <si>
    <t>Failures with only Major defects</t>
  </si>
  <si>
    <t xml:space="preserve">were totally changed, and there is no direct comparison. In addition, new 'Deficiency Categories' were introduced. Dangerous for the most serious issues, and Major for other failure items. Figures are provided </t>
  </si>
  <si>
    <t>here with the new Deficiency Categories.</t>
  </si>
  <si>
    <t xml:space="preserve">8. There was a significant change in regulations for the MOT scheme on 20th May 2018. Whilst the basic failure rates can be directly compared, with a recognition of the changes, the defect categories </t>
  </si>
  <si>
    <r>
      <t xml:space="preserve">Table 1.12 </t>
    </r>
    <r>
      <rPr>
        <sz val="12"/>
        <rFont val="Arial"/>
        <family val="2"/>
      </rPr>
      <t xml:space="preserve">   Road vehicle testing scheme (MOT) </t>
    </r>
    <r>
      <rPr>
        <vertAlign val="superscript"/>
        <sz val="12"/>
        <rFont val="Arial"/>
        <family val="2"/>
      </rPr>
      <t>1, 8</t>
    </r>
  </si>
  <si>
    <t>Traffic Commissioners office: https://data.gov.uk/dataset/2a67d1ee-8f1b-43a3-8bc6-e8772d162a3c/traffic-commissioners-goods-and-public-service-vehicle-operator-licence-records</t>
  </si>
  <si>
    <t>Note: An error was found in previous editions of this table for population figures prior to 2016. Previously these were for the whole population. They have now been revised to show figures for age 17+.</t>
  </si>
  <si>
    <t>Vehicles licensed at 31 December 2019 by Council</t>
  </si>
  <si>
    <t>Private cars  licensed at 31 December 2019 per thousand population aged 17+</t>
  </si>
  <si>
    <t>Vehicles licensed at 31 December 2019 by Council and taxation group</t>
  </si>
  <si>
    <t>Taxi, private hire cars and drivers licensed by local authority area, 2020</t>
  </si>
  <si>
    <t>Vehicles licensed at 31 December 2019, by taxation group, and by year of first registration</t>
  </si>
  <si>
    <t>Goods vehicle operators in Scotland by licence type and number of vehicles specified on the licence, December 2020</t>
  </si>
  <si>
    <t>The 20 most popular new cars sold in Scotland 1, 2019</t>
  </si>
  <si>
    <t>Practical Driving Test - Pass Rate at Test Centres, 2019-20</t>
  </si>
  <si>
    <t>People who hold a full driving licence 2019</t>
  </si>
  <si>
    <t>People who hold a full driving licence, 2009-2019</t>
  </si>
  <si>
    <t xml:space="preserve">Households with a car available for private use1, 2009-2019 </t>
  </si>
  <si>
    <t>Households with a car or van available for private use, 2019</t>
  </si>
  <si>
    <t>Number of blue badges1 on issue, time series and 2020 breakdown</t>
  </si>
  <si>
    <r>
      <t xml:space="preserve">Table 1.3 </t>
    </r>
    <r>
      <rPr>
        <sz val="12"/>
        <rFont val="Arial"/>
        <family val="2"/>
      </rPr>
      <t xml:space="preserve"> Vehicles licensed at 31 December 2019 by Council and taxation group</t>
    </r>
  </si>
  <si>
    <t>Population aged 17+ (NRS Population estimates Mid 2019)</t>
  </si>
  <si>
    <r>
      <t xml:space="preserve">Table 1.4  </t>
    </r>
    <r>
      <rPr>
        <sz val="12"/>
        <rFont val="Arial"/>
        <family val="2"/>
      </rPr>
      <t>Taxi, private hire cars and drivers licensed by local authority area, 2020</t>
    </r>
  </si>
  <si>
    <t>2005-</t>
  </si>
  <si>
    <t>2010-</t>
  </si>
  <si>
    <t>2015-</t>
  </si>
  <si>
    <r>
      <t xml:space="preserve">Table 1.5 </t>
    </r>
    <r>
      <rPr>
        <sz val="12"/>
        <rFont val="Arial"/>
        <family val="2"/>
      </rPr>
      <t xml:space="preserve">  Vehicles licensed at 31 December 2019, by taxation group, and</t>
    </r>
  </si>
  <si>
    <t>2019</t>
  </si>
  <si>
    <t>1. As at December 2020</t>
  </si>
  <si>
    <r>
      <t>Table 1.11</t>
    </r>
    <r>
      <rPr>
        <sz val="12"/>
        <rFont val="Arial"/>
        <family val="2"/>
      </rPr>
      <t xml:space="preserve">  The 20 most popular new cars sold in Scotland </t>
    </r>
    <r>
      <rPr>
        <vertAlign val="superscript"/>
        <sz val="12"/>
        <rFont val="Arial"/>
        <family val="2"/>
      </rPr>
      <t>1</t>
    </r>
    <r>
      <rPr>
        <sz val="12"/>
        <rFont val="Arial"/>
        <family val="2"/>
      </rPr>
      <t>, 2019</t>
    </r>
  </si>
  <si>
    <t>Table 1.14  Practical Driving Test - Pass Rate at Test Centres 2019-20</t>
  </si>
  <si>
    <r>
      <t>Table 1.16</t>
    </r>
    <r>
      <rPr>
        <sz val="12"/>
        <rFont val="Arial"/>
        <family val="2"/>
      </rPr>
      <t xml:space="preserve">    People who hold a full driving licence 2019</t>
    </r>
  </si>
  <si>
    <r>
      <rPr>
        <b/>
        <sz val="12"/>
        <rFont val="Arial"/>
        <family val="2"/>
      </rPr>
      <t>Table 1.19</t>
    </r>
    <r>
      <rPr>
        <sz val="12"/>
        <rFont val="Arial"/>
        <family val="2"/>
      </rPr>
      <t xml:space="preserve">   Households with a car available for private use</t>
    </r>
    <r>
      <rPr>
        <vertAlign val="superscript"/>
        <sz val="12"/>
        <rFont val="Arial"/>
        <family val="2"/>
      </rPr>
      <t>1</t>
    </r>
    <r>
      <rPr>
        <sz val="12"/>
        <rFont val="Arial"/>
        <family val="2"/>
      </rPr>
      <t xml:space="preserve">, 2009-2019 </t>
    </r>
    <r>
      <rPr>
        <vertAlign val="superscript"/>
        <sz val="12"/>
        <rFont val="Arial"/>
        <family val="2"/>
      </rPr>
      <t>2</t>
    </r>
  </si>
  <si>
    <r>
      <t xml:space="preserve">Table 1.20  </t>
    </r>
    <r>
      <rPr>
        <sz val="12"/>
        <rFont val="Arial"/>
        <family val="2"/>
      </rPr>
      <t xml:space="preserve"> Households with a car or van available for private use </t>
    </r>
    <r>
      <rPr>
        <vertAlign val="superscript"/>
        <sz val="12"/>
        <rFont val="Arial"/>
        <family val="2"/>
      </rPr>
      <t>1</t>
    </r>
    <r>
      <rPr>
        <sz val="12"/>
        <rFont val="Arial"/>
        <family val="2"/>
      </rPr>
      <t>, 2019</t>
    </r>
  </si>
  <si>
    <r>
      <t>Table 1.21   Number of blue badges</t>
    </r>
    <r>
      <rPr>
        <b/>
        <vertAlign val="superscript"/>
        <sz val="12"/>
        <rFont val="Arial"/>
        <family val="2"/>
      </rPr>
      <t>1</t>
    </r>
    <r>
      <rPr>
        <b/>
        <sz val="12"/>
        <rFont val="Arial"/>
        <family val="2"/>
      </rPr>
      <t xml:space="preserve"> on issue, time series and 2020 breakdown</t>
    </r>
  </si>
  <si>
    <t>pop 2019</t>
  </si>
  <si>
    <t xml:space="preserve">  2019/20</t>
  </si>
  <si>
    <r>
      <t xml:space="preserve">Figure 1.2  </t>
    </r>
    <r>
      <rPr>
        <sz val="22"/>
        <rFont val="Arial"/>
        <family val="2"/>
      </rPr>
      <t xml:space="preserve">      Vehicles licensed at 31 December 2019 by Council</t>
    </r>
  </si>
  <si>
    <r>
      <t xml:space="preserve">Figure 1.3 </t>
    </r>
    <r>
      <rPr>
        <sz val="22"/>
        <rFont val="Arial"/>
        <family val="2"/>
      </rPr>
      <t xml:space="preserve">     Private cars  licensed at 31 December 2019 per thousand population aged 17+</t>
    </r>
  </si>
  <si>
    <t>White Scottish</t>
  </si>
  <si>
    <t>White other British</t>
  </si>
  <si>
    <t>White Polish</t>
  </si>
  <si>
    <t>Other white</t>
  </si>
  <si>
    <t>Asian, Asian Scottish or Asian British</t>
  </si>
  <si>
    <t>by current situation:</t>
  </si>
  <si>
    <t>Self employed</t>
  </si>
  <si>
    <t>Employed full time</t>
  </si>
  <si>
    <t>Employed part time</t>
  </si>
  <si>
    <t>Looking after the home or family</t>
  </si>
  <si>
    <t>Permanently retired from work</t>
  </si>
  <si>
    <t>Unemployed and seeking work</t>
  </si>
  <si>
    <t>In further / higher education</t>
  </si>
  <si>
    <t>Permanently sick or disabled</t>
  </si>
  <si>
    <t>* Percentage includes people for whom it was not known, or not recorded, what type of driving licence (if any) was held</t>
  </si>
  <si>
    <t>** Percentages based on a denominator of 50 respondents or fewer are not shown. 
* Denominator includes people for whom it was not known, or not recorded, what type of driving licence (if any) was held.</t>
  </si>
  <si>
    <t>Estimates based on smaller sample sizes may be subject to larger levels of variation and therefore may see relatively large fluctuations over time</t>
  </si>
  <si>
    <t>1. From 2012 Q4 the question was amended to ask about access to cars / vans instead of just vans.</t>
  </si>
  <si>
    <t>Source : Scottish Household Survey.</t>
  </si>
  <si>
    <t xml:space="preserve">  Badges on issue as at 31st March 2020:</t>
  </si>
  <si>
    <r>
      <t>2020</t>
    </r>
    <r>
      <rPr>
        <b/>
        <vertAlign val="superscript"/>
        <sz val="12"/>
        <rFont val="Arial"/>
        <family val="2"/>
      </rPr>
      <t>11</t>
    </r>
  </si>
  <si>
    <t xml:space="preserve"> that may have been cancelled or replaced after March 2020.</t>
  </si>
  <si>
    <t>11. The 2020 figures include cancelled and replaced badges as we now have the timestamps for those elements. This takes into account badges</t>
  </si>
  <si>
    <t>zDunfermline</t>
  </si>
  <si>
    <t>Dunfermline (Vine)  (M)</t>
  </si>
  <si>
    <t>Inverness (Longman Drive) and Isle of Skye (Broadford) are now closed</t>
  </si>
  <si>
    <r>
      <t xml:space="preserve">Driving with concentration of drug above limit </t>
    </r>
    <r>
      <rPr>
        <i/>
        <vertAlign val="superscript"/>
        <sz val="10"/>
        <rFont val="Arial"/>
        <family val="2"/>
      </rPr>
      <t>5</t>
    </r>
  </si>
  <si>
    <r>
      <t>Being in charge with concentration of drug above limit</t>
    </r>
    <r>
      <rPr>
        <i/>
        <vertAlign val="superscript"/>
        <sz val="10"/>
        <rFont val="Arial"/>
        <family val="2"/>
      </rPr>
      <t xml:space="preserve"> 5</t>
    </r>
  </si>
  <si>
    <t xml:space="preserve">5. New offences introduced in October 2019 in relation to drug driving (driving or being in charge of a motor vehicle with concentration of a specified controlled drug above a specified limit). </t>
  </si>
  <si>
    <t xml:space="preserve">See note 2.21 for details. </t>
  </si>
  <si>
    <t>GRANDLAND X</t>
  </si>
  <si>
    <t>T-ROC</t>
  </si>
  <si>
    <t>TIGUAN</t>
  </si>
  <si>
    <t>ECOSPORT</t>
  </si>
  <si>
    <t>PEUGEOT</t>
  </si>
  <si>
    <t>BMW</t>
  </si>
  <si>
    <t>1 SERIES</t>
  </si>
  <si>
    <t xml:space="preserve">             -  </t>
  </si>
  <si>
    <t xml:space="preserve">9. For the Financial Year 2019/20, there was a drop in testing volumes in the last two weeks of March 2020 as Covid restrictions started to emerge. </t>
  </si>
  <si>
    <t>The six monht extension of expiry dates began on 31st March, and figures for 2020/21 will be substatially changed due to that.</t>
  </si>
  <si>
    <r>
      <t xml:space="preserve">20th May 2019 - 19th May  2020 </t>
    </r>
    <r>
      <rPr>
        <b/>
        <i/>
        <vertAlign val="superscript"/>
        <sz val="12"/>
        <rFont val="Arial"/>
        <family val="2"/>
      </rPr>
      <t>9</t>
    </r>
  </si>
  <si>
    <t>N/A</t>
  </si>
  <si>
    <t>Table 1.23   Households with a car or van available by gender, 2011</t>
  </si>
  <si>
    <t>Table 1.24   Households with a car or van available, 2011</t>
  </si>
  <si>
    <t xml:space="preserve">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http://www.gov.scot/Topics/Statistics/Browse/Crime-Justice/PubRecordedCrime/TechnicalReport
</t>
  </si>
  <si>
    <t>should not be made. Further information can be found at: http://www.scotland.gov.uk/Topics/Statistics/Browse/Crime-Justice/PubRecordedCrime/TechnicalReport</t>
  </si>
  <si>
    <t>5. Aberdeenshire introduced an electronic data capture system in 2010; therefore figures may not be comparable with previous years.</t>
  </si>
  <si>
    <t>8. Orkney introduced an electronic system in 2009; therefore figures may not be comparable with previous years.</t>
  </si>
  <si>
    <r>
      <t xml:space="preserve">Table 1.15    </t>
    </r>
    <r>
      <rPr>
        <sz val="12"/>
        <rFont val="Arial"/>
        <family val="2"/>
      </rPr>
      <t>People who hold a full car driving licence by age</t>
    </r>
  </si>
  <si>
    <r>
      <t xml:space="preserve">Table 1.10   Heavy goods and public service vehicle operators in Scotland by licence type and number vehicles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</si>
</sst>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s>
  <fonts count="57" x14ac:knownFonts="1">
    <font>
      <sz val="10"/>
      <name val="Arial"/>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vertAlign val="superscript"/>
      <sz val="12"/>
      <name val="Arial"/>
      <family val="2"/>
    </font>
    <font>
      <i/>
      <sz val="12"/>
      <name val="Arial"/>
      <family val="2"/>
    </font>
    <font>
      <sz val="14"/>
      <name val="Arial"/>
      <family val="2"/>
    </font>
    <font>
      <b/>
      <sz val="14"/>
      <name val="Arial"/>
      <family val="2"/>
    </font>
    <font>
      <b/>
      <vertAlign val="superscript"/>
      <sz val="14"/>
      <name val="Arial"/>
      <family val="2"/>
    </font>
    <font>
      <sz val="12"/>
      <color indexed="12"/>
      <name val="Arial"/>
      <family val="2"/>
    </font>
    <font>
      <b/>
      <vertAlign val="superscript"/>
      <sz val="12"/>
      <name val="Arial"/>
      <family val="2"/>
    </font>
    <font>
      <b/>
      <sz val="11"/>
      <name val="Arial"/>
      <family val="2"/>
    </font>
    <font>
      <sz val="10"/>
      <color indexed="8"/>
      <name val="MS Sans Serif"/>
      <family val="2"/>
    </font>
    <font>
      <sz val="8"/>
      <name val="Arial"/>
      <family val="2"/>
    </font>
    <font>
      <b/>
      <vertAlign val="superscript"/>
      <sz val="11"/>
      <name val="Arial"/>
      <family val="2"/>
    </font>
    <font>
      <sz val="14"/>
      <name val="Helv"/>
    </font>
    <font>
      <sz val="10"/>
      <name val="Helv"/>
    </font>
    <font>
      <sz val="12"/>
      <name val="Arial"/>
      <family val="2"/>
    </font>
    <font>
      <sz val="12"/>
      <name val="Helv"/>
    </font>
    <font>
      <sz val="8"/>
      <name val="Arial"/>
      <family val="2"/>
    </font>
    <font>
      <u/>
      <sz val="7.5"/>
      <color indexed="12"/>
      <name val="Arial"/>
      <family val="2"/>
    </font>
    <font>
      <b/>
      <sz val="8"/>
      <name val="Arial"/>
      <family val="2"/>
    </font>
    <font>
      <b/>
      <sz val="12"/>
      <name val="Arial"/>
      <family val="2"/>
    </font>
    <font>
      <sz val="12"/>
      <name val="Arial Unicode MS"/>
      <family val="2"/>
    </font>
    <font>
      <sz val="10"/>
      <name val="Times New Roman"/>
      <family val="1"/>
    </font>
    <font>
      <b/>
      <i/>
      <sz val="12"/>
      <name val="Arial"/>
      <family val="2"/>
    </font>
    <font>
      <i/>
      <sz val="12"/>
      <name val="Arial"/>
      <family val="2"/>
    </font>
    <font>
      <b/>
      <sz val="16"/>
      <name val="Arial"/>
      <family val="2"/>
    </font>
    <font>
      <sz val="11.5"/>
      <name val="Arial"/>
      <family val="2"/>
    </font>
    <font>
      <sz val="10"/>
      <name val="Times New Roman"/>
      <family val="1"/>
    </font>
    <font>
      <sz val="11"/>
      <name val="Arial"/>
      <family val="2"/>
    </font>
    <font>
      <sz val="9"/>
      <name val="Arial"/>
      <family val="2"/>
    </font>
    <font>
      <u/>
      <sz val="12"/>
      <color indexed="12"/>
      <name val="Arial"/>
      <family val="2"/>
    </font>
    <font>
      <i/>
      <vertAlign val="superscript"/>
      <sz val="10"/>
      <name val="Arial"/>
      <family val="2"/>
    </font>
    <font>
      <b/>
      <sz val="11.5"/>
      <name val="Arial"/>
      <family val="2"/>
    </font>
    <font>
      <sz val="16"/>
      <name val="Arial"/>
      <family val="2"/>
    </font>
    <font>
      <b/>
      <sz val="22"/>
      <name val="Arial"/>
      <family val="2"/>
    </font>
    <font>
      <sz val="22"/>
      <name val="Arial"/>
      <family val="2"/>
    </font>
    <font>
      <sz val="10"/>
      <color theme="1"/>
      <name val="Arial"/>
      <family val="2"/>
    </font>
    <font>
      <b/>
      <sz val="12"/>
      <color rgb="FF0000FF"/>
      <name val="Arial"/>
      <family val="2"/>
    </font>
    <font>
      <sz val="10"/>
      <color rgb="FF3E3E3E"/>
      <name val="Tahoma"/>
      <family val="2"/>
    </font>
    <font>
      <sz val="11"/>
      <name val="Calibri"/>
      <family val="2"/>
    </font>
    <font>
      <b/>
      <i/>
      <vertAlign val="superscript"/>
      <sz val="12"/>
      <name val="Arial"/>
      <family val="2"/>
    </font>
    <font>
      <u/>
      <sz val="10"/>
      <name val="Arial"/>
      <family val="2"/>
    </font>
    <font>
      <u/>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FF"/>
      </patternFill>
    </fill>
    <fill>
      <patternFill patternType="solid">
        <fgColor theme="0"/>
        <bgColor theme="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0"/>
      </right>
      <top/>
      <bottom style="thin">
        <color theme="0"/>
      </bottom>
      <diagonal/>
    </border>
  </borders>
  <cellStyleXfs count="22">
    <xf numFmtId="0" fontId="0"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0" fontId="32" fillId="0" borderId="0" applyNumberFormat="0" applyFill="0" applyBorder="0" applyAlignment="0" applyProtection="0">
      <alignment vertical="top"/>
      <protection locked="0"/>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3" fontId="31" fillId="0" borderId="0"/>
    <xf numFmtId="0" fontId="24" fillId="0" borderId="0"/>
    <xf numFmtId="0" fontId="29" fillId="0" borderId="0"/>
    <xf numFmtId="171" fontId="27" fillId="0" borderId="0"/>
    <xf numFmtId="171" fontId="30" fillId="0" borderId="0"/>
    <xf numFmtId="0" fontId="3" fillId="0" borderId="0"/>
    <xf numFmtId="0" fontId="31" fillId="0" borderId="0"/>
    <xf numFmtId="0" fontId="31" fillId="0" borderId="0"/>
    <xf numFmtId="9" fontId="3" fillId="0" borderId="0" applyFont="0" applyFill="0" applyBorder="0" applyAlignment="0" applyProtection="0"/>
    <xf numFmtId="176" fontId="41" fillId="0" borderId="0" applyFill="0" applyBorder="0" applyAlignment="0" applyProtection="0"/>
    <xf numFmtId="0" fontId="3" fillId="0" borderId="0">
      <alignment vertical="top"/>
    </xf>
    <xf numFmtId="43" fontId="3" fillId="0" borderId="0" applyFont="0" applyFill="0" applyBorder="0" applyAlignment="0" applyProtection="0"/>
  </cellStyleXfs>
  <cellXfs count="693">
    <xf numFmtId="0" fontId="0" fillId="0" borderId="0" xfId="0" applyAlignment="1"/>
    <xf numFmtId="0" fontId="0" fillId="0" borderId="0" xfId="0" applyBorder="1" applyAlignment="1"/>
    <xf numFmtId="0" fontId="1" fillId="0" borderId="0" xfId="0" applyFont="1" applyBorder="1" applyAlignment="1"/>
    <xf numFmtId="0" fontId="0" fillId="0" borderId="1" xfId="0" applyBorder="1" applyAlignment="1"/>
    <xf numFmtId="0" fontId="1" fillId="0" borderId="2" xfId="0" applyFont="1" applyBorder="1" applyAlignment="1">
      <alignment horizontal="centerContinuous"/>
    </xf>
    <xf numFmtId="0" fontId="1"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Border="1" applyAlignment="1"/>
    <xf numFmtId="0" fontId="0" fillId="0" borderId="5" xfId="0" applyBorder="1" applyAlignment="1"/>
    <xf numFmtId="1" fontId="0" fillId="0" borderId="6" xfId="0" applyNumberFormat="1" applyBorder="1" applyAlignment="1"/>
    <xf numFmtId="0" fontId="3" fillId="0" borderId="0" xfId="0" applyFont="1" applyAlignment="1"/>
    <xf numFmtId="0" fontId="0" fillId="0" borderId="6" xfId="0" applyBorder="1" applyAlignment="1"/>
    <xf numFmtId="0" fontId="0" fillId="0" borderId="2" xfId="0" applyBorder="1" applyAlignment="1"/>
    <xf numFmtId="0" fontId="1" fillId="0" borderId="6" xfId="0" applyFont="1" applyBorder="1" applyAlignment="1">
      <alignment horizontal="right"/>
    </xf>
    <xf numFmtId="0" fontId="1" fillId="0" borderId="7" xfId="0" applyFont="1" applyBorder="1" applyAlignment="1">
      <alignment horizontal="right"/>
    </xf>
    <xf numFmtId="0" fontId="2"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0" fontId="1" fillId="0" borderId="2" xfId="0" applyFont="1" applyBorder="1" applyAlignment="1">
      <alignment horizontal="center" wrapText="1"/>
    </xf>
    <xf numFmtId="164" fontId="0" fillId="0" borderId="6" xfId="0" applyNumberFormat="1" applyBorder="1" applyAlignment="1"/>
    <xf numFmtId="164" fontId="0" fillId="0" borderId="0" xfId="0" applyNumberFormat="1" applyAlignment="1">
      <alignment horizontal="center"/>
    </xf>
    <xf numFmtId="0" fontId="1" fillId="0" borderId="0" xfId="0" applyFont="1" applyBorder="1" applyAlignment="1">
      <alignment horizontal="center" vertical="top"/>
    </xf>
    <xf numFmtId="0" fontId="1" fillId="0" borderId="0" xfId="0" applyFont="1" applyBorder="1" applyAlignment="1">
      <alignment vertical="top" wrapText="1"/>
    </xf>
    <xf numFmtId="0" fontId="1" fillId="0" borderId="0" xfId="0" applyFont="1" applyBorder="1" applyAlignment="1">
      <alignment horizontal="center" vertical="center"/>
    </xf>
    <xf numFmtId="0" fontId="0" fillId="0" borderId="6" xfId="0" applyBorder="1" applyAlignment="1">
      <alignment horizontal="centerContinuous"/>
    </xf>
    <xf numFmtId="0" fontId="4" fillId="0" borderId="6" xfId="0" applyFont="1" applyBorder="1" applyAlignment="1"/>
    <xf numFmtId="0" fontId="4" fillId="0" borderId="6" xfId="0" applyFont="1" applyBorder="1" applyAlignment="1">
      <alignment horizontal="centerContinuous"/>
    </xf>
    <xf numFmtId="0" fontId="1" fillId="0" borderId="0" xfId="0" applyFont="1" applyBorder="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1" fillId="0" borderId="0" xfId="0" applyFont="1" applyBorder="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2" fillId="0" borderId="0" xfId="0" applyFont="1" applyBorder="1" applyAlignment="1">
      <alignment horizontal="right"/>
    </xf>
    <xf numFmtId="164" fontId="0" fillId="0" borderId="0" xfId="0" applyNumberFormat="1" applyAlignment="1"/>
    <xf numFmtId="164" fontId="0" fillId="0" borderId="0" xfId="0" quotePrefix="1" applyNumberFormat="1" applyAlignment="1">
      <alignment horizontal="center"/>
    </xf>
    <xf numFmtId="164" fontId="0" fillId="0" borderId="6" xfId="0" applyNumberFormat="1" applyFill="1" applyBorder="1" applyAlignment="1"/>
    <xf numFmtId="0" fontId="9" fillId="0" borderId="0" xfId="0" applyFont="1" applyAlignment="1"/>
    <xf numFmtId="0" fontId="10" fillId="0" borderId="0" xfId="0" applyFont="1" applyAlignment="1"/>
    <xf numFmtId="0" fontId="10" fillId="0" borderId="9" xfId="0" applyFont="1" applyBorder="1" applyAlignment="1"/>
    <xf numFmtId="0" fontId="11" fillId="0" borderId="0" xfId="0" applyFont="1" applyAlignment="1"/>
    <xf numFmtId="0" fontId="12" fillId="0" borderId="0" xfId="0" applyFont="1" applyAlignment="1"/>
    <xf numFmtId="0" fontId="12" fillId="0" borderId="0" xfId="0" applyFont="1" applyBorder="1" applyAlignment="1"/>
    <xf numFmtId="0" fontId="12" fillId="0" borderId="6" xfId="0" applyFont="1" applyBorder="1" applyAlignment="1"/>
    <xf numFmtId="0" fontId="0" fillId="0" borderId="0" xfId="0" applyFill="1" applyBorder="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pplyAlignment="1">
      <alignment vertical="top"/>
    </xf>
    <xf numFmtId="0" fontId="0" fillId="0" borderId="10" xfId="0" applyBorder="1" applyAlignment="1">
      <alignment horizontal="centerContinuous" vertical="top"/>
    </xf>
    <xf numFmtId="164" fontId="0" fillId="0" borderId="0" xfId="0" applyNumberFormat="1" applyFill="1" applyAlignment="1"/>
    <xf numFmtId="164" fontId="8" fillId="0" borderId="0" xfId="0" applyNumberFormat="1" applyFont="1" applyFill="1" applyBorder="1" applyAlignment="1">
      <alignment horizontal="center"/>
    </xf>
    <xf numFmtId="164" fontId="0" fillId="0" borderId="0" xfId="0" applyNumberFormat="1" applyAlignment="1">
      <alignment horizontal="centerContinuous"/>
    </xf>
    <xf numFmtId="1" fontId="0" fillId="0" borderId="0" xfId="0" applyNumberFormat="1" applyFill="1" applyAlignment="1">
      <alignment horizontal="center"/>
    </xf>
    <xf numFmtId="164" fontId="0" fillId="0" borderId="0" xfId="0" applyNumberFormat="1" applyFill="1" applyAlignment="1">
      <alignment horizontal="center"/>
    </xf>
    <xf numFmtId="2" fontId="0" fillId="0" borderId="0" xfId="0" applyNumberFormat="1" applyFill="1" applyAlignment="1">
      <alignment horizontal="centerContinuous"/>
    </xf>
    <xf numFmtId="164" fontId="0" fillId="0" borderId="6" xfId="0" applyNumberFormat="1" applyFill="1" applyBorder="1" applyAlignment="1">
      <alignment horizontal="center"/>
    </xf>
    <xf numFmtId="3" fontId="0" fillId="0" borderId="0" xfId="0" applyNumberFormat="1" applyFill="1" applyBorder="1" applyAlignment="1">
      <alignment horizontal="center"/>
    </xf>
    <xf numFmtId="0" fontId="0" fillId="0" borderId="0" xfId="0" applyFill="1" applyBorder="1" applyAlignment="1">
      <alignment horizontal="center"/>
    </xf>
    <xf numFmtId="164" fontId="0" fillId="0" borderId="0" xfId="18" applyNumberFormat="1" applyFont="1" applyFill="1" applyBorder="1" applyAlignment="1">
      <alignment horizontal="center"/>
    </xf>
    <xf numFmtId="0" fontId="0" fillId="0" borderId="6" xfId="0" applyFill="1" applyBorder="1" applyAlignment="1">
      <alignment horizontal="center"/>
    </xf>
    <xf numFmtId="164" fontId="0" fillId="0" borderId="6" xfId="18" applyNumberFormat="1" applyFont="1" applyFill="1" applyBorder="1" applyAlignment="1">
      <alignment horizontal="center"/>
    </xf>
    <xf numFmtId="164" fontId="14" fillId="0" borderId="6" xfId="18" applyNumberFormat="1" applyFont="1" applyFill="1" applyBorder="1" applyAlignment="1">
      <alignment horizontal="center"/>
    </xf>
    <xf numFmtId="164" fontId="15" fillId="0" borderId="0" xfId="0" applyNumberFormat="1" applyFont="1" applyFill="1" applyBorder="1" applyAlignment="1">
      <alignment horizontal="center"/>
    </xf>
    <xf numFmtId="0" fontId="2" fillId="0" borderId="0" xfId="0" applyFont="1" applyBorder="1" applyAlignment="1"/>
    <xf numFmtId="0" fontId="4" fillId="0" borderId="0" xfId="0" applyFont="1" applyBorder="1" applyAlignment="1"/>
    <xf numFmtId="164" fontId="12" fillId="0" borderId="0" xfId="0" applyNumberFormat="1" applyFont="1" applyBorder="1" applyAlignment="1"/>
    <xf numFmtId="164" fontId="12" fillId="0" borderId="0" xfId="0" applyNumberFormat="1" applyFont="1" applyFill="1" applyAlignment="1"/>
    <xf numFmtId="164" fontId="12" fillId="0" borderId="0" xfId="0" applyNumberFormat="1" applyFont="1" applyAlignment="1"/>
    <xf numFmtId="164" fontId="12" fillId="0" borderId="0" xfId="0" applyNumberFormat="1" applyFont="1" applyFill="1" applyBorder="1" applyAlignment="1"/>
    <xf numFmtId="3" fontId="12" fillId="0" borderId="0" xfId="0" applyNumberFormat="1" applyFont="1" applyBorder="1" applyAlignment="1"/>
    <xf numFmtId="164" fontId="12" fillId="0" borderId="0" xfId="0" applyNumberFormat="1" applyFont="1" applyBorder="1" applyAlignment="1">
      <alignment horizontal="center"/>
    </xf>
    <xf numFmtId="165" fontId="12" fillId="0" borderId="0" xfId="0" applyNumberFormat="1" applyFont="1" applyFill="1" applyBorder="1" applyAlignment="1">
      <alignment horizontal="right"/>
    </xf>
    <xf numFmtId="164" fontId="12" fillId="0" borderId="0" xfId="0" applyNumberFormat="1" applyFont="1" applyFill="1" applyBorder="1" applyAlignment="1">
      <alignment horizontal="right"/>
    </xf>
    <xf numFmtId="164" fontId="12" fillId="0" borderId="0" xfId="0" applyNumberFormat="1" applyFont="1" applyFill="1" applyAlignment="1">
      <alignment horizontal="right"/>
    </xf>
    <xf numFmtId="1" fontId="12" fillId="0" borderId="0" xfId="0" applyNumberFormat="1" applyFont="1" applyFill="1" applyBorder="1" applyAlignment="1">
      <alignment horizontal="right"/>
    </xf>
    <xf numFmtId="164" fontId="12" fillId="0" borderId="0" xfId="0" applyNumberFormat="1" applyFont="1" applyAlignment="1">
      <alignment horizontal="right"/>
    </xf>
    <xf numFmtId="3" fontId="12" fillId="0" borderId="0" xfId="0" applyNumberFormat="1" applyFont="1" applyAlignment="1">
      <alignment horizontal="right"/>
    </xf>
    <xf numFmtId="3" fontId="12" fillId="0" borderId="0" xfId="0" applyNumberFormat="1" applyFont="1" applyBorder="1" applyAlignment="1">
      <alignment horizontal="right"/>
    </xf>
    <xf numFmtId="3" fontId="12" fillId="0" borderId="0" xfId="0" applyNumberFormat="1" applyFont="1" applyFill="1" applyAlignment="1">
      <alignment horizontal="right"/>
    </xf>
    <xf numFmtId="0" fontId="12" fillId="0" borderId="0" xfId="0" applyFont="1" applyBorder="1" applyAlignment="1">
      <alignment horizontal="center"/>
    </xf>
    <xf numFmtId="0" fontId="17" fillId="0" borderId="0" xfId="0" applyFont="1" applyBorder="1" applyAlignment="1">
      <alignment horizontal="right"/>
    </xf>
    <xf numFmtId="0" fontId="12" fillId="0" borderId="0" xfId="0" applyFont="1" applyFill="1" applyBorder="1" applyAlignment="1">
      <alignment horizontal="right"/>
    </xf>
    <xf numFmtId="0" fontId="13" fillId="0" borderId="6" xfId="0" applyFont="1" applyBorder="1" applyAlignment="1"/>
    <xf numFmtId="0" fontId="18" fillId="0" borderId="6" xfId="0" applyFont="1" applyBorder="1" applyAlignment="1"/>
    <xf numFmtId="0" fontId="18" fillId="0" borderId="0" xfId="0" applyFont="1" applyAlignment="1"/>
    <xf numFmtId="0" fontId="18" fillId="0" borderId="0" xfId="0" applyFont="1" applyBorder="1" applyAlignment="1"/>
    <xf numFmtId="0" fontId="13" fillId="0" borderId="0" xfId="0" applyFont="1" applyBorder="1" applyAlignment="1"/>
    <xf numFmtId="0" fontId="13" fillId="0" borderId="0" xfId="0" applyFont="1" applyBorder="1" applyAlignment="1">
      <alignment horizontal="centerContinuous"/>
    </xf>
    <xf numFmtId="0" fontId="13" fillId="0" borderId="0" xfId="0" applyFont="1" applyAlignment="1"/>
    <xf numFmtId="0" fontId="7" fillId="0" borderId="0" xfId="0" applyFont="1" applyAlignment="1"/>
    <xf numFmtId="0" fontId="0" fillId="0" borderId="0" xfId="0" applyFill="1" applyAlignment="1"/>
    <xf numFmtId="0" fontId="13" fillId="0" borderId="0" xfId="0" quotePrefix="1" applyFont="1" applyBorder="1" applyAlignment="1">
      <alignment horizontal="right"/>
    </xf>
    <xf numFmtId="0" fontId="13" fillId="0" borderId="0"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xf numFmtId="0" fontId="6" fillId="0" borderId="0" xfId="0" applyFont="1" applyBorder="1" applyAlignment="1">
      <alignment horizontal="left"/>
    </xf>
    <xf numFmtId="164" fontId="0" fillId="0" borderId="0" xfId="0" applyNumberFormat="1" applyBorder="1" applyAlignment="1"/>
    <xf numFmtId="2" fontId="0" fillId="0" borderId="0" xfId="0" applyNumberFormat="1" applyAlignment="1"/>
    <xf numFmtId="41" fontId="12" fillId="0" borderId="0" xfId="0" applyNumberFormat="1" applyFont="1" applyBorder="1" applyAlignment="1"/>
    <xf numFmtId="41" fontId="12" fillId="0" borderId="0" xfId="0" applyNumberFormat="1" applyFont="1" applyAlignment="1"/>
    <xf numFmtId="41" fontId="12" fillId="0" borderId="0" xfId="0" quotePrefix="1" applyNumberFormat="1" applyFont="1" applyAlignment="1">
      <alignment horizontal="right"/>
    </xf>
    <xf numFmtId="0" fontId="1" fillId="0" borderId="12" xfId="0" applyFont="1" applyBorder="1" applyAlignment="1">
      <alignment horizontal="centerContinuous" wrapText="1"/>
    </xf>
    <xf numFmtId="3" fontId="12" fillId="0" borderId="0" xfId="0" applyNumberFormat="1" applyFont="1" applyAlignment="1"/>
    <xf numFmtId="0" fontId="19" fillId="0" borderId="0" xfId="0" applyFont="1" applyBorder="1" applyAlignment="1"/>
    <xf numFmtId="0" fontId="17" fillId="0" borderId="0" xfId="0" applyFont="1" applyBorder="1" applyAlignment="1"/>
    <xf numFmtId="0" fontId="13" fillId="0" borderId="0" xfId="0" applyFont="1" applyBorder="1" applyAlignment="1">
      <alignment horizontal="left"/>
    </xf>
    <xf numFmtId="2" fontId="0" fillId="0" borderId="6" xfId="0" applyNumberFormat="1" applyBorder="1" applyAlignment="1"/>
    <xf numFmtId="41" fontId="12" fillId="0" borderId="6" xfId="0" applyNumberFormat="1" applyFont="1" applyBorder="1" applyAlignment="1"/>
    <xf numFmtId="0" fontId="19" fillId="0" borderId="0" xfId="0" applyFont="1" applyAlignment="1"/>
    <xf numFmtId="0" fontId="0" fillId="0" borderId="0" xfId="0" applyBorder="1" applyAlignment="1">
      <alignment horizontal="left" indent="1"/>
    </xf>
    <xf numFmtId="0" fontId="12" fillId="0" borderId="0" xfId="0" applyFont="1" applyAlignment="1">
      <alignment horizontal="right"/>
    </xf>
    <xf numFmtId="3" fontId="17" fillId="0" borderId="0" xfId="0" applyNumberFormat="1" applyFont="1" applyBorder="1" applyAlignment="1"/>
    <xf numFmtId="0" fontId="13" fillId="0" borderId="10" xfId="0" applyFont="1" applyBorder="1" applyAlignment="1"/>
    <xf numFmtId="0" fontId="12" fillId="0" borderId="10" xfId="0" applyFont="1" applyBorder="1" applyAlignment="1"/>
    <xf numFmtId="0" fontId="18" fillId="0" borderId="12" xfId="0" applyFont="1" applyBorder="1" applyAlignment="1">
      <alignment horizontal="centerContinuous"/>
    </xf>
    <xf numFmtId="0" fontId="18" fillId="0" borderId="13" xfId="0" applyFont="1" applyBorder="1" applyAlignment="1">
      <alignment horizontal="centerContinuous"/>
    </xf>
    <xf numFmtId="0" fontId="13" fillId="0" borderId="14" xfId="0" applyFont="1" applyBorder="1" applyAlignment="1">
      <alignment horizontal="centerContinuous"/>
    </xf>
    <xf numFmtId="0" fontId="13" fillId="0" borderId="11" xfId="0" applyFont="1" applyBorder="1" applyAlignment="1">
      <alignment horizontal="centerContinuous"/>
    </xf>
    <xf numFmtId="0" fontId="13" fillId="0" borderId="6" xfId="0" applyFont="1" applyBorder="1" applyAlignment="1">
      <alignment horizontal="centerContinuous"/>
    </xf>
    <xf numFmtId="0" fontId="12" fillId="0" borderId="15" xfId="0" applyFont="1" applyBorder="1" applyAlignment="1">
      <alignment horizontal="centerContinuous"/>
    </xf>
    <xf numFmtId="0" fontId="13" fillId="0" borderId="16" xfId="0" applyFont="1" applyBorder="1" applyAlignment="1">
      <alignment horizontal="centerContinuous"/>
    </xf>
    <xf numFmtId="0" fontId="18" fillId="0" borderId="14" xfId="0" applyFont="1" applyBorder="1" applyAlignment="1"/>
    <xf numFmtId="0" fontId="23" fillId="0" borderId="0" xfId="0" applyFont="1" applyBorder="1" applyAlignment="1"/>
    <xf numFmtId="0" fontId="23" fillId="0" borderId="0" xfId="0" applyFont="1" applyAlignment="1"/>
    <xf numFmtId="0" fontId="0" fillId="0" borderId="0" xfId="0" applyAlignment="1">
      <alignment horizontal="left" indent="1"/>
    </xf>
    <xf numFmtId="0" fontId="1" fillId="0" borderId="0" xfId="0" applyFont="1" applyBorder="1" applyAlignment="1">
      <alignment horizontal="center" wrapText="1"/>
    </xf>
    <xf numFmtId="0" fontId="23" fillId="0" borderId="0" xfId="0" applyFont="1" applyAlignment="1">
      <alignment horizontal="left"/>
    </xf>
    <xf numFmtId="1" fontId="12" fillId="0" borderId="0" xfId="0" applyNumberFormat="1" applyFont="1" applyAlignment="1"/>
    <xf numFmtId="164" fontId="12" fillId="0" borderId="0" xfId="13" applyNumberFormat="1" applyFont="1" applyAlignment="1" applyProtection="1">
      <alignment horizontal="right" vertical="center"/>
    </xf>
    <xf numFmtId="164" fontId="12" fillId="0" borderId="0" xfId="13" applyNumberFormat="1" applyFont="1" applyBorder="1" applyAlignment="1" applyProtection="1">
      <alignment horizontal="right" vertical="center"/>
    </xf>
    <xf numFmtId="164" fontId="12" fillId="0" borderId="6" xfId="13" applyNumberFormat="1" applyFont="1" applyBorder="1" applyAlignment="1" applyProtection="1">
      <alignment horizontal="right" vertical="center"/>
    </xf>
    <xf numFmtId="0" fontId="28" fillId="0" borderId="0" xfId="0" applyFont="1" applyBorder="1" applyAlignment="1" applyProtection="1"/>
    <xf numFmtId="172" fontId="28" fillId="0" borderId="0" xfId="0" applyNumberFormat="1" applyFont="1" applyFill="1" applyBorder="1" applyAlignment="1" applyProtection="1"/>
    <xf numFmtId="0" fontId="0" fillId="0" borderId="0" xfId="0" applyAlignment="1">
      <alignment horizontal="right"/>
    </xf>
    <xf numFmtId="0" fontId="12" fillId="0" borderId="0" xfId="0" applyFont="1" applyAlignment="1">
      <alignment horizontal="center"/>
    </xf>
    <xf numFmtId="3" fontId="12" fillId="0" borderId="0" xfId="0" applyNumberFormat="1" applyFont="1" applyAlignment="1">
      <alignment horizontal="center"/>
    </xf>
    <xf numFmtId="41" fontId="0" fillId="0" borderId="0" xfId="0" applyNumberFormat="1" applyAlignment="1"/>
    <xf numFmtId="0" fontId="25" fillId="0" borderId="11" xfId="0" quotePrefix="1" applyFont="1" applyBorder="1" applyAlignment="1">
      <alignment horizontal="center" vertical="center" wrapText="1"/>
    </xf>
    <xf numFmtId="0" fontId="4" fillId="0" borderId="0" xfId="0" applyFont="1" applyBorder="1" applyAlignment="1">
      <alignment horizontal="left" indent="1"/>
    </xf>
    <xf numFmtId="164" fontId="13" fillId="0" borderId="0" xfId="0" applyNumberFormat="1" applyFont="1" applyFill="1" applyAlignment="1"/>
    <xf numFmtId="3" fontId="13" fillId="0" borderId="0" xfId="0" applyNumberFormat="1" applyFont="1" applyBorder="1" applyAlignment="1"/>
    <xf numFmtId="170" fontId="12" fillId="0" borderId="0" xfId="0" applyNumberFormat="1" applyFont="1" applyBorder="1" applyAlignment="1"/>
    <xf numFmtId="170" fontId="13" fillId="0" borderId="0" xfId="0" applyNumberFormat="1" applyFont="1" applyBorder="1" applyAlignment="1"/>
    <xf numFmtId="1" fontId="12" fillId="0" borderId="0" xfId="0" applyNumberFormat="1" applyFont="1" applyFill="1" applyAlignment="1">
      <alignment horizontal="right"/>
    </xf>
    <xf numFmtId="0" fontId="12" fillId="0" borderId="0" xfId="0" applyFont="1" applyFill="1" applyAlignment="1"/>
    <xf numFmtId="3" fontId="12" fillId="0" borderId="0" xfId="0" applyNumberFormat="1" applyFont="1" applyFill="1" applyAlignment="1"/>
    <xf numFmtId="0" fontId="18" fillId="0" borderId="0" xfId="0" applyFont="1" applyFill="1" applyAlignment="1"/>
    <xf numFmtId="3" fontId="13" fillId="0" borderId="0" xfId="0" applyNumberFormat="1" applyFont="1" applyFill="1" applyBorder="1" applyAlignment="1"/>
    <xf numFmtId="0" fontId="2" fillId="0" borderId="0" xfId="0" applyFont="1" applyFill="1" applyBorder="1" applyAlignment="1">
      <alignment horizontal="right"/>
    </xf>
    <xf numFmtId="0" fontId="13" fillId="0" borderId="0" xfId="0" applyFont="1" applyFill="1" applyAlignment="1"/>
    <xf numFmtId="166" fontId="12" fillId="0" borderId="0" xfId="1" applyNumberFormat="1" applyFont="1" applyFill="1" applyBorder="1"/>
    <xf numFmtId="166" fontId="13" fillId="0" borderId="0" xfId="1" applyNumberFormat="1" applyFont="1" applyFill="1" applyBorder="1"/>
    <xf numFmtId="165" fontId="12" fillId="0" borderId="0" xfId="13" applyNumberFormat="1" applyFont="1" applyFill="1" applyAlignment="1" applyProtection="1">
      <alignment horizontal="right" vertical="center"/>
    </xf>
    <xf numFmtId="164" fontId="12" fillId="0" borderId="0" xfId="13" applyNumberFormat="1" applyFont="1" applyFill="1" applyAlignment="1" applyProtection="1">
      <alignment horizontal="right" vertical="center"/>
    </xf>
    <xf numFmtId="164" fontId="12" fillId="0" borderId="6" xfId="13" applyNumberFormat="1" applyFont="1" applyFill="1" applyBorder="1" applyAlignment="1" applyProtection="1">
      <alignment horizontal="right" vertical="center"/>
    </xf>
    <xf numFmtId="0" fontId="12" fillId="0" borderId="0" xfId="0" applyFont="1" applyFill="1" applyBorder="1" applyAlignment="1"/>
    <xf numFmtId="0" fontId="13" fillId="0" borderId="0" xfId="0" applyFont="1" applyFill="1" applyBorder="1" applyAlignment="1"/>
    <xf numFmtId="0" fontId="7" fillId="0" borderId="0" xfId="0" applyFont="1" applyBorder="1" applyAlignment="1">
      <alignment horizontal="left" wrapText="1" indent="1"/>
    </xf>
    <xf numFmtId="1" fontId="12" fillId="0" borderId="0" xfId="0" applyNumberFormat="1" applyFont="1" applyFill="1" applyAlignment="1"/>
    <xf numFmtId="166" fontId="17" fillId="0" borderId="0" xfId="1" applyNumberFormat="1" applyFont="1" applyFill="1" applyBorder="1"/>
    <xf numFmtId="0" fontId="4" fillId="0" borderId="0" xfId="0" applyFont="1" applyBorder="1" applyAlignment="1">
      <alignment horizontal="left" wrapText="1" indent="1"/>
    </xf>
    <xf numFmtId="166" fontId="12" fillId="0" borderId="0" xfId="1" applyNumberFormat="1" applyFont="1" applyFill="1"/>
    <xf numFmtId="166" fontId="13" fillId="0" borderId="0" xfId="1" applyNumberFormat="1" applyFont="1" applyFill="1"/>
    <xf numFmtId="3" fontId="12" fillId="0" borderId="0" xfId="1" applyNumberFormat="1" applyFont="1" applyFill="1" applyBorder="1"/>
    <xf numFmtId="0" fontId="23" fillId="0" borderId="0" xfId="0" applyFont="1" applyBorder="1" applyAlignment="1">
      <alignment horizontal="left"/>
    </xf>
    <xf numFmtId="164" fontId="12" fillId="0" borderId="17" xfId="0" applyNumberFormat="1" applyFont="1" applyFill="1" applyBorder="1" applyAlignment="1"/>
    <xf numFmtId="166" fontId="12" fillId="0" borderId="17" xfId="1" applyNumberFormat="1" applyFont="1" applyFill="1" applyBorder="1"/>
    <xf numFmtId="164" fontId="12" fillId="0" borderId="17" xfId="13" applyNumberFormat="1" applyFont="1" applyFill="1" applyBorder="1" applyAlignment="1" applyProtection="1">
      <alignment horizontal="right" vertical="center"/>
    </xf>
    <xf numFmtId="3" fontId="33" fillId="0" borderId="0" xfId="16" applyNumberFormat="1" applyFont="1" applyFill="1"/>
    <xf numFmtId="3" fontId="33" fillId="0" borderId="0" xfId="17" applyNumberFormat="1" applyFont="1" applyFill="1"/>
    <xf numFmtId="0" fontId="34" fillId="0" borderId="0" xfId="0" applyFont="1" applyBorder="1" applyAlignment="1"/>
    <xf numFmtId="166" fontId="17" fillId="0" borderId="17" xfId="1" applyNumberFormat="1" applyFont="1" applyFill="1" applyBorder="1"/>
    <xf numFmtId="0" fontId="13" fillId="0" borderId="0" xfId="0" applyFont="1" applyAlignment="1">
      <alignment horizontal="left" indent="1"/>
    </xf>
    <xf numFmtId="0" fontId="12" fillId="0" borderId="0" xfId="0" applyFont="1" applyBorder="1" applyAlignment="1">
      <alignment horizontal="left" indent="3"/>
    </xf>
    <xf numFmtId="0" fontId="13" fillId="0" borderId="0" xfId="0" applyFont="1" applyBorder="1" applyAlignment="1">
      <alignment horizontal="left" indent="1"/>
    </xf>
    <xf numFmtId="0" fontId="34" fillId="0" borderId="0" xfId="0" applyFont="1" applyBorder="1" applyAlignment="1">
      <alignment horizontal="left" indent="1"/>
    </xf>
    <xf numFmtId="0" fontId="29" fillId="0" borderId="0" xfId="0" applyFont="1" applyBorder="1" applyAlignment="1"/>
    <xf numFmtId="0" fontId="29" fillId="0" borderId="0" xfId="0" applyFont="1" applyAlignment="1"/>
    <xf numFmtId="0" fontId="29" fillId="0" borderId="0" xfId="0" applyFont="1" applyFill="1" applyAlignment="1"/>
    <xf numFmtId="0" fontId="12" fillId="0" borderId="0" xfId="0" applyFont="1" applyBorder="1" applyAlignment="1">
      <alignment horizontal="left"/>
    </xf>
    <xf numFmtId="3" fontId="29" fillId="0" borderId="0" xfId="0" applyNumberFormat="1" applyFont="1" applyFill="1" applyAlignment="1"/>
    <xf numFmtId="166" fontId="17" fillId="0" borderId="0" xfId="1" applyNumberFormat="1" applyFont="1" applyFill="1" applyBorder="1" applyAlignment="1"/>
    <xf numFmtId="1" fontId="12" fillId="0" borderId="0" xfId="0" applyNumberFormat="1" applyFont="1" applyFill="1" applyBorder="1" applyAlignment="1"/>
    <xf numFmtId="0" fontId="13" fillId="0" borderId="0" xfId="0" applyFont="1" applyBorder="1" applyAlignment="1">
      <alignment vertical="top" wrapText="1"/>
    </xf>
    <xf numFmtId="0" fontId="13" fillId="0" borderId="0" xfId="0" applyFont="1" applyBorder="1" applyAlignment="1">
      <alignment horizontal="center" vertical="top"/>
    </xf>
    <xf numFmtId="0" fontId="13" fillId="0" borderId="0" xfId="0" applyFont="1" applyFill="1" applyBorder="1" applyAlignment="1">
      <alignment horizontal="center" vertical="top"/>
    </xf>
    <xf numFmtId="0" fontId="17" fillId="0" borderId="0" xfId="0" applyFont="1" applyFill="1" applyBorder="1" applyAlignment="1">
      <alignment horizontal="right"/>
    </xf>
    <xf numFmtId="0" fontId="12" fillId="0" borderId="0" xfId="0" applyFont="1" applyAlignment="1">
      <alignment horizontal="left" indent="2"/>
    </xf>
    <xf numFmtId="0" fontId="13" fillId="0" borderId="0" xfId="0" applyFont="1" applyFill="1" applyAlignment="1">
      <alignment horizontal="left"/>
    </xf>
    <xf numFmtId="0" fontId="12" fillId="0" borderId="0" xfId="0" applyFont="1" applyFill="1" applyAlignment="1">
      <alignment horizontal="left" indent="1"/>
    </xf>
    <xf numFmtId="0" fontId="12" fillId="0" borderId="0" xfId="0" applyFont="1" applyFill="1" applyBorder="1" applyAlignment="1">
      <alignment horizontal="left" indent="1"/>
    </xf>
    <xf numFmtId="0" fontId="37" fillId="0" borderId="0" xfId="0" applyFont="1" applyFill="1" applyBorder="1" applyAlignment="1">
      <alignment horizontal="left" indent="1"/>
    </xf>
    <xf numFmtId="0" fontId="19" fillId="0" borderId="0" xfId="0" applyFont="1" applyFill="1" applyBorder="1" applyAlignment="1">
      <alignment horizontal="left" indent="9"/>
    </xf>
    <xf numFmtId="0" fontId="12" fillId="0" borderId="18" xfId="0" applyFont="1" applyFill="1" applyBorder="1" applyAlignment="1"/>
    <xf numFmtId="0" fontId="13" fillId="0" borderId="18" xfId="0" applyFont="1" applyFill="1" applyBorder="1" applyAlignment="1"/>
    <xf numFmtId="0" fontId="13" fillId="0" borderId="18" xfId="0" applyFont="1" applyFill="1" applyBorder="1" applyAlignment="1">
      <alignment horizontal="center"/>
    </xf>
    <xf numFmtId="0" fontId="12" fillId="0" borderId="10" xfId="0" applyFont="1" applyFill="1" applyBorder="1" applyAlignment="1"/>
    <xf numFmtId="0" fontId="13" fillId="0" borderId="10" xfId="0" applyFont="1" applyFill="1" applyBorder="1" applyAlignment="1">
      <alignment horizontal="right"/>
    </xf>
    <xf numFmtId="0" fontId="13" fillId="0" borderId="10" xfId="0" applyFont="1" applyFill="1" applyBorder="1" applyAlignment="1">
      <alignment horizontal="center"/>
    </xf>
    <xf numFmtId="0" fontId="12" fillId="0" borderId="10" xfId="0" applyFont="1" applyFill="1" applyBorder="1" applyAlignment="1">
      <alignment horizontal="left" indent="1"/>
    </xf>
    <xf numFmtId="3" fontId="17" fillId="0" borderId="10" xfId="0" applyNumberFormat="1" applyFont="1" applyFill="1" applyBorder="1" applyAlignment="1"/>
    <xf numFmtId="166" fontId="17" fillId="0" borderId="10" xfId="1" applyNumberFormat="1" applyFont="1" applyFill="1" applyBorder="1"/>
    <xf numFmtId="0" fontId="13" fillId="0" borderId="10" xfId="0" applyFont="1" applyBorder="1" applyAlignment="1">
      <alignment horizontal="center"/>
    </xf>
    <xf numFmtId="0" fontId="13" fillId="0" borderId="19" xfId="0" applyFont="1" applyBorder="1" applyAlignment="1"/>
    <xf numFmtId="0" fontId="13" fillId="0" borderId="19" xfId="0" applyFont="1" applyFill="1" applyBorder="1" applyAlignment="1"/>
    <xf numFmtId="0" fontId="4" fillId="0" borderId="10" xfId="0" applyFont="1" applyBorder="1" applyAlignment="1">
      <alignment horizontal="left" indent="1"/>
    </xf>
    <xf numFmtId="164" fontId="13" fillId="0" borderId="10" xfId="0" applyNumberFormat="1" applyFont="1" applyBorder="1" applyAlignment="1"/>
    <xf numFmtId="0" fontId="13" fillId="0" borderId="10" xfId="0" applyFont="1" applyFill="1" applyBorder="1" applyAlignment="1"/>
    <xf numFmtId="3" fontId="13" fillId="0" borderId="10" xfId="0" applyNumberFormat="1" applyFont="1" applyBorder="1" applyAlignment="1"/>
    <xf numFmtId="170" fontId="13" fillId="0" borderId="10" xfId="0" applyNumberFormat="1" applyFont="1" applyBorder="1" applyAlignment="1"/>
    <xf numFmtId="3" fontId="13" fillId="0" borderId="10" xfId="0" applyNumberFormat="1" applyFont="1" applyFill="1" applyBorder="1" applyAlignment="1"/>
    <xf numFmtId="0" fontId="0" fillId="0" borderId="18" xfId="0" applyBorder="1" applyAlignment="1"/>
    <xf numFmtId="0" fontId="1" fillId="0" borderId="19" xfId="0" applyFont="1" applyBorder="1" applyAlignment="1">
      <alignment horizontal="centerContinuous" wrapText="1"/>
    </xf>
    <xf numFmtId="0" fontId="1" fillId="0" borderId="19" xfId="0" applyFont="1" applyBorder="1" applyAlignment="1">
      <alignment horizontal="centerContinuous"/>
    </xf>
    <xf numFmtId="0" fontId="13" fillId="0" borderId="18" xfId="0" applyFont="1" applyBorder="1" applyAlignment="1"/>
    <xf numFmtId="0" fontId="13" fillId="0" borderId="18" xfId="0" applyFont="1" applyBorder="1" applyAlignment="1">
      <alignment horizontal="center"/>
    </xf>
    <xf numFmtId="0" fontId="13" fillId="0" borderId="19" xfId="0" applyFont="1" applyBorder="1" applyAlignment="1">
      <alignment horizontal="center"/>
    </xf>
    <xf numFmtId="49" fontId="13" fillId="0" borderId="19" xfId="0" applyNumberFormat="1" applyFont="1" applyBorder="1" applyAlignment="1">
      <alignment horizontal="center"/>
    </xf>
    <xf numFmtId="0" fontId="13" fillId="0" borderId="19" xfId="0" applyFont="1" applyFill="1" applyBorder="1" applyAlignment="1">
      <alignment horizontal="center"/>
    </xf>
    <xf numFmtId="0" fontId="13" fillId="0" borderId="19" xfId="0" applyFont="1" applyBorder="1" applyAlignment="1">
      <alignment vertical="top" wrapText="1"/>
    </xf>
    <xf numFmtId="0" fontId="13" fillId="0" borderId="19" xfId="0" applyFont="1" applyBorder="1" applyAlignment="1">
      <alignment horizontal="center" vertical="top"/>
    </xf>
    <xf numFmtId="0" fontId="13" fillId="0" borderId="19" xfId="0" applyFont="1" applyFill="1" applyBorder="1" applyAlignment="1">
      <alignment horizontal="center" vertical="top"/>
    </xf>
    <xf numFmtId="0" fontId="29" fillId="0" borderId="0" xfId="0" applyFont="1" applyFill="1" applyBorder="1" applyAlignment="1"/>
    <xf numFmtId="49" fontId="29" fillId="0" borderId="0" xfId="0" applyNumberFormat="1" applyFont="1" applyBorder="1" applyAlignment="1"/>
    <xf numFmtId="0" fontId="12" fillId="0" borderId="10" xfId="0" applyFont="1" applyBorder="1" applyAlignment="1">
      <alignment horizontal="center"/>
    </xf>
    <xf numFmtId="0" fontId="13" fillId="0" borderId="19" xfId="0" applyFont="1" applyBorder="1" applyAlignment="1">
      <alignment horizontal="left"/>
    </xf>
    <xf numFmtId="0" fontId="13" fillId="0" borderId="19" xfId="0" quotePrefix="1" applyFont="1" applyFill="1" applyBorder="1" applyAlignment="1">
      <alignment horizontal="right"/>
    </xf>
    <xf numFmtId="1" fontId="12" fillId="0" borderId="10" xfId="0" applyNumberFormat="1" applyFont="1" applyFill="1" applyBorder="1" applyAlignment="1">
      <alignment horizontal="right"/>
    </xf>
    <xf numFmtId="0" fontId="12" fillId="0" borderId="10" xfId="0" applyFont="1" applyBorder="1" applyAlignment="1">
      <alignment horizontal="left" indent="1"/>
    </xf>
    <xf numFmtId="0" fontId="19" fillId="0" borderId="19" xfId="0" applyFont="1" applyFill="1" applyBorder="1" applyAlignment="1">
      <alignment horizontal="center" vertical="center"/>
    </xf>
    <xf numFmtId="0" fontId="19" fillId="0" borderId="0" xfId="0" applyFont="1" applyFill="1" applyAlignment="1"/>
    <xf numFmtId="3" fontId="29" fillId="0" borderId="0" xfId="0" applyNumberFormat="1" applyFont="1" applyFill="1" applyBorder="1" applyAlignment="1">
      <alignment horizontal="right"/>
    </xf>
    <xf numFmtId="3" fontId="29" fillId="0" borderId="0" xfId="0" applyNumberFormat="1" applyFont="1" applyFill="1" applyAlignment="1">
      <alignment horizontal="right" wrapText="1"/>
    </xf>
    <xf numFmtId="3" fontId="38" fillId="0" borderId="0" xfId="0" applyNumberFormat="1" applyFont="1" applyFill="1" applyBorder="1" applyAlignment="1"/>
    <xf numFmtId="3" fontId="38" fillId="0" borderId="0" xfId="0" applyNumberFormat="1" applyFont="1" applyFill="1" applyAlignment="1"/>
    <xf numFmtId="3" fontId="29" fillId="0" borderId="0" xfId="0" applyNumberFormat="1" applyFont="1" applyFill="1" applyAlignment="1">
      <alignment wrapText="1"/>
    </xf>
    <xf numFmtId="0" fontId="3" fillId="0" borderId="0" xfId="0" applyFont="1" applyFill="1" applyAlignment="1"/>
    <xf numFmtId="0" fontId="34" fillId="0" borderId="0" xfId="0" applyFont="1" applyAlignment="1"/>
    <xf numFmtId="166" fontId="17" fillId="0" borderId="0" xfId="1" applyNumberFormat="1" applyFont="1" applyFill="1" applyBorder="1" applyAlignment="1">
      <alignment horizontal="right"/>
    </xf>
    <xf numFmtId="3" fontId="12" fillId="0" borderId="0" xfId="16" applyNumberFormat="1" applyFont="1" applyFill="1"/>
    <xf numFmtId="164" fontId="35" fillId="0" borderId="0" xfId="12" applyNumberFormat="1" applyFont="1" applyFill="1" applyAlignment="1">
      <alignment horizontal="right" wrapText="1"/>
    </xf>
    <xf numFmtId="0" fontId="13" fillId="0" borderId="18" xfId="0" applyFont="1" applyFill="1" applyBorder="1" applyAlignment="1">
      <alignment horizontal="right"/>
    </xf>
    <xf numFmtId="0" fontId="13" fillId="0" borderId="0" xfId="0" applyFont="1" applyFill="1" applyBorder="1" applyAlignment="1">
      <alignment horizontal="right"/>
    </xf>
    <xf numFmtId="0" fontId="39" fillId="0" borderId="0" xfId="0" applyFont="1" applyBorder="1" applyAlignment="1"/>
    <xf numFmtId="3" fontId="12" fillId="0" borderId="0" xfId="0" applyNumberFormat="1" applyFont="1" applyFill="1" applyBorder="1" applyAlignment="1"/>
    <xf numFmtId="0" fontId="29" fillId="0" borderId="0" xfId="0" applyFont="1" applyFill="1" applyAlignment="1">
      <alignment horizontal="right" wrapText="1"/>
    </xf>
    <xf numFmtId="0" fontId="17" fillId="0" borderId="10" xfId="0" applyFont="1" applyBorder="1" applyAlignment="1"/>
    <xf numFmtId="164" fontId="12" fillId="0" borderId="10" xfId="0" applyNumberFormat="1" applyFont="1" applyFill="1" applyBorder="1" applyAlignment="1"/>
    <xf numFmtId="3" fontId="13" fillId="0" borderId="10" xfId="0" applyNumberFormat="1" applyFont="1" applyFill="1" applyBorder="1" applyAlignment="1">
      <alignment horizontal="right"/>
    </xf>
    <xf numFmtId="164" fontId="13" fillId="0" borderId="10" xfId="0" applyNumberFormat="1" applyFont="1" applyFill="1" applyBorder="1" applyAlignment="1">
      <alignment horizontal="right"/>
    </xf>
    <xf numFmtId="49" fontId="13" fillId="0" borderId="10" xfId="0" applyNumberFormat="1" applyFont="1" applyBorder="1" applyAlignment="1"/>
    <xf numFmtId="3" fontId="13" fillId="0" borderId="10" xfId="0" applyNumberFormat="1" applyFont="1" applyBorder="1" applyAlignment="1">
      <alignment horizontal="right"/>
    </xf>
    <xf numFmtId="0" fontId="0" fillId="0" borderId="0" xfId="0" applyAlignment="1">
      <alignment horizontal="left" indent="3"/>
    </xf>
    <xf numFmtId="0" fontId="13" fillId="0" borderId="0" xfId="0" applyFont="1" applyBorder="1" applyAlignment="1">
      <alignment wrapText="1"/>
    </xf>
    <xf numFmtId="0" fontId="19" fillId="0" borderId="10" xfId="0" applyFont="1" applyBorder="1" applyAlignment="1"/>
    <xf numFmtId="167" fontId="13" fillId="0" borderId="10" xfId="0" applyNumberFormat="1" applyFont="1" applyBorder="1" applyAlignment="1">
      <alignment horizontal="center" wrapText="1"/>
    </xf>
    <xf numFmtId="167" fontId="13" fillId="0" borderId="10" xfId="0" applyNumberFormat="1" applyFont="1" applyFill="1" applyBorder="1" applyAlignment="1">
      <alignment horizontal="center" wrapText="1"/>
    </xf>
    <xf numFmtId="0" fontId="13" fillId="0" borderId="19" xfId="0" applyFont="1" applyBorder="1" applyAlignment="1">
      <alignment horizontal="right"/>
    </xf>
    <xf numFmtId="0" fontId="13" fillId="0" borderId="19" xfId="0" applyFont="1" applyFill="1" applyBorder="1" applyAlignment="1">
      <alignment horizontal="right"/>
    </xf>
    <xf numFmtId="164" fontId="12" fillId="0" borderId="0" xfId="0" applyNumberFormat="1" applyFont="1" applyBorder="1">
      <alignment vertical="top"/>
    </xf>
    <xf numFmtId="164" fontId="12" fillId="0" borderId="20" xfId="0" applyNumberFormat="1" applyFont="1" applyBorder="1">
      <alignment vertical="top"/>
    </xf>
    <xf numFmtId="164" fontId="12" fillId="0" borderId="0" xfId="0" applyNumberFormat="1" applyFont="1" applyFill="1">
      <alignment vertical="top"/>
    </xf>
    <xf numFmtId="164" fontId="12" fillId="0" borderId="0" xfId="0" applyNumberFormat="1" applyFont="1">
      <alignment vertical="top"/>
    </xf>
    <xf numFmtId="164" fontId="13" fillId="0" borderId="0" xfId="0" applyNumberFormat="1" applyFont="1" applyBorder="1">
      <alignment vertical="top"/>
    </xf>
    <xf numFmtId="164" fontId="13" fillId="0" borderId="20" xfId="0" applyNumberFormat="1" applyFont="1" applyBorder="1">
      <alignment vertical="top"/>
    </xf>
    <xf numFmtId="164" fontId="13" fillId="0" borderId="0" xfId="0" applyNumberFormat="1" applyFont="1" applyFill="1" applyBorder="1">
      <alignment vertical="top"/>
    </xf>
    <xf numFmtId="164" fontId="13" fillId="0" borderId="0" xfId="0" applyNumberFormat="1" applyFont="1" applyFill="1">
      <alignment vertical="top"/>
    </xf>
    <xf numFmtId="164" fontId="12" fillId="0" borderId="0" xfId="0" applyNumberFormat="1" applyFont="1" applyFill="1" applyBorder="1">
      <alignment vertical="top"/>
    </xf>
    <xf numFmtId="164" fontId="13" fillId="0" borderId="10" xfId="0" applyNumberFormat="1" applyFont="1" applyBorder="1">
      <alignment vertical="top"/>
    </xf>
    <xf numFmtId="0" fontId="13" fillId="0" borderId="0" xfId="0" applyFont="1" applyBorder="1">
      <alignment vertical="top"/>
    </xf>
    <xf numFmtId="3" fontId="12" fillId="0" borderId="0" xfId="0" applyNumberFormat="1" applyFont="1" applyBorder="1">
      <alignment vertical="top"/>
    </xf>
    <xf numFmtId="3" fontId="13" fillId="0" borderId="0" xfId="0" applyNumberFormat="1" applyFont="1" applyBorder="1">
      <alignment vertical="top"/>
    </xf>
    <xf numFmtId="3" fontId="12" fillId="0" borderId="0" xfId="0" quotePrefix="1" applyNumberFormat="1" applyFont="1" applyBorder="1" applyAlignment="1">
      <alignment horizontal="right"/>
    </xf>
    <xf numFmtId="3" fontId="13" fillId="0" borderId="10" xfId="0" quotePrefix="1" applyNumberFormat="1" applyFont="1" applyBorder="1" applyAlignment="1">
      <alignment horizontal="right"/>
    </xf>
    <xf numFmtId="3" fontId="13" fillId="0" borderId="10" xfId="0" applyNumberFormat="1" applyFont="1" applyBorder="1">
      <alignment vertical="top"/>
    </xf>
    <xf numFmtId="164" fontId="12" fillId="0" borderId="20" xfId="13" applyNumberFormat="1" applyFont="1" applyBorder="1" applyAlignment="1" applyProtection="1">
      <alignment horizontal="right" vertical="center"/>
    </xf>
    <xf numFmtId="164" fontId="12" fillId="0" borderId="0" xfId="0" applyNumberFormat="1" applyFont="1" applyAlignment="1">
      <alignment horizontal="center"/>
    </xf>
    <xf numFmtId="164" fontId="12" fillId="0" borderId="6" xfId="0" applyNumberFormat="1" applyFont="1" applyBorder="1" applyAlignment="1">
      <alignment horizontal="center"/>
    </xf>
    <xf numFmtId="164" fontId="12" fillId="0" borderId="6" xfId="0" applyNumberFormat="1" applyFont="1" applyFill="1" applyBorder="1" applyAlignment="1">
      <alignment horizontal="right"/>
    </xf>
    <xf numFmtId="164" fontId="12" fillId="0" borderId="11" xfId="13" applyNumberFormat="1" applyFont="1" applyBorder="1" applyAlignment="1" applyProtection="1">
      <alignment horizontal="right" vertical="center"/>
    </xf>
    <xf numFmtId="49" fontId="13" fillId="0" borderId="10" xfId="0" applyNumberFormat="1" applyFont="1" applyBorder="1" applyAlignment="1">
      <alignment horizontal="center"/>
    </xf>
    <xf numFmtId="164" fontId="12" fillId="0" borderId="17" xfId="0" applyNumberFormat="1" applyFont="1" applyBorder="1" applyAlignment="1">
      <alignment horizontal="center"/>
    </xf>
    <xf numFmtId="164" fontId="12" fillId="0" borderId="21" xfId="0" applyNumberFormat="1" applyFont="1" applyBorder="1" applyAlignment="1">
      <alignment horizontal="center"/>
    </xf>
    <xf numFmtId="164" fontId="12" fillId="0" borderId="0" xfId="0" applyNumberFormat="1" applyFont="1" applyBorder="1" applyAlignment="1">
      <alignment horizontal="right"/>
    </xf>
    <xf numFmtId="164" fontId="12" fillId="0" borderId="17" xfId="0" applyNumberFormat="1" applyFont="1" applyFill="1" applyBorder="1" applyAlignment="1">
      <alignment horizontal="right"/>
    </xf>
    <xf numFmtId="164" fontId="12" fillId="0" borderId="0" xfId="0" quotePrefix="1" applyNumberFormat="1" applyFont="1" applyBorder="1" applyAlignment="1">
      <alignment horizontal="right"/>
    </xf>
    <xf numFmtId="1" fontId="12" fillId="0" borderId="0" xfId="0" applyNumberFormat="1" applyFont="1" applyBorder="1" applyAlignment="1">
      <alignment horizontal="right"/>
    </xf>
    <xf numFmtId="164" fontId="13" fillId="0" borderId="10" xfId="0" applyNumberFormat="1" applyFont="1" applyBorder="1" applyAlignment="1">
      <alignment horizontal="right"/>
    </xf>
    <xf numFmtId="0" fontId="1" fillId="0" borderId="0" xfId="0" applyFont="1" applyBorder="1" applyAlignment="1">
      <alignment horizontal="right"/>
    </xf>
    <xf numFmtId="0" fontId="13" fillId="0" borderId="19" xfId="0" applyFont="1" applyBorder="1">
      <alignment vertical="top"/>
    </xf>
    <xf numFmtId="0" fontId="12" fillId="0" borderId="0" xfId="0" applyFont="1" applyFill="1" applyBorder="1">
      <alignment vertical="top"/>
    </xf>
    <xf numFmtId="0" fontId="13" fillId="0" borderId="0" xfId="15" applyFont="1" applyFill="1" applyBorder="1"/>
    <xf numFmtId="0" fontId="12" fillId="0" borderId="0" xfId="15" applyFont="1" applyFill="1"/>
    <xf numFmtId="0" fontId="18" fillId="0" borderId="0" xfId="15" applyFont="1" applyFill="1" applyBorder="1"/>
    <xf numFmtId="0" fontId="18" fillId="0" borderId="0" xfId="15" applyFont="1" applyFill="1"/>
    <xf numFmtId="0" fontId="18" fillId="0" borderId="18" xfId="15" applyFont="1" applyFill="1" applyBorder="1"/>
    <xf numFmtId="0" fontId="13" fillId="0" borderId="18" xfId="15" applyFont="1" applyFill="1" applyBorder="1" applyAlignment="1">
      <alignment horizontal="center"/>
    </xf>
    <xf numFmtId="0" fontId="13" fillId="0" borderId="10" xfId="15" applyFont="1" applyFill="1" applyBorder="1"/>
    <xf numFmtId="0" fontId="13" fillId="0" borderId="10" xfId="15" quotePrefix="1" applyFont="1" applyFill="1" applyBorder="1" applyAlignment="1">
      <alignment horizontal="center"/>
    </xf>
    <xf numFmtId="0" fontId="13" fillId="0" borderId="10" xfId="15" applyFont="1" applyFill="1" applyBorder="1" applyAlignment="1">
      <alignment horizontal="center"/>
    </xf>
    <xf numFmtId="0" fontId="13" fillId="0" borderId="10" xfId="15" applyFont="1" applyFill="1" applyBorder="1" applyAlignment="1">
      <alignment horizontal="center" wrapText="1"/>
    </xf>
    <xf numFmtId="0" fontId="12" fillId="0" borderId="0" xfId="15" applyFont="1" applyFill="1" applyBorder="1"/>
    <xf numFmtId="0" fontId="13" fillId="0" borderId="0" xfId="15" quotePrefix="1" applyFont="1" applyFill="1" applyBorder="1" applyAlignment="1">
      <alignment horizontal="right"/>
    </xf>
    <xf numFmtId="0" fontId="13" fillId="0" borderId="0" xfId="15" applyFont="1" applyFill="1" applyBorder="1" applyAlignment="1">
      <alignment horizontal="center"/>
    </xf>
    <xf numFmtId="3" fontId="12" fillId="0" borderId="0" xfId="15" applyNumberFormat="1" applyFont="1" applyFill="1" applyBorder="1" applyAlignment="1">
      <alignment horizontal="left"/>
    </xf>
    <xf numFmtId="3" fontId="12" fillId="0" borderId="0" xfId="15" applyNumberFormat="1" applyFont="1" applyFill="1" applyBorder="1" applyAlignment="1">
      <alignment horizontal="right"/>
    </xf>
    <xf numFmtId="3" fontId="13" fillId="0" borderId="10" xfId="15" applyNumberFormat="1" applyFont="1" applyFill="1" applyBorder="1"/>
    <xf numFmtId="3" fontId="13" fillId="0" borderId="10" xfId="15" applyNumberFormat="1" applyFont="1" applyFill="1" applyBorder="1" applyAlignment="1"/>
    <xf numFmtId="1" fontId="21" fillId="0" borderId="0" xfId="0" applyNumberFormat="1" applyFont="1" applyBorder="1" applyAlignment="1"/>
    <xf numFmtId="164" fontId="21" fillId="0" borderId="0" xfId="0" applyNumberFormat="1" applyFont="1" applyBorder="1" applyAlignment="1"/>
    <xf numFmtId="0" fontId="13" fillId="0" borderId="0" xfId="9" applyFont="1"/>
    <xf numFmtId="0" fontId="12" fillId="0" borderId="0" xfId="9" applyFont="1"/>
    <xf numFmtId="0" fontId="19" fillId="0" borderId="0" xfId="9" applyFont="1"/>
    <xf numFmtId="0" fontId="17" fillId="0" borderId="0" xfId="9" applyFont="1" applyFill="1" applyBorder="1" applyAlignment="1">
      <alignment horizontal="right"/>
    </xf>
    <xf numFmtId="0" fontId="40" fillId="0" borderId="0" xfId="9" applyFont="1" applyAlignment="1">
      <alignment horizontal="left"/>
    </xf>
    <xf numFmtId="0" fontId="12" fillId="0" borderId="0" xfId="9" applyFont="1" applyAlignment="1">
      <alignment horizontal="left" indent="1"/>
    </xf>
    <xf numFmtId="0" fontId="12" fillId="0" borderId="0" xfId="9" applyFont="1" applyFill="1"/>
    <xf numFmtId="0" fontId="17" fillId="0" borderId="0" xfId="9" applyFont="1" applyFill="1"/>
    <xf numFmtId="164" fontId="12" fillId="0" borderId="0" xfId="9" applyNumberFormat="1" applyFont="1" applyFill="1"/>
    <xf numFmtId="164" fontId="12" fillId="0" borderId="0" xfId="9" applyNumberFormat="1" applyFont="1" applyFill="1" applyBorder="1" applyProtection="1"/>
    <xf numFmtId="0" fontId="13" fillId="0" borderId="0" xfId="9" applyFont="1" applyFill="1" applyAlignment="1">
      <alignment horizontal="left"/>
    </xf>
    <xf numFmtId="2" fontId="13" fillId="0" borderId="0" xfId="9" applyNumberFormat="1" applyFont="1" applyFill="1"/>
    <xf numFmtId="0" fontId="13" fillId="0" borderId="10" xfId="9" applyFont="1" applyFill="1" applyBorder="1" applyAlignment="1">
      <alignment horizontal="left"/>
    </xf>
    <xf numFmtId="41" fontId="12" fillId="0" borderId="0" xfId="15" applyNumberFormat="1" applyFont="1" applyFill="1" applyBorder="1"/>
    <xf numFmtId="0" fontId="13" fillId="0" borderId="18" xfId="15" applyFont="1" applyFill="1" applyBorder="1"/>
    <xf numFmtId="3" fontId="13" fillId="0" borderId="10" xfId="0" applyNumberFormat="1" applyFont="1" applyFill="1" applyBorder="1">
      <alignment vertical="top"/>
    </xf>
    <xf numFmtId="166" fontId="12" fillId="0" borderId="0" xfId="1" applyNumberFormat="1" applyFont="1" applyFill="1" applyBorder="1" applyAlignment="1">
      <alignment horizontal="right"/>
    </xf>
    <xf numFmtId="3" fontId="12" fillId="0" borderId="17" xfId="15" applyNumberFormat="1" applyFont="1" applyFill="1" applyBorder="1" applyAlignment="1">
      <alignment horizontal="right"/>
    </xf>
    <xf numFmtId="3" fontId="13" fillId="0" borderId="22" xfId="15" applyNumberFormat="1" applyFont="1" applyFill="1" applyBorder="1" applyAlignment="1"/>
    <xf numFmtId="0" fontId="13" fillId="0" borderId="19" xfId="15" applyFont="1" applyFill="1" applyBorder="1" applyAlignment="1">
      <alignment horizontal="center"/>
    </xf>
    <xf numFmtId="0" fontId="1" fillId="0" borderId="19" xfId="0" applyFont="1" applyBorder="1" applyAlignment="1">
      <alignment horizontal="center" wrapText="1"/>
    </xf>
    <xf numFmtId="0" fontId="43" fillId="0" borderId="0" xfId="0" applyFont="1" applyBorder="1" applyAlignment="1">
      <alignment horizontal="left" wrapText="1" indent="1"/>
    </xf>
    <xf numFmtId="0" fontId="3" fillId="0" borderId="0" xfId="0" applyFont="1" applyBorder="1" applyAlignment="1">
      <alignment horizontal="left" indent="1"/>
    </xf>
    <xf numFmtId="164" fontId="51" fillId="0" borderId="0" xfId="0" applyNumberFormat="1" applyFont="1" applyFill="1" applyAlignment="1"/>
    <xf numFmtId="164" fontId="51" fillId="0" borderId="10" xfId="0" applyNumberFormat="1" applyFont="1" applyFill="1" applyBorder="1" applyAlignment="1"/>
    <xf numFmtId="0" fontId="3" fillId="0" borderId="0" xfId="9" applyFont="1" applyFill="1"/>
    <xf numFmtId="0" fontId="3" fillId="0" borderId="0" xfId="6" applyFont="1" applyFill="1" applyAlignment="1"/>
    <xf numFmtId="1" fontId="12" fillId="0" borderId="0" xfId="0" applyNumberFormat="1" applyFont="1" applyFill="1">
      <alignment vertical="top"/>
    </xf>
    <xf numFmtId="1" fontId="12" fillId="0" borderId="17" xfId="0" applyNumberFormat="1" applyFont="1" applyFill="1" applyBorder="1" applyAlignment="1"/>
    <xf numFmtId="1" fontId="36" fillId="0" borderId="0" xfId="0" applyNumberFormat="1" applyFont="1" applyAlignment="1">
      <alignment wrapText="1"/>
    </xf>
    <xf numFmtId="1" fontId="12" fillId="0" borderId="0" xfId="0" applyNumberFormat="1" applyFont="1" applyFill="1" applyBorder="1">
      <alignment vertical="top"/>
    </xf>
    <xf numFmtId="1" fontId="17" fillId="0" borderId="0" xfId="1" applyNumberFormat="1" applyFont="1" applyFill="1" applyBorder="1"/>
    <xf numFmtId="1" fontId="17" fillId="0" borderId="17" xfId="1" applyNumberFormat="1" applyFont="1" applyFill="1" applyBorder="1"/>
    <xf numFmtId="168" fontId="51" fillId="0" borderId="0" xfId="0" applyNumberFormat="1" applyFont="1" applyFill="1" applyAlignment="1"/>
    <xf numFmtId="0" fontId="3" fillId="0" borderId="6" xfId="0" applyFont="1" applyBorder="1" applyAlignment="1">
      <alignment horizontal="center" vertical="center"/>
    </xf>
    <xf numFmtId="164" fontId="12" fillId="0" borderId="6" xfId="0" applyNumberFormat="1" applyFont="1" applyBorder="1" applyAlignment="1"/>
    <xf numFmtId="164" fontId="13" fillId="0" borderId="10" xfId="0" applyNumberFormat="1" applyFont="1" applyFill="1" applyBorder="1" applyAlignment="1"/>
    <xf numFmtId="167" fontId="12" fillId="0" borderId="10" xfId="0" applyNumberFormat="1" applyFont="1" applyBorder="1" applyAlignment="1">
      <alignment horizontal="center"/>
    </xf>
    <xf numFmtId="167" fontId="12" fillId="0" borderId="0" xfId="0" applyNumberFormat="1" applyFont="1" applyFill="1" applyBorder="1" applyAlignment="1">
      <alignment horizontal="center"/>
    </xf>
    <xf numFmtId="167" fontId="12" fillId="0" borderId="0" xfId="0" applyNumberFormat="1" applyFont="1" applyFill="1" applyAlignment="1">
      <alignment horizontal="center"/>
    </xf>
    <xf numFmtId="167" fontId="12" fillId="0" borderId="10" xfId="0" applyNumberFormat="1" applyFont="1" applyBorder="1" applyAlignment="1">
      <alignment horizontal="right"/>
    </xf>
    <xf numFmtId="0" fontId="13" fillId="0" borderId="0" xfId="7" applyFont="1" applyFill="1" applyAlignment="1"/>
    <xf numFmtId="1" fontId="12" fillId="0" borderId="0" xfId="7" applyNumberFormat="1" applyFont="1" applyFill="1" applyBorder="1" applyAlignment="1"/>
    <xf numFmtId="0" fontId="12" fillId="0" borderId="0" xfId="7" applyFont="1" applyFill="1" applyAlignment="1">
      <alignment horizontal="left" indent="1"/>
    </xf>
    <xf numFmtId="0" fontId="12" fillId="0" borderId="0" xfId="7" applyFont="1" applyFill="1" applyAlignment="1"/>
    <xf numFmtId="6" fontId="12" fillId="0" borderId="0" xfId="7" applyNumberFormat="1" applyFont="1" applyFill="1" applyAlignment="1">
      <alignment horizontal="left" indent="1"/>
    </xf>
    <xf numFmtId="0" fontId="12" fillId="0" borderId="0" xfId="7" applyFont="1" applyFill="1" applyBorder="1" applyAlignment="1">
      <alignment horizontal="left" indent="1"/>
    </xf>
    <xf numFmtId="0" fontId="12" fillId="3" borderId="0" xfId="7" applyFont="1" applyFill="1" applyAlignment="1">
      <alignment horizontal="left" indent="1"/>
    </xf>
    <xf numFmtId="166" fontId="29" fillId="0" borderId="0" xfId="1" applyNumberFormat="1" applyFont="1" applyFill="1" applyBorder="1" applyAlignment="1"/>
    <xf numFmtId="166" fontId="29" fillId="0" borderId="0" xfId="1" applyNumberFormat="1" applyFont="1" applyFill="1" applyAlignment="1"/>
    <xf numFmtId="166" fontId="29" fillId="0" borderId="0" xfId="1" applyNumberFormat="1" applyFont="1" applyFill="1" applyAlignment="1">
      <alignment wrapText="1"/>
    </xf>
    <xf numFmtId="3" fontId="29" fillId="0" borderId="8" xfId="0" applyNumberFormat="1" applyFont="1" applyFill="1" applyBorder="1" applyAlignment="1">
      <alignment horizontal="right" wrapText="1"/>
    </xf>
    <xf numFmtId="3" fontId="29" fillId="0" borderId="8" xfId="0" applyNumberFormat="1" applyFont="1" applyFill="1" applyBorder="1" applyAlignment="1"/>
    <xf numFmtId="3" fontId="29" fillId="0" borderId="0" xfId="0" applyNumberFormat="1" applyFont="1" applyFill="1" applyBorder="1" applyAlignment="1">
      <alignment horizontal="right" wrapText="1"/>
    </xf>
    <xf numFmtId="0" fontId="17" fillId="0" borderId="0" xfId="0" applyFont="1" applyFill="1" applyBorder="1" applyAlignment="1"/>
    <xf numFmtId="1" fontId="12" fillId="0" borderId="0" xfId="1" applyNumberFormat="1" applyFont="1" applyFill="1" applyBorder="1" applyAlignment="1">
      <alignment horizontal="right"/>
    </xf>
    <xf numFmtId="3" fontId="12" fillId="0" borderId="0" xfId="1" applyNumberFormat="1" applyFont="1" applyFill="1" applyBorder="1" applyAlignment="1">
      <alignment horizontal="right"/>
    </xf>
    <xf numFmtId="0" fontId="12" fillId="0" borderId="0" xfId="1" applyNumberFormat="1" applyFont="1" applyFill="1" applyBorder="1" applyAlignment="1">
      <alignment horizontal="right"/>
    </xf>
    <xf numFmtId="0" fontId="17" fillId="0" borderId="0" xfId="1" applyNumberFormat="1" applyFont="1" applyFill="1" applyBorder="1" applyAlignment="1">
      <alignment horizontal="right"/>
    </xf>
    <xf numFmtId="3" fontId="17" fillId="0" borderId="0" xfId="1" applyNumberFormat="1" applyFont="1" applyFill="1" applyBorder="1" applyAlignment="1">
      <alignment horizontal="right"/>
    </xf>
    <xf numFmtId="0" fontId="4" fillId="3" borderId="0" xfId="6" applyFont="1" applyFill="1" applyBorder="1" applyAlignment="1"/>
    <xf numFmtId="0" fontId="3" fillId="3" borderId="0" xfId="6" applyFont="1" applyFill="1" applyBorder="1" applyAlignment="1">
      <alignment horizontal="left" indent="1"/>
    </xf>
    <xf numFmtId="0" fontId="8" fillId="3" borderId="0" xfId="6" applyFont="1" applyFill="1" applyBorder="1" applyAlignment="1">
      <alignment horizontal="left" wrapText="1" indent="2"/>
    </xf>
    <xf numFmtId="0" fontId="3" fillId="3" borderId="0" xfId="6" applyFont="1" applyFill="1" applyBorder="1" applyAlignment="1"/>
    <xf numFmtId="0" fontId="4" fillId="3" borderId="10" xfId="6" applyFont="1" applyFill="1" applyBorder="1" applyAlignment="1">
      <alignment vertical="top"/>
    </xf>
    <xf numFmtId="0" fontId="4" fillId="0" borderId="0" xfId="6" applyFont="1" applyFill="1" applyBorder="1" applyAlignment="1"/>
    <xf numFmtId="0" fontId="3" fillId="0" borderId="0" xfId="0" applyFont="1" applyBorder="1" applyAlignment="1"/>
    <xf numFmtId="166" fontId="17" fillId="0" borderId="0" xfId="3" applyNumberFormat="1" applyFont="1" applyFill="1" applyBorder="1" applyAlignment="1">
      <alignment horizontal="right"/>
    </xf>
    <xf numFmtId="0" fontId="3" fillId="0" borderId="18" xfId="0" applyFont="1" applyFill="1" applyBorder="1" applyAlignment="1">
      <alignment vertical="top"/>
    </xf>
    <xf numFmtId="3" fontId="51" fillId="0" borderId="10" xfId="0" applyNumberFormat="1" applyFont="1" applyFill="1" applyBorder="1" applyAlignment="1"/>
    <xf numFmtId="3" fontId="51" fillId="0" borderId="23" xfId="0" applyNumberFormat="1" applyFont="1" applyFill="1" applyBorder="1" applyAlignment="1"/>
    <xf numFmtId="0" fontId="13" fillId="0" borderId="0" xfId="7" applyFont="1" applyFill="1" applyBorder="1" applyAlignment="1"/>
    <xf numFmtId="0" fontId="52" fillId="0" borderId="0" xfId="0" applyFont="1" applyAlignment="1"/>
    <xf numFmtId="164" fontId="51" fillId="0" borderId="0" xfId="0" applyNumberFormat="1" applyFont="1" applyFill="1" applyBorder="1" applyAlignment="1"/>
    <xf numFmtId="0" fontId="3" fillId="0" borderId="0" xfId="0" applyFont="1" applyBorder="1" applyAlignment="1">
      <alignment horizontal="left" wrapText="1" indent="1"/>
    </xf>
    <xf numFmtId="164" fontId="12" fillId="0" borderId="0" xfId="13" applyNumberFormat="1" applyFont="1" applyFill="1" applyBorder="1" applyAlignment="1" applyProtection="1">
      <alignment horizontal="right" vertical="center"/>
    </xf>
    <xf numFmtId="0" fontId="3" fillId="3" borderId="0" xfId="6" applyFont="1" applyFill="1" applyBorder="1" applyAlignment="1">
      <alignment horizontal="left"/>
    </xf>
    <xf numFmtId="0" fontId="8" fillId="3" borderId="0" xfId="6" applyFont="1" applyFill="1" applyBorder="1" applyAlignment="1">
      <alignment horizontal="left"/>
    </xf>
    <xf numFmtId="166" fontId="12" fillId="0" borderId="0" xfId="1" applyNumberFormat="1" applyFont="1" applyBorder="1"/>
    <xf numFmtId="0" fontId="12" fillId="0" borderId="0" xfId="0" applyFont="1" applyBorder="1" applyAlignment="1">
      <alignment horizontal="centerContinuous" wrapText="1"/>
    </xf>
    <xf numFmtId="0" fontId="12" fillId="0" borderId="0" xfId="0" applyFont="1" applyBorder="1" applyAlignment="1">
      <alignment horizontal="centerContinuous"/>
    </xf>
    <xf numFmtId="0" fontId="12" fillId="0" borderId="0" xfId="0" applyFont="1" applyBorder="1" applyAlignment="1">
      <alignment horizontal="center"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top"/>
    </xf>
    <xf numFmtId="164" fontId="12" fillId="0" borderId="0" xfId="14" applyNumberFormat="1" applyFont="1" applyFill="1" applyAlignment="1" applyProtection="1">
      <alignment horizontal="right" vertical="center"/>
    </xf>
    <xf numFmtId="165" fontId="12" fillId="0" borderId="0" xfId="14" applyNumberFormat="1" applyFont="1" applyBorder="1" applyAlignment="1" applyProtection="1">
      <alignment horizontal="right" vertical="center"/>
    </xf>
    <xf numFmtId="166" fontId="12" fillId="0" borderId="0" xfId="1" applyNumberFormat="1" applyFont="1" applyFill="1" applyAlignment="1"/>
    <xf numFmtId="166" fontId="12" fillId="0" borderId="0" xfId="1" applyNumberFormat="1" applyFont="1" applyBorder="1" applyAlignment="1"/>
    <xf numFmtId="1" fontId="12" fillId="0" borderId="0" xfId="0" applyNumberFormat="1" applyFont="1" applyBorder="1" applyAlignment="1"/>
    <xf numFmtId="3" fontId="12" fillId="0" borderId="0" xfId="15" applyNumberFormat="1" applyFont="1" applyFill="1" applyBorder="1"/>
    <xf numFmtId="3" fontId="12" fillId="0" borderId="0" xfId="15" applyNumberFormat="1" applyFont="1" applyFill="1" applyBorder="1" applyAlignment="1"/>
    <xf numFmtId="0" fontId="3" fillId="0" borderId="0" xfId="0" applyFont="1" applyAlignment="1">
      <alignment horizontal="left" indent="1"/>
    </xf>
    <xf numFmtId="0" fontId="13" fillId="0" borderId="19" xfId="15" applyFont="1" applyFill="1" applyBorder="1" applyAlignment="1"/>
    <xf numFmtId="0" fontId="13" fillId="0" borderId="18" xfId="15" applyFont="1" applyFill="1" applyBorder="1" applyAlignment="1"/>
    <xf numFmtId="0" fontId="18" fillId="0" borderId="10" xfId="15" applyFont="1" applyFill="1" applyBorder="1"/>
    <xf numFmtId="0" fontId="18" fillId="0" borderId="19" xfId="15" applyFont="1" applyFill="1" applyBorder="1"/>
    <xf numFmtId="0" fontId="42" fillId="0" borderId="0" xfId="0" applyFont="1" applyBorder="1" applyAlignment="1">
      <alignment horizontal="center"/>
    </xf>
    <xf numFmtId="0" fontId="39" fillId="0" borderId="0" xfId="0" applyFont="1" applyAlignment="1"/>
    <xf numFmtId="0" fontId="44" fillId="0" borderId="0" xfId="4" applyFont="1" applyAlignment="1" applyProtection="1">
      <alignment vertical="center"/>
    </xf>
    <xf numFmtId="0" fontId="12" fillId="0" borderId="0" xfId="0" applyFont="1" applyAlignment="1">
      <alignment vertical="center"/>
    </xf>
    <xf numFmtId="0" fontId="13" fillId="0" borderId="0" xfId="0" applyFont="1" applyFill="1" applyBorder="1" applyAlignment="1">
      <alignment horizontal="left"/>
    </xf>
    <xf numFmtId="0" fontId="1" fillId="0" borderId="0" xfId="0" applyFont="1" applyFill="1" applyBorder="1" applyAlignment="1">
      <alignment horizontal="left"/>
    </xf>
    <xf numFmtId="164" fontId="13" fillId="0" borderId="0" xfId="0" applyNumberFormat="1" applyFont="1" applyBorder="1" applyAlignment="1"/>
    <xf numFmtId="0" fontId="46" fillId="0" borderId="18" xfId="0" applyFont="1" applyBorder="1" applyAlignment="1">
      <alignment horizontal="center"/>
    </xf>
    <xf numFmtId="0" fontId="46" fillId="0" borderId="18" xfId="0" applyFont="1" applyBorder="1" applyAlignment="1">
      <alignment horizontal="left"/>
    </xf>
    <xf numFmtId="0" fontId="40" fillId="0" borderId="0" xfId="0" applyFont="1" applyAlignment="1"/>
    <xf numFmtId="0" fontId="40" fillId="0" borderId="10" xfId="0" applyFont="1" applyBorder="1" applyAlignment="1"/>
    <xf numFmtId="0" fontId="40" fillId="0" borderId="10" xfId="0" applyFont="1" applyBorder="1" applyAlignment="1">
      <alignment horizontal="center"/>
    </xf>
    <xf numFmtId="0" fontId="46" fillId="0" borderId="10" xfId="0" applyFont="1" applyBorder="1" applyAlignment="1">
      <alignment horizontal="center"/>
    </xf>
    <xf numFmtId="0" fontId="40" fillId="0" borderId="18" xfId="0" applyFont="1" applyBorder="1" applyAlignment="1"/>
    <xf numFmtId="0" fontId="3" fillId="0" borderId="0" xfId="0" quotePrefix="1" applyFont="1" applyFill="1" applyBorder="1" applyAlignment="1"/>
    <xf numFmtId="0" fontId="3" fillId="0" borderId="0" xfId="0" applyFont="1" applyBorder="1">
      <alignment vertical="top"/>
    </xf>
    <xf numFmtId="166" fontId="12" fillId="0" borderId="0" xfId="0" applyNumberFormat="1" applyFont="1" applyAlignment="1">
      <alignment horizontal="right"/>
    </xf>
    <xf numFmtId="173" fontId="12" fillId="0" borderId="0" xfId="0" applyNumberFormat="1" applyFont="1" applyAlignment="1">
      <alignment horizontal="right"/>
    </xf>
    <xf numFmtId="41" fontId="12" fillId="0" borderId="0" xfId="0" applyNumberFormat="1" applyFont="1" applyFill="1" applyAlignment="1"/>
    <xf numFmtId="166" fontId="12" fillId="0" borderId="0" xfId="1" applyNumberFormat="1" applyFont="1" applyFill="1" applyBorder="1" applyAlignment="1"/>
    <xf numFmtId="164" fontId="12" fillId="0" borderId="6" xfId="0" applyNumberFormat="1" applyFont="1" applyFill="1" applyBorder="1" applyAlignment="1"/>
    <xf numFmtId="0" fontId="47" fillId="0" borderId="0" xfId="0" applyFont="1" applyAlignment="1"/>
    <xf numFmtId="0" fontId="48" fillId="0" borderId="0" xfId="0" applyFont="1" applyBorder="1" applyAlignment="1"/>
    <xf numFmtId="177" fontId="12" fillId="3" borderId="0" xfId="6" applyNumberFormat="1" applyFont="1" applyFill="1" applyBorder="1" applyAlignment="1">
      <alignment horizontal="right"/>
    </xf>
    <xf numFmtId="177" fontId="13" fillId="3" borderId="0" xfId="6" applyNumberFormat="1" applyFont="1" applyFill="1" applyBorder="1" applyAlignment="1">
      <alignment horizontal="right"/>
    </xf>
    <xf numFmtId="0" fontId="12" fillId="3" borderId="0" xfId="8" applyFont="1" applyFill="1" applyAlignment="1"/>
    <xf numFmtId="177" fontId="13" fillId="3" borderId="10" xfId="6" applyNumberFormat="1" applyFont="1" applyFill="1" applyBorder="1" applyAlignment="1">
      <alignment horizontal="right"/>
    </xf>
    <xf numFmtId="178" fontId="12" fillId="3" borderId="0" xfId="6" applyNumberFormat="1" applyFont="1" applyFill="1" applyBorder="1" applyAlignment="1">
      <alignment horizontal="right"/>
    </xf>
    <xf numFmtId="3" fontId="13" fillId="3" borderId="10" xfId="8" applyNumberFormat="1" applyFont="1" applyFill="1" applyBorder="1" applyAlignment="1">
      <alignment horizontal="right"/>
    </xf>
    <xf numFmtId="164" fontId="13" fillId="3" borderId="10" xfId="8" applyNumberFormat="1" applyFont="1" applyFill="1" applyBorder="1" applyAlignment="1">
      <alignment horizontal="right"/>
    </xf>
    <xf numFmtId="3" fontId="12" fillId="3" borderId="0" xfId="8" applyNumberFormat="1" applyFont="1" applyFill="1" applyAlignment="1">
      <alignment horizontal="right"/>
    </xf>
    <xf numFmtId="0" fontId="3" fillId="0" borderId="0" xfId="15" applyFont="1" applyFill="1" applyBorder="1"/>
    <xf numFmtId="0" fontId="19" fillId="0" borderId="0" xfId="15" applyFont="1" applyFill="1"/>
    <xf numFmtId="0" fontId="13" fillId="0" borderId="24" xfId="15" applyFont="1" applyFill="1" applyBorder="1"/>
    <xf numFmtId="167" fontId="12" fillId="0" borderId="0" xfId="0" applyNumberFormat="1" applyFont="1" applyFill="1" applyAlignment="1"/>
    <xf numFmtId="167" fontId="12" fillId="0" borderId="0" xfId="0" applyNumberFormat="1" applyFont="1" applyFill="1" applyAlignment="1">
      <alignment horizontal="right"/>
    </xf>
    <xf numFmtId="0" fontId="1" fillId="0" borderId="10" xfId="0" applyFont="1" applyBorder="1" applyAlignment="1">
      <alignment horizontal="left" indent="1"/>
    </xf>
    <xf numFmtId="0" fontId="53" fillId="0" borderId="0" xfId="0" applyFont="1" applyAlignment="1"/>
    <xf numFmtId="164" fontId="13" fillId="0" borderId="0" xfId="0" applyNumberFormat="1" applyFont="1" applyBorder="1" applyAlignment="1">
      <alignment horizontal="right"/>
    </xf>
    <xf numFmtId="164" fontId="13" fillId="0" borderId="0" xfId="0" applyNumberFormat="1" applyFont="1" applyFill="1" applyBorder="1" applyAlignment="1">
      <alignment horizontal="right"/>
    </xf>
    <xf numFmtId="164" fontId="13" fillId="3" borderId="0" xfId="8" applyNumberFormat="1" applyFont="1" applyFill="1" applyBorder="1" applyAlignment="1">
      <alignment horizontal="right"/>
    </xf>
    <xf numFmtId="177" fontId="42" fillId="3" borderId="0" xfId="20" applyNumberFormat="1" applyFont="1" applyFill="1" applyBorder="1" applyAlignment="1">
      <alignment horizontal="right"/>
    </xf>
    <xf numFmtId="0" fontId="42" fillId="3" borderId="0" xfId="6" applyFont="1" applyFill="1" applyAlignment="1"/>
    <xf numFmtId="0" fontId="42" fillId="3" borderId="0" xfId="0" applyFont="1" applyFill="1" applyBorder="1" applyAlignment="1"/>
    <xf numFmtId="0" fontId="42" fillId="3" borderId="0" xfId="6" applyFont="1" applyFill="1">
      <alignment vertical="top"/>
    </xf>
    <xf numFmtId="0" fontId="3" fillId="3" borderId="0" xfId="6" applyFont="1" applyFill="1" applyBorder="1" applyAlignment="1">
      <alignment horizontal="left" wrapText="1" indent="1"/>
    </xf>
    <xf numFmtId="0" fontId="1" fillId="3" borderId="0" xfId="6" applyFont="1" applyFill="1" applyBorder="1" applyAlignment="1">
      <alignment horizontal="left" wrapText="1" indent="1"/>
    </xf>
    <xf numFmtId="0" fontId="1" fillId="3" borderId="0" xfId="6" applyFont="1" applyFill="1" applyBorder="1" applyAlignment="1">
      <alignment horizontal="left" indent="1"/>
    </xf>
    <xf numFmtId="0" fontId="3" fillId="3" borderId="0" xfId="6" applyFont="1" applyFill="1" applyAlignment="1">
      <alignment horizontal="left" indent="1"/>
    </xf>
    <xf numFmtId="0" fontId="1" fillId="3" borderId="10" xfId="6" applyFont="1" applyFill="1" applyBorder="1" applyAlignment="1">
      <alignment horizontal="left" indent="1"/>
    </xf>
    <xf numFmtId="3" fontId="3" fillId="0" borderId="0" xfId="17" applyNumberFormat="1" applyFont="1" applyFill="1"/>
    <xf numFmtId="165" fontId="12" fillId="0" borderId="0" xfId="13" applyNumberFormat="1" applyFont="1" applyFill="1" applyBorder="1" applyAlignment="1" applyProtection="1">
      <alignment horizontal="right" vertical="center"/>
    </xf>
    <xf numFmtId="178" fontId="12" fillId="3" borderId="0" xfId="20" applyNumberFormat="1" applyFont="1" applyFill="1" applyBorder="1" applyAlignment="1">
      <alignment horizontal="right"/>
    </xf>
    <xf numFmtId="164" fontId="2" fillId="3" borderId="0" xfId="8" applyNumberFormat="1" applyFont="1" applyFill="1" applyBorder="1" applyAlignment="1">
      <alignment horizontal="right"/>
    </xf>
    <xf numFmtId="0" fontId="2" fillId="0" borderId="0" xfId="0" applyFont="1" applyAlignment="1"/>
    <xf numFmtId="177" fontId="12" fillId="3" borderId="0" xfId="20" applyNumberFormat="1" applyFont="1" applyFill="1" applyBorder="1" applyAlignment="1">
      <alignment horizontal="right"/>
    </xf>
    <xf numFmtId="0" fontId="3" fillId="3" borderId="0" xfId="6" applyFont="1" applyFill="1" applyAlignment="1"/>
    <xf numFmtId="3" fontId="12" fillId="0" borderId="20" xfId="0" applyNumberFormat="1" applyFont="1" applyFill="1" applyBorder="1" applyAlignment="1"/>
    <xf numFmtId="41" fontId="12" fillId="0" borderId="25" xfId="15" applyNumberFormat="1" applyFont="1" applyFill="1" applyBorder="1"/>
    <xf numFmtId="0" fontId="3" fillId="0" borderId="0" xfId="0" applyFont="1" applyFill="1" applyAlignment="1">
      <alignment horizontal="left"/>
    </xf>
    <xf numFmtId="0" fontId="17" fillId="0" borderId="0" xfId="9" applyFont="1" applyFill="1" applyBorder="1" applyAlignment="1">
      <alignment horizontal="center" wrapText="1"/>
    </xf>
    <xf numFmtId="0" fontId="17" fillId="0" borderId="0" xfId="9" applyFont="1" applyFill="1" applyAlignment="1">
      <alignment horizontal="right"/>
    </xf>
    <xf numFmtId="164" fontId="12" fillId="0" borderId="0" xfId="9" applyNumberFormat="1" applyFont="1" applyFill="1" applyBorder="1"/>
    <xf numFmtId="0" fontId="3" fillId="0" borderId="0" xfId="5" applyFont="1" applyFill="1" applyAlignment="1"/>
    <xf numFmtId="0" fontId="19" fillId="0" borderId="0" xfId="9" applyFont="1" applyFill="1" applyAlignment="1">
      <alignment horizontal="left"/>
    </xf>
    <xf numFmtId="0" fontId="12" fillId="0" borderId="0" xfId="9" applyFont="1" applyFill="1" applyAlignment="1">
      <alignment horizontal="left"/>
    </xf>
    <xf numFmtId="0" fontId="40" fillId="0" borderId="0" xfId="9" applyFont="1" applyFill="1" applyAlignment="1">
      <alignment horizontal="left"/>
    </xf>
    <xf numFmtId="0" fontId="12" fillId="0" borderId="0" xfId="9" applyFont="1" applyFill="1" applyAlignment="1">
      <alignment horizontal="left" indent="1"/>
    </xf>
    <xf numFmtId="169" fontId="12" fillId="0" borderId="0" xfId="1" applyNumberFormat="1" applyFont="1" applyFill="1" applyBorder="1"/>
    <xf numFmtId="164" fontId="12" fillId="0" borderId="10" xfId="9" applyNumberFormat="1" applyFont="1" applyFill="1" applyBorder="1"/>
    <xf numFmtId="164" fontId="12" fillId="0" borderId="10" xfId="9" applyNumberFormat="1" applyFont="1" applyFill="1" applyBorder="1" applyProtection="1"/>
    <xf numFmtId="2" fontId="13" fillId="0" borderId="0" xfId="9" applyNumberFormat="1" applyFont="1" applyFill="1" applyBorder="1"/>
    <xf numFmtId="0" fontId="13" fillId="0" borderId="0" xfId="9" applyFont="1" applyFill="1" applyBorder="1" applyAlignment="1">
      <alignment horizontal="left"/>
    </xf>
    <xf numFmtId="0" fontId="37" fillId="0" borderId="0" xfId="9" applyFont="1" applyFill="1" applyBorder="1" applyAlignment="1">
      <alignment horizontal="center" wrapText="1"/>
    </xf>
    <xf numFmtId="0" fontId="13" fillId="0" borderId="0" xfId="0" quotePrefix="1" applyFont="1" applyFill="1" applyBorder="1" applyAlignment="1">
      <alignment horizontal="right"/>
    </xf>
    <xf numFmtId="0" fontId="17" fillId="0" borderId="19" xfId="9" applyFont="1" applyFill="1" applyBorder="1" applyAlignment="1">
      <alignment horizontal="center" wrapText="1"/>
    </xf>
    <xf numFmtId="0" fontId="3" fillId="0" borderId="0" xfId="0" applyFont="1" applyFill="1" applyBorder="1" applyAlignment="1"/>
    <xf numFmtId="0" fontId="0" fillId="0" borderId="0" xfId="0" applyAlignment="1"/>
    <xf numFmtId="164" fontId="12" fillId="3" borderId="0" xfId="0" applyNumberFormat="1" applyFont="1" applyFill="1">
      <alignment vertical="top"/>
    </xf>
    <xf numFmtId="165" fontId="12" fillId="3" borderId="0" xfId="13" applyNumberFormat="1" applyFont="1" applyFill="1" applyAlignment="1" applyProtection="1">
      <alignment horizontal="right" vertical="center"/>
    </xf>
    <xf numFmtId="164" fontId="13" fillId="3" borderId="0" xfId="0" applyNumberFormat="1" applyFont="1" applyFill="1">
      <alignment vertical="top"/>
    </xf>
    <xf numFmtId="165" fontId="13" fillId="3" borderId="0" xfId="13" applyNumberFormat="1" applyFont="1" applyFill="1" applyAlignment="1" applyProtection="1">
      <alignment horizontal="right" vertical="center"/>
    </xf>
    <xf numFmtId="164" fontId="12" fillId="3" borderId="10" xfId="0" applyNumberFormat="1" applyFont="1" applyFill="1" applyBorder="1">
      <alignment vertical="top"/>
    </xf>
    <xf numFmtId="165" fontId="12" fillId="3" borderId="10" xfId="13" applyNumberFormat="1" applyFont="1" applyFill="1" applyBorder="1" applyAlignment="1" applyProtection="1">
      <alignment horizontal="right" vertical="center"/>
    </xf>
    <xf numFmtId="3" fontId="17" fillId="0" borderId="0" xfId="0" applyNumberFormat="1" applyFont="1" applyFill="1" applyAlignment="1">
      <alignment horizontal="right" vertical="top" wrapText="1"/>
    </xf>
    <xf numFmtId="166" fontId="2" fillId="0" borderId="0" xfId="1" applyNumberFormat="1" applyFont="1" applyFill="1" applyAlignment="1"/>
    <xf numFmtId="0" fontId="12" fillId="0" borderId="0" xfId="0" applyFont="1" applyFill="1" applyAlignment="1">
      <alignment horizontal="right"/>
    </xf>
    <xf numFmtId="166" fontId="12" fillId="0" borderId="0" xfId="1" applyNumberFormat="1" applyFont="1" applyFill="1" applyAlignment="1">
      <alignment horizontal="right"/>
    </xf>
    <xf numFmtId="164" fontId="12" fillId="0" borderId="0" xfId="7" applyNumberFormat="1" applyFont="1" applyFill="1" applyBorder="1" applyAlignment="1"/>
    <xf numFmtId="3" fontId="12" fillId="0" borderId="25" xfId="15" applyNumberFormat="1" applyFont="1" applyFill="1" applyBorder="1" applyAlignment="1">
      <alignment horizontal="right"/>
    </xf>
    <xf numFmtId="3" fontId="13" fillId="0" borderId="26" xfId="15" applyNumberFormat="1" applyFont="1" applyFill="1" applyBorder="1" applyAlignment="1"/>
    <xf numFmtId="0" fontId="3" fillId="0" borderId="0" xfId="0" applyFont="1" applyFill="1">
      <alignment vertical="top"/>
    </xf>
    <xf numFmtId="0" fontId="2" fillId="3" borderId="0" xfId="6" applyFont="1" applyFill="1" applyBorder="1" applyAlignment="1">
      <alignment horizontal="left" wrapText="1" indent="2"/>
    </xf>
    <xf numFmtId="0" fontId="12" fillId="0" borderId="0" xfId="5" applyFont="1" applyFill="1" applyAlignment="1"/>
    <xf numFmtId="169" fontId="12" fillId="0" borderId="27" xfId="1" applyNumberFormat="1" applyFont="1" applyFill="1" applyBorder="1"/>
    <xf numFmtId="169" fontId="12" fillId="0" borderId="28" xfId="1" applyNumberFormat="1" applyFont="1" applyFill="1" applyBorder="1"/>
    <xf numFmtId="169" fontId="12" fillId="0" borderId="29" xfId="1" applyNumberFormat="1" applyFont="1" applyFill="1" applyBorder="1"/>
    <xf numFmtId="169" fontId="12" fillId="0" borderId="22" xfId="1" applyNumberFormat="1" applyFont="1" applyFill="1" applyBorder="1"/>
    <xf numFmtId="169" fontId="12" fillId="0" borderId="0" xfId="1" applyNumberFormat="1" applyFont="1" applyFill="1" applyAlignment="1"/>
    <xf numFmtId="2" fontId="13" fillId="0" borderId="10" xfId="9" applyNumberFormat="1" applyFont="1" applyFill="1" applyBorder="1"/>
    <xf numFmtId="0" fontId="37" fillId="0" borderId="19" xfId="9" applyFont="1" applyFill="1" applyBorder="1" applyAlignment="1">
      <alignment horizontal="center" wrapText="1"/>
    </xf>
    <xf numFmtId="0" fontId="3" fillId="0" borderId="0" xfId="0" applyFont="1" applyFill="1" applyBorder="1" applyAlignment="1">
      <alignment vertical="top"/>
    </xf>
    <xf numFmtId="173" fontId="12" fillId="0" borderId="0" xfId="0" applyNumberFormat="1" applyFont="1" applyAlignment="1"/>
    <xf numFmtId="41" fontId="12" fillId="0" borderId="0" xfId="0" applyNumberFormat="1" applyFont="1" applyFill="1" applyAlignment="1">
      <alignment horizontal="right"/>
    </xf>
    <xf numFmtId="173" fontId="12" fillId="0" borderId="0" xfId="1" applyNumberFormat="1" applyFont="1" applyFill="1" applyAlignment="1">
      <alignment horizontal="right"/>
    </xf>
    <xf numFmtId="43" fontId="12" fillId="0" borderId="0" xfId="0" applyNumberFormat="1" applyFont="1" applyAlignment="1"/>
    <xf numFmtId="0" fontId="13" fillId="0" borderId="10" xfId="0" applyFont="1" applyBorder="1" applyAlignment="1">
      <alignment horizont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wrapText="1"/>
    </xf>
    <xf numFmtId="0" fontId="1" fillId="0" borderId="19" xfId="0" applyFont="1" applyBorder="1" applyAlignment="1">
      <alignment horizontal="center" vertical="center"/>
    </xf>
    <xf numFmtId="0" fontId="2" fillId="0" borderId="0" xfId="0" applyFont="1" applyFill="1" applyBorder="1" applyAlignment="1">
      <alignment horizontal="center" wrapText="1"/>
    </xf>
    <xf numFmtId="0" fontId="13" fillId="0" borderId="18" xfId="0" applyFont="1" applyBorder="1" applyAlignment="1">
      <alignment horizontal="center" wrapText="1"/>
    </xf>
    <xf numFmtId="0" fontId="13" fillId="0" borderId="10" xfId="0" applyFont="1" applyBorder="1" applyAlignment="1">
      <alignment horizontal="center" wrapText="1"/>
    </xf>
    <xf numFmtId="0" fontId="13" fillId="0" borderId="18" xfId="0" applyFont="1" applyFill="1" applyBorder="1" applyAlignment="1">
      <alignment horizontal="center" wrapText="1"/>
    </xf>
    <xf numFmtId="0" fontId="13" fillId="0" borderId="10" xfId="0" applyFont="1" applyFill="1" applyBorder="1" applyAlignment="1">
      <alignment horizontal="center" wrapText="1"/>
    </xf>
    <xf numFmtId="0" fontId="13" fillId="0" borderId="19" xfId="15" applyFont="1" applyFill="1" applyBorder="1" applyAlignment="1">
      <alignment horizontal="left"/>
    </xf>
    <xf numFmtId="0" fontId="12" fillId="0" borderId="0" xfId="0" applyFont="1" applyFill="1" applyAlignment="1">
      <alignment wrapText="1"/>
    </xf>
    <xf numFmtId="0" fontId="12" fillId="0" borderId="0" xfId="0" applyFont="1" applyAlignment="1">
      <alignment wrapText="1"/>
    </xf>
    <xf numFmtId="0" fontId="13" fillId="0" borderId="0" xfId="0" applyFont="1" applyBorder="1" applyAlignment="1">
      <alignment horizontal="left" vertical="top" wrapText="1"/>
    </xf>
    <xf numFmtId="0" fontId="3" fillId="0" borderId="6" xfId="0" applyFont="1" applyBorder="1" applyAlignment="1"/>
    <xf numFmtId="0" fontId="3" fillId="0" borderId="0" xfId="0" applyFont="1" applyBorder="1" applyAlignment="1">
      <alignment horizontal="center"/>
    </xf>
    <xf numFmtId="0" fontId="3" fillId="0" borderId="0" xfId="0" applyFont="1" applyAlignment="1"/>
    <xf numFmtId="0" fontId="1" fillId="0" borderId="6" xfId="0" applyFont="1" applyBorder="1" applyAlignment="1">
      <alignment horizontal="center" vertical="top"/>
    </xf>
    <xf numFmtId="0" fontId="3" fillId="0" borderId="0" xfId="0" applyFont="1" applyBorder="1" applyAlignment="1">
      <alignment horizontal="center" vertical="center"/>
    </xf>
    <xf numFmtId="0" fontId="3" fillId="0" borderId="0" xfId="0" applyFont="1" applyBorder="1" applyAlignment="1">
      <alignment horizontal="center" wrapText="1"/>
    </xf>
    <xf numFmtId="172" fontId="3" fillId="0" borderId="0" xfId="0" applyNumberFormat="1" applyFont="1" applyAlignment="1" applyProtection="1"/>
    <xf numFmtId="166" fontId="3" fillId="0" borderId="0" xfId="0" applyNumberFormat="1" applyFont="1" applyAlignment="1"/>
    <xf numFmtId="1" fontId="12" fillId="0" borderId="0" xfId="1" applyNumberFormat="1" applyFont="1" applyFill="1"/>
    <xf numFmtId="0" fontId="1" fillId="0" borderId="0" xfId="10" applyNumberFormat="1" applyFont="1" applyFill="1" applyAlignment="1">
      <alignment horizontal="left"/>
    </xf>
    <xf numFmtId="3" fontId="3" fillId="0" borderId="0" xfId="0" applyNumberFormat="1" applyFont="1" applyFill="1" applyBorder="1" applyAlignment="1"/>
    <xf numFmtId="3" fontId="3" fillId="0" borderId="0" xfId="0" applyNumberFormat="1" applyFont="1" applyAlignment="1"/>
    <xf numFmtId="0" fontId="3" fillId="0" borderId="18" xfId="0" applyFont="1" applyBorder="1" applyAlignment="1"/>
    <xf numFmtId="0" fontId="1" fillId="0" borderId="10" xfId="0" applyFont="1" applyFill="1" applyBorder="1" applyAlignment="1">
      <alignment horizontal="right"/>
    </xf>
    <xf numFmtId="0" fontId="2" fillId="0" borderId="18" xfId="0" applyFont="1" applyFill="1" applyBorder="1" applyAlignment="1">
      <alignment horizontal="right"/>
    </xf>
    <xf numFmtId="0" fontId="2" fillId="0" borderId="0" xfId="0" applyFont="1" applyFill="1" applyAlignment="1"/>
    <xf numFmtId="0" fontId="12" fillId="0" borderId="0" xfId="0" applyFont="1" applyBorder="1" applyAlignment="1">
      <alignment vertical="center"/>
    </xf>
    <xf numFmtId="3" fontId="12" fillId="0" borderId="0" xfId="0" applyNumberFormat="1" applyFont="1" applyBorder="1" applyAlignment="1">
      <alignment horizontal="right" vertical="center"/>
    </xf>
    <xf numFmtId="3" fontId="17" fillId="0" borderId="0" xfId="0" applyNumberFormat="1" applyFont="1" applyAlignment="1">
      <alignment vertical="center" wrapText="1"/>
    </xf>
    <xf numFmtId="0" fontId="12" fillId="0" borderId="0" xfId="0" applyFont="1" applyBorder="1" applyAlignment="1">
      <alignment horizontal="right" vertical="center"/>
    </xf>
    <xf numFmtId="3" fontId="12" fillId="0" borderId="0" xfId="0" applyNumberFormat="1" applyFont="1" applyBorder="1" applyAlignment="1">
      <alignment vertical="center" wrapText="1"/>
    </xf>
    <xf numFmtId="3" fontId="17" fillId="0" borderId="0" xfId="0" applyNumberFormat="1" applyFont="1" applyBorder="1" applyAlignment="1">
      <alignment vertical="center" wrapText="1"/>
    </xf>
    <xf numFmtId="0" fontId="1" fillId="0" borderId="0" xfId="6" applyFont="1" applyFill="1" applyBorder="1" applyAlignment="1"/>
    <xf numFmtId="0" fontId="12" fillId="0" borderId="0" xfId="0" applyFont="1" applyFill="1" applyBorder="1" applyAlignment="1">
      <alignment vertical="top"/>
    </xf>
    <xf numFmtId="3" fontId="12" fillId="0" borderId="0" xfId="0" applyNumberFormat="1" applyFont="1" applyFill="1" applyBorder="1" applyAlignment="1">
      <alignment horizontal="right"/>
    </xf>
    <xf numFmtId="3" fontId="12" fillId="0" borderId="0" xfId="0" applyNumberFormat="1" applyFont="1" applyFill="1" applyAlignment="1">
      <alignment horizontal="right" wrapText="1"/>
    </xf>
    <xf numFmtId="3" fontId="12" fillId="0" borderId="0" xfId="0" applyNumberFormat="1" applyFont="1" applyFill="1" applyAlignment="1">
      <alignment wrapText="1"/>
    </xf>
    <xf numFmtId="166" fontId="12" fillId="0" borderId="0" xfId="1" applyNumberFormat="1" applyFont="1" applyFill="1" applyAlignment="1">
      <alignment wrapText="1"/>
    </xf>
    <xf numFmtId="3" fontId="17" fillId="0" borderId="0" xfId="0" applyNumberFormat="1" applyFont="1" applyFill="1" applyAlignment="1"/>
    <xf numFmtId="0" fontId="12" fillId="0" borderId="0" xfId="0" applyFont="1" applyFill="1" applyAlignment="1">
      <alignment horizontal="right" wrapText="1"/>
    </xf>
    <xf numFmtId="41" fontId="12" fillId="0" borderId="0" xfId="0" applyNumberFormat="1" applyFont="1" applyFill="1" applyAlignment="1">
      <alignment horizontal="right" wrapText="1"/>
    </xf>
    <xf numFmtId="3" fontId="17" fillId="0" borderId="0" xfId="0" applyNumberFormat="1" applyFont="1" applyFill="1" applyBorder="1" applyAlignment="1"/>
    <xf numFmtId="0" fontId="1" fillId="3" borderId="0" xfId="6" applyFont="1" applyFill="1" applyBorder="1" applyAlignment="1"/>
    <xf numFmtId="3" fontId="12" fillId="0" borderId="8" xfId="0" applyNumberFormat="1" applyFont="1" applyFill="1" applyBorder="1" applyAlignment="1">
      <alignment horizontal="right" wrapText="1"/>
    </xf>
    <xf numFmtId="3" fontId="12" fillId="0" borderId="8" xfId="0" applyNumberFormat="1" applyFont="1" applyFill="1" applyBorder="1" applyAlignment="1"/>
    <xf numFmtId="3" fontId="12" fillId="0" borderId="0" xfId="0" applyNumberFormat="1" applyFont="1" applyFill="1" applyBorder="1" applyAlignment="1">
      <alignment horizontal="right" wrapText="1"/>
    </xf>
    <xf numFmtId="0" fontId="1" fillId="3" borderId="10" xfId="6" applyFont="1" applyFill="1" applyBorder="1" applyAlignment="1">
      <alignment vertical="top"/>
    </xf>
    <xf numFmtId="3" fontId="13" fillId="0" borderId="23" xfId="0" applyNumberFormat="1" applyFont="1" applyFill="1" applyBorder="1" applyAlignment="1"/>
    <xf numFmtId="9" fontId="12" fillId="0" borderId="0" xfId="18" applyFont="1" applyFill="1" applyBorder="1" applyAlignment="1"/>
    <xf numFmtId="0" fontId="3" fillId="0" borderId="0" xfId="15" applyFont="1" applyFill="1"/>
    <xf numFmtId="3" fontId="3" fillId="0" borderId="0" xfId="15" applyNumberFormat="1" applyFont="1" applyFill="1" applyBorder="1"/>
    <xf numFmtId="166" fontId="3" fillId="0" borderId="0" xfId="1" applyNumberFormat="1" applyFont="1" applyFill="1" applyBorder="1"/>
    <xf numFmtId="1" fontId="3" fillId="0" borderId="0" xfId="15" applyNumberFormat="1" applyFont="1" applyFill="1" applyBorder="1"/>
    <xf numFmtId="166" fontId="3" fillId="0" borderId="0" xfId="1" applyNumberFormat="1" applyFont="1" applyFill="1"/>
    <xf numFmtId="2" fontId="3" fillId="0" borderId="0" xfId="15" applyNumberFormat="1" applyFont="1" applyFill="1"/>
    <xf numFmtId="3" fontId="1" fillId="0" borderId="0" xfId="15" applyNumberFormat="1" applyFont="1" applyFill="1" applyBorder="1" applyAlignment="1">
      <alignment horizontal="center"/>
    </xf>
    <xf numFmtId="2" fontId="12" fillId="0" borderId="10" xfId="15" applyNumberFormat="1" applyFont="1" applyFill="1" applyBorder="1"/>
    <xf numFmtId="0" fontId="3" fillId="0" borderId="0" xfId="15" applyFont="1"/>
    <xf numFmtId="3" fontId="3" fillId="0" borderId="0" xfId="15" applyNumberFormat="1" applyFont="1" applyFill="1"/>
    <xf numFmtId="41" fontId="3" fillId="0" borderId="0" xfId="15" applyNumberFormat="1" applyFont="1" applyFill="1"/>
    <xf numFmtId="0" fontId="3" fillId="0" borderId="0" xfId="0" applyFont="1" applyFill="1" applyAlignment="1">
      <alignment horizontal="left" wrapText="1"/>
    </xf>
    <xf numFmtId="0" fontId="3" fillId="0" borderId="0" xfId="0" applyFont="1">
      <alignment vertical="top"/>
    </xf>
    <xf numFmtId="0" fontId="3" fillId="0" borderId="19" xfId="0" applyFont="1" applyBorder="1" applyAlignment="1"/>
    <xf numFmtId="0" fontId="2" fillId="0" borderId="0" xfId="0" applyFont="1" applyAlignment="1">
      <alignment horizontal="right"/>
    </xf>
    <xf numFmtId="0" fontId="3" fillId="0" borderId="10" xfId="0" applyFont="1" applyBorder="1" applyAlignment="1"/>
    <xf numFmtId="0" fontId="3" fillId="0" borderId="10" xfId="0" applyFont="1" applyFill="1" applyBorder="1" applyAlignment="1"/>
    <xf numFmtId="0" fontId="3" fillId="0" borderId="18" xfId="0" applyFont="1" applyFill="1" applyBorder="1" applyAlignment="1"/>
    <xf numFmtId="0" fontId="2" fillId="0" borderId="0" xfId="0" applyFont="1" applyFill="1" applyAlignment="1">
      <alignment horizontal="center"/>
    </xf>
    <xf numFmtId="0" fontId="3" fillId="0" borderId="0" xfId="7" applyFont="1" applyFill="1" applyAlignment="1"/>
    <xf numFmtId="0" fontId="3" fillId="0" borderId="0" xfId="7" applyFont="1" applyAlignment="1"/>
    <xf numFmtId="164" fontId="3" fillId="0" borderId="0" xfId="0" applyNumberFormat="1" applyFont="1" applyFill="1" applyAlignment="1"/>
    <xf numFmtId="1" fontId="3" fillId="0" borderId="0" xfId="0" applyNumberFormat="1" applyFont="1" applyFill="1" applyAlignment="1"/>
    <xf numFmtId="0" fontId="3" fillId="3" borderId="0" xfId="7" applyFont="1" applyFill="1" applyAlignment="1"/>
    <xf numFmtId="0" fontId="43" fillId="5" borderId="30" xfId="0" applyFont="1" applyFill="1" applyBorder="1" applyAlignment="1"/>
    <xf numFmtId="166" fontId="17" fillId="0" borderId="0" xfId="1" applyNumberFormat="1" applyFont="1" applyAlignment="1">
      <alignment horizontal="right"/>
    </xf>
    <xf numFmtId="166" fontId="17" fillId="0" borderId="17" xfId="1" applyNumberFormat="1" applyFont="1" applyBorder="1" applyAlignment="1">
      <alignment horizontal="right"/>
    </xf>
    <xf numFmtId="166" fontId="17" fillId="0" borderId="0" xfId="1" applyNumberFormat="1" applyFont="1" applyBorder="1" applyAlignment="1">
      <alignment horizontal="right"/>
    </xf>
    <xf numFmtId="1" fontId="3" fillId="0" borderId="0" xfId="0" applyNumberFormat="1" applyFont="1" applyFill="1" applyBorder="1" applyAlignment="1"/>
    <xf numFmtId="0" fontId="3" fillId="0" borderId="17" xfId="0" applyFont="1" applyFill="1" applyBorder="1" applyAlignment="1"/>
    <xf numFmtId="0" fontId="3" fillId="0" borderId="17" xfId="0" applyFont="1" applyBorder="1" applyAlignment="1"/>
    <xf numFmtId="0" fontId="13" fillId="0" borderId="6" xfId="0" applyFont="1" applyBorder="1" applyAlignment="1">
      <alignment horizontal="left" indent="1"/>
    </xf>
    <xf numFmtId="166" fontId="17" fillId="0" borderId="6" xfId="1" applyNumberFormat="1" applyFont="1" applyBorder="1" applyAlignment="1">
      <alignment horizontal="right"/>
    </xf>
    <xf numFmtId="166" fontId="17" fillId="0" borderId="21" xfId="1" applyNumberFormat="1" applyFont="1" applyBorder="1" applyAlignment="1">
      <alignment horizontal="right"/>
    </xf>
    <xf numFmtId="0" fontId="12" fillId="0" borderId="0" xfId="0" applyFont="1" applyFill="1" applyBorder="1" applyAlignment="1">
      <alignment horizontal="left"/>
    </xf>
    <xf numFmtId="0" fontId="2" fillId="0" borderId="0" xfId="0" applyFont="1" applyFill="1" applyAlignment="1">
      <alignment horizontal="right"/>
    </xf>
    <xf numFmtId="166" fontId="3" fillId="0" borderId="0" xfId="1" applyNumberFormat="1" applyFont="1" applyFill="1" applyAlignment="1"/>
    <xf numFmtId="0" fontId="12" fillId="0" borderId="0" xfId="0" applyFont="1" applyFill="1" applyAlignment="1">
      <alignment horizontal="center" vertical="top" wrapText="1"/>
    </xf>
    <xf numFmtId="0" fontId="12" fillId="0" borderId="0" xfId="0" applyFont="1" applyFill="1" applyBorder="1" applyAlignment="1">
      <alignment horizontal="center"/>
    </xf>
    <xf numFmtId="167" fontId="3" fillId="0" borderId="10" xfId="0" applyNumberFormat="1" applyFont="1" applyBorder="1" applyAlignment="1"/>
    <xf numFmtId="167" fontId="3" fillId="0" borderId="10" xfId="0" applyNumberFormat="1" applyFont="1" applyFill="1" applyBorder="1" applyAlignment="1"/>
    <xf numFmtId="10" fontId="3" fillId="0" borderId="0" xfId="0" applyNumberFormat="1" applyFont="1" applyAlignment="1"/>
    <xf numFmtId="166" fontId="12" fillId="0" borderId="0" xfId="2" applyNumberFormat="1" applyFont="1" applyFill="1" applyAlignment="1">
      <alignment vertical="top"/>
    </xf>
    <xf numFmtId="174" fontId="12" fillId="0" borderId="0" xfId="0" applyNumberFormat="1" applyFont="1" applyFill="1">
      <alignment vertical="top"/>
    </xf>
    <xf numFmtId="166" fontId="12" fillId="0" borderId="0" xfId="2" applyNumberFormat="1" applyFont="1" applyFill="1" applyAlignment="1">
      <alignment horizontal="right" vertical="top"/>
    </xf>
    <xf numFmtId="174" fontId="12" fillId="0" borderId="0" xfId="0" applyNumberFormat="1" applyFont="1" applyFill="1" applyAlignment="1">
      <alignment horizontal="right" vertical="top"/>
    </xf>
    <xf numFmtId="166" fontId="12" fillId="0" borderId="19" xfId="2" applyNumberFormat="1" applyFont="1" applyFill="1" applyBorder="1" applyAlignment="1">
      <alignment vertical="top"/>
    </xf>
    <xf numFmtId="174" fontId="12" fillId="0" borderId="19" xfId="0" applyNumberFormat="1" applyFont="1" applyFill="1" applyBorder="1">
      <alignment vertical="top"/>
    </xf>
    <xf numFmtId="167" fontId="3" fillId="0" borderId="0" xfId="0" applyNumberFormat="1" applyFont="1" applyAlignment="1"/>
    <xf numFmtId="167" fontId="3" fillId="0" borderId="0" xfId="0" applyNumberFormat="1" applyFont="1" applyFill="1" applyAlignment="1"/>
    <xf numFmtId="166" fontId="12" fillId="0" borderId="0" xfId="2" applyNumberFormat="1" applyFont="1" applyFill="1" applyBorder="1" applyAlignment="1">
      <alignment vertical="top"/>
    </xf>
    <xf numFmtId="9" fontId="3" fillId="0" borderId="0" xfId="18" applyFont="1" applyAlignment="1"/>
    <xf numFmtId="0" fontId="3" fillId="0" borderId="19" xfId="0" applyFont="1" applyFill="1" applyBorder="1" applyAlignment="1"/>
    <xf numFmtId="0" fontId="3" fillId="0" borderId="0" xfId="0" applyFont="1" applyBorder="1" applyAlignment="1">
      <alignment horizontal="left"/>
    </xf>
    <xf numFmtId="164" fontId="3" fillId="0" borderId="0" xfId="0" applyNumberFormat="1" applyFont="1" applyAlignment="1"/>
    <xf numFmtId="0" fontId="1" fillId="0" borderId="0" xfId="0" applyFont="1" applyAlignment="1"/>
    <xf numFmtId="0" fontId="1" fillId="0" borderId="10" xfId="0" applyFont="1" applyBorder="1" applyAlignment="1">
      <alignment horizontal="centerContinuous"/>
    </xf>
    <xf numFmtId="0" fontId="1" fillId="0" borderId="10" xfId="0" applyFont="1" applyBorder="1" applyAlignment="1">
      <alignment wrapText="1"/>
    </xf>
    <xf numFmtId="0" fontId="3" fillId="0" borderId="0" xfId="0" applyNumberFormat="1" applyFont="1" applyAlignment="1">
      <alignment wrapText="1"/>
    </xf>
    <xf numFmtId="0" fontId="3" fillId="0" borderId="0" xfId="0" quotePrefix="1" applyFont="1" applyAlignment="1"/>
    <xf numFmtId="166" fontId="3" fillId="0" borderId="0" xfId="3" applyNumberFormat="1" applyFont="1" applyFill="1"/>
    <xf numFmtId="0" fontId="3" fillId="0" borderId="0" xfId="0" quotePrefix="1" applyFont="1" applyBorder="1" applyAlignment="1"/>
    <xf numFmtId="166" fontId="3" fillId="0" borderId="0" xfId="3" applyNumberFormat="1" applyFont="1" applyFill="1" applyBorder="1"/>
    <xf numFmtId="0" fontId="1" fillId="0" borderId="10" xfId="0" quotePrefix="1" applyFont="1" applyBorder="1" applyAlignment="1"/>
    <xf numFmtId="166" fontId="1" fillId="0" borderId="10" xfId="3" applyNumberFormat="1" applyFont="1" applyFill="1" applyBorder="1"/>
    <xf numFmtId="0" fontId="43" fillId="0" borderId="0" xfId="0" quotePrefix="1" applyFont="1" applyFill="1" applyBorder="1" applyAlignment="1"/>
    <xf numFmtId="166" fontId="3" fillId="0" borderId="0" xfId="3" applyNumberFormat="1" applyFont="1" applyBorder="1"/>
    <xf numFmtId="0" fontId="25" fillId="0" borderId="0" xfId="0" applyFont="1" applyFill="1" applyBorder="1" applyAlignment="1"/>
    <xf numFmtId="0" fontId="25" fillId="0" borderId="0" xfId="0" applyFont="1" applyAlignment="1"/>
    <xf numFmtId="173" fontId="3" fillId="0" borderId="0" xfId="0" applyNumberFormat="1" applyFont="1" applyAlignment="1"/>
    <xf numFmtId="0" fontId="42" fillId="0" borderId="0" xfId="11" applyFont="1" applyFill="1" applyBorder="1" applyAlignment="1">
      <alignment horizontal="left"/>
    </xf>
    <xf numFmtId="166" fontId="42" fillId="0" borderId="0" xfId="3" applyNumberFormat="1" applyFont="1" applyFill="1" applyBorder="1" applyAlignment="1">
      <alignment horizontal="right"/>
    </xf>
    <xf numFmtId="0" fontId="3" fillId="0" borderId="0" xfId="0" applyFont="1" applyBorder="1" applyAlignment="1">
      <alignment horizontal="center"/>
    </xf>
    <xf numFmtId="0" fontId="3" fillId="0" borderId="0" xfId="0" applyFont="1" applyFill="1" applyBorder="1" applyAlignment="1">
      <alignment horizontal="center"/>
    </xf>
    <xf numFmtId="0" fontId="3" fillId="0" borderId="0" xfId="11" applyFont="1" applyFill="1" applyBorder="1" applyAlignment="1">
      <alignment horizontal="left"/>
    </xf>
    <xf numFmtId="41" fontId="12" fillId="0" borderId="0" xfId="3" applyNumberFormat="1" applyFont="1" applyFill="1" applyBorder="1" applyAlignment="1"/>
    <xf numFmtId="0" fontId="1" fillId="0" borderId="0" xfId="11" applyFont="1" applyFill="1" applyBorder="1" applyAlignment="1">
      <alignment horizontal="left"/>
    </xf>
    <xf numFmtId="164" fontId="1" fillId="0" borderId="0" xfId="0" applyNumberFormat="1" applyFont="1" applyBorder="1" applyAlignment="1">
      <alignment horizontal="left"/>
    </xf>
    <xf numFmtId="164" fontId="1" fillId="0" borderId="0" xfId="0" applyNumberFormat="1" applyFont="1" applyFill="1" applyBorder="1" applyAlignment="1">
      <alignment horizontal="left"/>
    </xf>
    <xf numFmtId="0" fontId="1" fillId="0" borderId="0" xfId="0" applyFont="1" applyFill="1" applyBorder="1" applyAlignment="1"/>
    <xf numFmtId="164" fontId="1" fillId="0" borderId="10" xfId="0" applyNumberFormat="1" applyFont="1" applyBorder="1" applyAlignment="1">
      <alignment horizontal="left"/>
    </xf>
    <xf numFmtId="164" fontId="1" fillId="0" borderId="10" xfId="0" applyNumberFormat="1" applyFont="1" applyFill="1" applyBorder="1" applyAlignment="1">
      <alignment horizontal="left"/>
    </xf>
    <xf numFmtId="0" fontId="1" fillId="0" borderId="10" xfId="0" applyFont="1" applyFill="1" applyBorder="1" applyAlignment="1"/>
    <xf numFmtId="164" fontId="12" fillId="0" borderId="10" xfId="0" applyNumberFormat="1" applyFont="1" applyBorder="1" applyAlignment="1"/>
    <xf numFmtId="0" fontId="3" fillId="0" borderId="0" xfId="0" applyFont="1" applyBorder="1" applyAlignment="1">
      <alignment horizontal="right"/>
    </xf>
    <xf numFmtId="179" fontId="12" fillId="3" borderId="0" xfId="6" applyNumberFormat="1" applyFont="1" applyFill="1" applyBorder="1" applyAlignment="1">
      <alignment horizontal="right"/>
    </xf>
    <xf numFmtId="165" fontId="12" fillId="0" borderId="0" xfId="0" applyNumberFormat="1" applyFont="1" applyBorder="1">
      <alignment vertical="top"/>
    </xf>
    <xf numFmtId="164" fontId="2" fillId="0" borderId="0" xfId="0" applyNumberFormat="1" applyFont="1" applyFill="1" applyBorder="1" applyAlignment="1">
      <alignment horizontal="center"/>
    </xf>
    <xf numFmtId="0" fontId="3" fillId="3" borderId="0" xfId="8" applyFont="1" applyFill="1" applyAlignment="1">
      <alignment horizontal="right"/>
    </xf>
    <xf numFmtId="0" fontId="3" fillId="3" borderId="0" xfId="0" applyFont="1" applyFill="1" applyBorder="1" applyAlignment="1"/>
    <xf numFmtId="0" fontId="55" fillId="3" borderId="0" xfId="4" applyFont="1" applyFill="1" applyAlignment="1" applyProtection="1"/>
    <xf numFmtId="0" fontId="3" fillId="0" borderId="0" xfId="0" applyFont="1" applyAlignment="1">
      <alignment horizontal="left"/>
    </xf>
    <xf numFmtId="0" fontId="55" fillId="0" borderId="0" xfId="4" applyFont="1" applyFill="1" applyAlignment="1" applyProtection="1"/>
    <xf numFmtId="49" fontId="12" fillId="0" borderId="0" xfId="0" applyNumberFormat="1" applyFont="1" applyBorder="1" applyAlignment="1"/>
    <xf numFmtId="0" fontId="3" fillId="3" borderId="0" xfId="6" applyFont="1" applyFill="1" applyAlignment="1">
      <alignment horizontal="right"/>
    </xf>
    <xf numFmtId="175" fontId="12" fillId="3" borderId="0" xfId="14" applyNumberFormat="1" applyFont="1" applyFill="1" applyAlignment="1" applyProtection="1">
      <alignment horizontal="right" vertical="center"/>
    </xf>
    <xf numFmtId="175" fontId="13" fillId="3" borderId="0" xfId="14" applyNumberFormat="1" applyFont="1" applyFill="1" applyAlignment="1" applyProtection="1">
      <alignment horizontal="right" vertical="center"/>
    </xf>
    <xf numFmtId="175" fontId="12" fillId="3" borderId="10" xfId="14" applyNumberFormat="1" applyFont="1" applyFill="1" applyBorder="1" applyAlignment="1" applyProtection="1">
      <alignment horizontal="right" vertical="center"/>
    </xf>
    <xf numFmtId="175" fontId="12" fillId="0" borderId="0" xfId="14" applyNumberFormat="1" applyFont="1" applyFill="1" applyBorder="1" applyAlignment="1" applyProtection="1">
      <alignment horizontal="right" vertical="center"/>
    </xf>
    <xf numFmtId="164" fontId="3" fillId="0" borderId="0" xfId="0" applyNumberFormat="1" applyFont="1" applyFill="1">
      <alignment vertical="top"/>
    </xf>
    <xf numFmtId="166" fontId="13" fillId="0" borderId="10" xfId="1" applyNumberFormat="1" applyFont="1" applyFill="1" applyBorder="1"/>
    <xf numFmtId="166" fontId="13" fillId="0" borderId="10" xfId="1" applyNumberFormat="1" applyFont="1" applyFill="1" applyBorder="1" applyAlignment="1">
      <alignment horizontal="left"/>
    </xf>
    <xf numFmtId="0" fontId="3" fillId="0" borderId="10" xfId="0" applyFont="1" applyBorder="1" applyAlignment="1">
      <alignment horizontal="center" vertical="center" wrapText="1"/>
    </xf>
    <xf numFmtId="0" fontId="3" fillId="0" borderId="10" xfId="0" applyFont="1" applyBorder="1" applyAlignment="1">
      <alignment horizontal="center"/>
    </xf>
    <xf numFmtId="0" fontId="1" fillId="0" borderId="10" xfId="0" applyFont="1" applyBorder="1" applyAlignment="1">
      <alignment horizontal="center" vertical="top"/>
    </xf>
    <xf numFmtId="0" fontId="3" fillId="0" borderId="10" xfId="0" applyFont="1" applyBorder="1" applyAlignment="1">
      <alignment horizontal="center" vertical="center"/>
    </xf>
    <xf numFmtId="0" fontId="3" fillId="0" borderId="10" xfId="0" applyFont="1" applyBorder="1" applyAlignment="1">
      <alignment horizontal="center" wrapText="1"/>
    </xf>
    <xf numFmtId="0" fontId="2" fillId="0" borderId="10" xfId="0" applyFont="1" applyFill="1" applyBorder="1" applyAlignment="1">
      <alignment horizontal="center" wrapText="1"/>
    </xf>
    <xf numFmtId="0" fontId="3" fillId="0" borderId="0" xfId="0" applyFont="1" applyBorder="1" applyAlignment="1">
      <alignment wrapText="1"/>
    </xf>
    <xf numFmtId="164" fontId="3" fillId="0" borderId="0" xfId="14" applyNumberFormat="1" applyFont="1" applyFill="1" applyAlignment="1" applyProtection="1">
      <alignment horizontal="right" vertical="center"/>
    </xf>
    <xf numFmtId="164" fontId="3" fillId="3" borderId="0" xfId="14" applyNumberFormat="1" applyFont="1" applyFill="1" applyAlignment="1" applyProtection="1">
      <alignment horizontal="right" vertical="center"/>
    </xf>
    <xf numFmtId="1" fontId="2" fillId="0" borderId="0" xfId="0" applyNumberFormat="1" applyFont="1" applyAlignment="1"/>
    <xf numFmtId="166" fontId="2" fillId="0" borderId="0" xfId="1" applyNumberFormat="1" applyFont="1" applyAlignment="1"/>
    <xf numFmtId="165" fontId="3" fillId="0" borderId="10" xfId="14" applyNumberFormat="1" applyFont="1" applyBorder="1" applyAlignment="1" applyProtection="1">
      <alignment horizontal="right"/>
    </xf>
    <xf numFmtId="166" fontId="2" fillId="0" borderId="10" xfId="1" applyNumberFormat="1" applyFont="1" applyBorder="1" applyAlignment="1"/>
    <xf numFmtId="1" fontId="2" fillId="0" borderId="10" xfId="0" applyNumberFormat="1" applyFont="1" applyBorder="1" applyAlignment="1"/>
    <xf numFmtId="3" fontId="1" fillId="2" borderId="0" xfId="16" applyNumberFormat="1" applyFont="1" applyFill="1"/>
    <xf numFmtId="0" fontId="1" fillId="0" borderId="0" xfId="0" applyFont="1" applyBorder="1" applyAlignment="1">
      <alignment horizontal="left" indent="1"/>
    </xf>
    <xf numFmtId="0" fontId="1" fillId="0" borderId="0" xfId="0" applyFont="1" applyBorder="1" applyAlignment="1">
      <alignment horizontal="left" wrapText="1" indent="1"/>
    </xf>
    <xf numFmtId="0" fontId="42" fillId="4" borderId="0" xfId="6" applyFont="1" applyFill="1" applyAlignment="1">
      <alignment horizontal="left" vertical="center"/>
    </xf>
    <xf numFmtId="177" fontId="23" fillId="3" borderId="0" xfId="20" applyNumberFormat="1" applyFont="1" applyFill="1" applyBorder="1" applyAlignment="1">
      <alignment horizontal="right"/>
    </xf>
    <xf numFmtId="177" fontId="23" fillId="3" borderId="10" xfId="20" applyNumberFormat="1" applyFont="1" applyFill="1" applyBorder="1" applyAlignment="1">
      <alignment horizontal="right"/>
    </xf>
    <xf numFmtId="0" fontId="56" fillId="3" borderId="0" xfId="4" applyFont="1" applyFill="1" applyAlignment="1" applyProtection="1"/>
  </cellXfs>
  <cellStyles count="22">
    <cellStyle name="Comma" xfId="1" builtinId="3"/>
    <cellStyle name="Comma 2" xfId="2"/>
    <cellStyle name="Comma 3" xfId="3"/>
    <cellStyle name="Comma 4" xfId="21"/>
    <cellStyle name="Hyperlink" xfId="4" builtinId="8"/>
    <cellStyle name="Normal" xfId="0" builtinId="0"/>
    <cellStyle name="Normal 2" xfId="5"/>
    <cellStyle name="Normal 2 2" xfId="6"/>
    <cellStyle name="Normal 2 2 2" xfId="20"/>
    <cellStyle name="Normal 4" xfId="7"/>
    <cellStyle name="Normal 8" xfId="8"/>
    <cellStyle name="Normal_chapter01 - road transport vehicles (vB6110871)" xfId="9"/>
    <cellStyle name="Normal_NEWAREAS" xfId="10"/>
    <cellStyle name="Normal_Sheet1" xfId="11"/>
    <cellStyle name="Normal_T1.19-T1.20" xfId="12"/>
    <cellStyle name="Normal_T12a" xfId="13"/>
    <cellStyle name="Normal_T4" xfId="14"/>
    <cellStyle name="Normal_Table 1 21 STS v2" xfId="15"/>
    <cellStyle name="Normal_TABLE2" xfId="16"/>
    <cellStyle name="Normal_TABLE4" xfId="17"/>
    <cellStyle name="Percent" xfId="18" builtinId="5"/>
    <cellStyle name="Publication_style"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numRef>
              <c:f>'T1.1-T1.2'!$Q$2:$AB$2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'T1.1-T1.2'!$Q$5:$AB$5</c:f>
              <c:numCache>
                <c:formatCode>[&gt;=0.5]#,##0;[=0]0;"~"</c:formatCode>
                <c:ptCount val="11"/>
                <c:pt idx="0">
                  <c:v>176.77099999999999</c:v>
                </c:pt>
                <c:pt idx="1">
                  <c:v>168.251</c:v>
                </c:pt>
                <c:pt idx="2">
                  <c:v>159.178</c:v>
                </c:pt>
                <c:pt idx="3">
                  <c:v>174.85900000000001</c:v>
                </c:pt>
                <c:pt idx="4">
                  <c:v>199.34299999999999</c:v>
                </c:pt>
                <c:pt idx="5">
                  <c:v>217.4</c:v>
                </c:pt>
                <c:pt idx="6">
                  <c:v>223.45</c:v>
                </c:pt>
                <c:pt idx="7">
                  <c:v>225.244</c:v>
                </c:pt>
                <c:pt idx="8">
                  <c:v>206.61799999999999</c:v>
                </c:pt>
                <c:pt idx="9">
                  <c:v>190.035</c:v>
                </c:pt>
                <c:pt idx="10">
                  <c:v>175.465</c:v>
                </c:pt>
              </c:numCache>
            </c:numRef>
          </c:val>
          <c:smooth val="0"/>
          <c:extLst>
            <c:ext xmlns:c16="http://schemas.microsoft.com/office/drawing/2014/chart" uri="{C3380CC4-5D6E-409C-BE32-E72D297353CC}">
              <c16:uniqueId val="{00000000-DF84-4F9F-8128-73FFC7344731}"/>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0"/>
          <c:order val="0"/>
          <c:tx>
            <c:v>Motorcycle</c:v>
          </c:tx>
          <c:spPr>
            <a:ln w="38100">
              <a:solidFill>
                <a:srgbClr val="800000"/>
              </a:solidFill>
              <a:prstDash val="solid"/>
            </a:ln>
          </c:spPr>
          <c:marker>
            <c:symbol val="square"/>
            <c:size val="9"/>
            <c:spPr>
              <a:solidFill>
                <a:srgbClr val="800000"/>
              </a:solidFill>
              <a:ln>
                <a:solidFill>
                  <a:srgbClr val="800000"/>
                </a:solidFill>
                <a:prstDash val="solid"/>
              </a:ln>
            </c:spPr>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'T1.1-T1.2'!$R$6:$AB$6</c:f>
              <c:numCache>
                <c:formatCode>[&gt;=0.5]#,##0;[=0]0;"~"</c:formatCode>
                <c:ptCount val="11"/>
                <c:pt idx="0">
                  <c:v>5.976</c:v>
                </c:pt>
                <c:pt idx="1">
                  <c:v>4.8860000000000001</c:v>
                </c:pt>
                <c:pt idx="2">
                  <c:v>4.758</c:v>
                </c:pt>
                <c:pt idx="3">
                  <c:v>5.1390000000000002</c:v>
                </c:pt>
                <c:pt idx="4">
                  <c:v>5.2060000000000004</c:v>
                </c:pt>
                <c:pt idx="5">
                  <c:v>5.9219999999999997</c:v>
                </c:pt>
                <c:pt idx="6">
                  <c:v>6.13</c:v>
                </c:pt>
                <c:pt idx="7">
                  <c:v>6.7210000000000001</c:v>
                </c:pt>
                <c:pt idx="8">
                  <c:v>6.085</c:v>
                </c:pt>
                <c:pt idx="9">
                  <c:v>6.1589999999999998</c:v>
                </c:pt>
                <c:pt idx="10">
                  <c:v>6.2930000000000001</c:v>
                </c:pt>
              </c:numCache>
            </c:numRef>
          </c:val>
          <c:smooth val="0"/>
          <c:extLst>
            <c:ext xmlns:c16="http://schemas.microsoft.com/office/drawing/2014/chart" uri="{C3380CC4-5D6E-409C-BE32-E72D297353CC}">
              <c16:uniqueId val="{00000000-328B-4BA3-9D47-DE768988635D}"/>
            </c:ext>
          </c:extLst>
        </c:ser>
        <c:ser>
          <c:idx val="1"/>
          <c:order val="1"/>
          <c:tx>
            <c:v>Public transport</c:v>
          </c:tx>
          <c:spPr>
            <a:ln w="38100">
              <a:solidFill>
                <a:srgbClr val="3333CC"/>
              </a:solidFill>
              <a:prstDash val="sysDash"/>
            </a:ln>
          </c:spPr>
          <c:marker>
            <c:symbol val="none"/>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'T1.1-T1.2'!$R$7:$AB$7</c:f>
              <c:numCache>
                <c:formatCode>[&gt;=0.5]#,##0;[=0]0;"~"</c:formatCode>
                <c:ptCount val="11"/>
                <c:pt idx="0">
                  <c:v>0.69099999999999995</c:v>
                </c:pt>
                <c:pt idx="1">
                  <c:v>0.65400000000000003</c:v>
                </c:pt>
                <c:pt idx="2">
                  <c:v>0.628</c:v>
                </c:pt>
                <c:pt idx="3">
                  <c:v>0.70399999999999996</c:v>
                </c:pt>
                <c:pt idx="4">
                  <c:v>0.91600000000000004</c:v>
                </c:pt>
                <c:pt idx="5">
                  <c:v>0.82399999999999995</c:v>
                </c:pt>
                <c:pt idx="6">
                  <c:v>0.80600000000000005</c:v>
                </c:pt>
                <c:pt idx="7">
                  <c:v>0.83</c:v>
                </c:pt>
                <c:pt idx="8">
                  <c:v>0.63</c:v>
                </c:pt>
                <c:pt idx="9">
                  <c:v>0.66800000000000004</c:v>
                </c:pt>
                <c:pt idx="10">
                  <c:v>0.68600000000000005</c:v>
                </c:pt>
              </c:numCache>
            </c:numRef>
          </c:val>
          <c:smooth val="0"/>
          <c:extLst>
            <c:ext xmlns:c16="http://schemas.microsoft.com/office/drawing/2014/chart" uri="{C3380CC4-5D6E-409C-BE32-E72D297353CC}">
              <c16:uniqueId val="{00000001-328B-4BA3-9D47-DE768988635D}"/>
            </c:ext>
          </c:extLst>
        </c:ser>
        <c:ser>
          <c:idx val="2"/>
          <c:order val="2"/>
          <c:tx>
            <c:v>Goods</c:v>
          </c:tx>
          <c:spPr>
            <a:ln w="38100">
              <a:solidFill>
                <a:srgbClr val="339933"/>
              </a:solidFill>
              <a:prstDash val="lgDash"/>
            </a:ln>
          </c:spPr>
          <c:marker>
            <c:symbol val="none"/>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'T1.1-T1.2'!$R$8:$AB$8</c:f>
              <c:numCache>
                <c:formatCode>[&gt;=0.5]#,##0;[=0]0;"~"</c:formatCode>
                <c:ptCount val="11"/>
                <c:pt idx="0">
                  <c:v>2.2189999999999999</c:v>
                </c:pt>
                <c:pt idx="1">
                  <c:v>1.962</c:v>
                </c:pt>
                <c:pt idx="2">
                  <c:v>2.4849999999999999</c:v>
                </c:pt>
                <c:pt idx="3">
                  <c:v>2.72</c:v>
                </c:pt>
                <c:pt idx="4">
                  <c:v>3.2629999999999999</c:v>
                </c:pt>
                <c:pt idx="5">
                  <c:v>2.464</c:v>
                </c:pt>
                <c:pt idx="6">
                  <c:v>3</c:v>
                </c:pt>
                <c:pt idx="7">
                  <c:v>4.0250000000000004</c:v>
                </c:pt>
                <c:pt idx="8">
                  <c:v>3.3690000000000002</c:v>
                </c:pt>
                <c:pt idx="9">
                  <c:v>3.0209999999999999</c:v>
                </c:pt>
                <c:pt idx="10">
                  <c:v>3.0569999999999999</c:v>
                </c:pt>
              </c:numCache>
            </c:numRef>
          </c:val>
          <c:smooth val="0"/>
          <c:extLst>
            <c:ext xmlns:c16="http://schemas.microsoft.com/office/drawing/2014/chart" uri="{C3380CC4-5D6E-409C-BE32-E72D297353CC}">
              <c16:uniqueId val="{00000002-328B-4BA3-9D47-DE768988635D}"/>
            </c:ext>
          </c:extLst>
        </c:ser>
        <c:ser>
          <c:idx val="3"/>
          <c:order val="3"/>
          <c:tx>
            <c:v>Crown Exempt</c:v>
          </c:tx>
          <c:spPr>
            <a:ln w="38100">
              <a:solidFill>
                <a:srgbClr val="000000"/>
              </a:solidFill>
              <a:prstDash val="solid"/>
            </a:ln>
          </c:spPr>
          <c:marker>
            <c:symbol val="none"/>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'Fig1.1'!$E$72:$N$72</c:f>
              <c:numCache>
                <c:formatCode>General</c:formatCode>
                <c:ptCount val="10"/>
              </c:numCache>
            </c:numRef>
          </c:val>
          <c:smooth val="0"/>
          <c:extLst>
            <c:ext xmlns:c16="http://schemas.microsoft.com/office/drawing/2014/chart" uri="{C3380CC4-5D6E-409C-BE32-E72D297353CC}">
              <c16:uniqueId val="{00000003-328B-4BA3-9D47-DE768988635D}"/>
            </c:ext>
          </c:extLst>
        </c:ser>
        <c:ser>
          <c:idx val="4"/>
          <c:order val="4"/>
          <c:tx>
            <c:v>Other</c:v>
          </c:tx>
          <c:spPr>
            <a:ln w="25400">
              <a:solidFill>
                <a:srgbClr val="000000"/>
              </a:solidFill>
              <a:prstDash val="solid"/>
            </a:ln>
          </c:spPr>
          <c:marker>
            <c:symbol val="square"/>
            <c:size val="9"/>
            <c:spPr>
              <a:solidFill>
                <a:srgbClr val="FFFFFF"/>
              </a:solidFill>
              <a:ln>
                <a:solidFill>
                  <a:srgbClr val="000000"/>
                </a:solidFill>
                <a:prstDash val="solid"/>
              </a:ln>
            </c:spPr>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'Fig1.1'!$E$74:$N$74</c:f>
              <c:numCache>
                <c:formatCode>0.0</c:formatCode>
                <c:ptCount val="10"/>
              </c:numCache>
            </c:numRef>
          </c:val>
          <c:smooth val="0"/>
          <c:extLst>
            <c:ext xmlns:c16="http://schemas.microsoft.com/office/drawing/2014/chart" uri="{C3380CC4-5D6E-409C-BE32-E72D297353CC}">
              <c16:uniqueId val="{00000004-328B-4BA3-9D47-DE768988635D}"/>
            </c:ext>
          </c:extLst>
        </c:ser>
        <c:ser>
          <c:idx val="5"/>
          <c:order val="5"/>
          <c:tx>
            <c:v>Crown revised</c:v>
          </c:tx>
          <c:spPr>
            <a:ln w="38100">
              <a:solidFill>
                <a:srgbClr val="000000"/>
              </a:solidFill>
              <a:prstDash val="solid"/>
            </a:ln>
          </c:spPr>
          <c:marker>
            <c:symbol val="none"/>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'Fig1.1'!$K$73:$U$73</c:f>
              <c:numCache>
                <c:formatCode>0.0</c:formatCode>
                <c:ptCount val="11"/>
                <c:pt idx="0">
                  <c:v>30.001999999999999</c:v>
                </c:pt>
                <c:pt idx="1">
                  <c:v>32.356999999999999</c:v>
                </c:pt>
                <c:pt idx="2">
                  <c:v>34.4</c:v>
                </c:pt>
                <c:pt idx="3">
                  <c:v>31.861000000000001</c:v>
                </c:pt>
                <c:pt idx="4">
                  <c:v>31.64</c:v>
                </c:pt>
                <c:pt idx="5">
                  <c:v>34.078000000000003</c:v>
                </c:pt>
                <c:pt idx="6">
                  <c:v>32.258000000000003</c:v>
                </c:pt>
                <c:pt idx="7">
                  <c:v>31.509</c:v>
                </c:pt>
                <c:pt idx="8">
                  <c:v>31.053999999999998</c:v>
                </c:pt>
                <c:pt idx="9">
                  <c:v>30.963000000000001</c:v>
                </c:pt>
                <c:pt idx="10">
                  <c:v>33.005000000000003</c:v>
                </c:pt>
              </c:numCache>
            </c:numRef>
          </c:val>
          <c:smooth val="0"/>
          <c:extLst>
            <c:ext xmlns:c16="http://schemas.microsoft.com/office/drawing/2014/chart" uri="{C3380CC4-5D6E-409C-BE32-E72D297353CC}">
              <c16:uniqueId val="{00000005-328B-4BA3-9D47-DE768988635D}"/>
            </c:ext>
          </c:extLst>
        </c:ser>
        <c:ser>
          <c:idx val="6"/>
          <c:order val="6"/>
          <c:tx>
            <c:strRef>
              <c:f>'Fig1.1'!$A$75</c:f>
              <c:strCache>
                <c:ptCount val="1"/>
                <c:pt idx="0">
                  <c:v>Other revised</c:v>
                </c:pt>
              </c:strCache>
            </c:strRef>
          </c:tx>
          <c:spPr>
            <a:ln w="25400">
              <a:solidFill>
                <a:srgbClr val="000000"/>
              </a:solidFill>
              <a:prstDash val="solid"/>
            </a:ln>
          </c:spPr>
          <c:marker>
            <c:symbol val="square"/>
            <c:size val="9"/>
            <c:spPr>
              <a:noFill/>
              <a:ln>
                <a:solidFill>
                  <a:srgbClr val="000000"/>
                </a:solidFill>
                <a:prstDash val="solid"/>
              </a:ln>
            </c:spPr>
          </c:marker>
          <c:cat>
            <c:numRef>
              <c:f>'T1.1-T1.2'!$R$2:$AB$2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'Fig1.1'!$K$75:$U$75</c:f>
              <c:numCache>
                <c:formatCode>0.0</c:formatCode>
                <c:ptCount val="11"/>
                <c:pt idx="0">
                  <c:v>0.77800000000000002</c:v>
                </c:pt>
                <c:pt idx="1">
                  <c:v>0.72</c:v>
                </c:pt>
                <c:pt idx="2">
                  <c:v>0.85599999999999998</c:v>
                </c:pt>
                <c:pt idx="3">
                  <c:v>1.1599999999999999</c:v>
                </c:pt>
                <c:pt idx="4">
                  <c:v>1.0269999999999999</c:v>
                </c:pt>
                <c:pt idx="5">
                  <c:v>1.476</c:v>
                </c:pt>
                <c:pt idx="6">
                  <c:v>1.9339999999999999</c:v>
                </c:pt>
                <c:pt idx="7">
                  <c:v>1.8360000000000001</c:v>
                </c:pt>
                <c:pt idx="8">
                  <c:v>1.9570000000000001</c:v>
                </c:pt>
                <c:pt idx="9">
                  <c:v>2.2120000000000002</c:v>
                </c:pt>
                <c:pt idx="10">
                  <c:v>2.2400000000000002</c:v>
                </c:pt>
              </c:numCache>
            </c:numRef>
          </c:val>
          <c:smooth val="0"/>
          <c:extLst>
            <c:ext xmlns:c16="http://schemas.microsoft.com/office/drawing/2014/chart" uri="{C3380CC4-5D6E-409C-BE32-E72D297353CC}">
              <c16:uniqueId val="{00000006-328B-4BA3-9D47-DE768988635D}"/>
            </c:ext>
          </c:extLst>
        </c:ser>
        <c:dLbls>
          <c:showLegendKey val="0"/>
          <c:showVal val="0"/>
          <c:showCatName val="0"/>
          <c:showSerName val="0"/>
          <c:showPercent val="0"/>
          <c:showBubbleSize val="0"/>
        </c:dLbls>
        <c:marker val="1"/>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5"/>
        <c:delete val="1"/>
      </c:legendEntry>
      <c:legendEntry>
        <c:idx val="6"/>
        <c:delete val="1"/>
      </c:legendEntry>
      <c:layout>
        <c:manualLayout>
          <c:xMode val="edge"/>
          <c:yMode val="edge"/>
          <c:x val="7.2178615468342047E-2"/>
          <c:y val="0.89668398255511073"/>
          <c:w val="0.87094867078623051"/>
          <c:h val="9.1757140943393378E-2"/>
        </c:manualLayout>
      </c:layout>
      <c:overlay val="0"/>
      <c:spPr>
        <a:solidFill>
          <a:srgbClr val="FFFFFF"/>
        </a:solidFill>
        <a:ln w="3175">
          <a:solidFill>
            <a:srgbClr val="C0C0C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1.2- 1.3'!$W$5:$W$36</c:f>
              <c:numCache>
                <c:formatCode>_-* #,##0_-;\-* #,##0_-;_-* "-"??_-;_-@_-</c:formatCode>
                <c:ptCount val="32"/>
                <c:pt idx="0">
                  <c:v>496.84033508115897</c:v>
                </c:pt>
                <c:pt idx="1">
                  <c:v>696.95956435548976</c:v>
                </c:pt>
                <c:pt idx="2">
                  <c:v>624.38683282192585</c:v>
                </c:pt>
                <c:pt idx="3">
                  <c:v>592.72555895928917</c:v>
                </c:pt>
                <c:pt idx="4">
                  <c:v>626.53924784861886</c:v>
                </c:pt>
                <c:pt idx="5">
                  <c:v>615.62573024020367</c:v>
                </c:pt>
                <c:pt idx="6">
                  <c:v>458.58248400190445</c:v>
                </c:pt>
                <c:pt idx="7">
                  <c:v>580.41873896999834</c:v>
                </c:pt>
                <c:pt idx="8">
                  <c:v>636.26765360337856</c:v>
                </c:pt>
                <c:pt idx="9">
                  <c:v>612.26782157580249</c:v>
                </c:pt>
                <c:pt idx="10">
                  <c:v>649.95523724261409</c:v>
                </c:pt>
                <c:pt idx="11">
                  <c:v>403.73709910737932</c:v>
                </c:pt>
                <c:pt idx="12">
                  <c:v>597.18652779656429</c:v>
                </c:pt>
                <c:pt idx="13">
                  <c:v>619.05670020519779</c:v>
                </c:pt>
                <c:pt idx="14">
                  <c:v>596.8328030643105</c:v>
                </c:pt>
                <c:pt idx="15">
                  <c:v>387.36082333386463</c:v>
                </c:pt>
                <c:pt idx="16">
                  <c:v>609.30584432962098</c:v>
                </c:pt>
                <c:pt idx="17">
                  <c:v>541.10450402894003</c:v>
                </c:pt>
                <c:pt idx="18">
                  <c:v>606.82284797476439</c:v>
                </c:pt>
                <c:pt idx="19">
                  <c:v>610.26848199516473</c:v>
                </c:pt>
                <c:pt idx="20">
                  <c:v>564.57391414209781</c:v>
                </c:pt>
                <c:pt idx="21">
                  <c:v>555.46128833752675</c:v>
                </c:pt>
                <c:pt idx="22">
                  <c:v>613.38531513970111</c:v>
                </c:pt>
                <c:pt idx="23">
                  <c:v>620.38177095331525</c:v>
                </c:pt>
                <c:pt idx="24">
                  <c:v>848.3836522046671</c:v>
                </c:pt>
                <c:pt idx="25">
                  <c:v>635.8678552700577</c:v>
                </c:pt>
                <c:pt idx="26">
                  <c:v>633.93098965386491</c:v>
                </c:pt>
                <c:pt idx="27">
                  <c:v>598.55810189129329</c:v>
                </c:pt>
                <c:pt idx="28">
                  <c:v>591.94029736680204</c:v>
                </c:pt>
                <c:pt idx="29">
                  <c:v>761.96969307159952</c:v>
                </c:pt>
                <c:pt idx="30">
                  <c:v>545.96835486768464</c:v>
                </c:pt>
                <c:pt idx="31">
                  <c:v>611.52141802067945</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1.2- 1.3'!$X$5:$X$36</c:f>
              <c:numCache>
                <c:formatCode>0</c:formatCode>
                <c:ptCount val="32"/>
                <c:pt idx="0">
                  <c:v>109.983</c:v>
                </c:pt>
                <c:pt idx="1">
                  <c:v>191.52600000000001</c:v>
                </c:pt>
                <c:pt idx="2">
                  <c:v>75.262999999999991</c:v>
                </c:pt>
                <c:pt idx="3">
                  <c:v>55.405000000000001</c:v>
                </c:pt>
                <c:pt idx="4">
                  <c:v>30.276999999999997</c:v>
                </c:pt>
                <c:pt idx="5">
                  <c:v>102.41499999999999</c:v>
                </c:pt>
                <c:pt idx="6">
                  <c:v>65.007000000000005</c:v>
                </c:pt>
                <c:pt idx="7">
                  <c:v>70.922999999999988</c:v>
                </c:pt>
                <c:pt idx="8">
                  <c:v>61.623999999999995</c:v>
                </c:pt>
                <c:pt idx="9">
                  <c:v>62.709000000000003</c:v>
                </c:pt>
                <c:pt idx="10">
                  <c:v>53.119</c:v>
                </c:pt>
                <c:pt idx="11">
                  <c:v>202.25900000000004</c:v>
                </c:pt>
                <c:pt idx="12">
                  <c:v>18.961000000000006</c:v>
                </c:pt>
                <c:pt idx="13">
                  <c:v>94.631999999999991</c:v>
                </c:pt>
                <c:pt idx="14">
                  <c:v>213.48300000000003</c:v>
                </c:pt>
                <c:pt idx="15">
                  <c:v>237.96099999999996</c:v>
                </c:pt>
                <c:pt idx="16">
                  <c:v>158.04400000000001</c:v>
                </c:pt>
                <c:pt idx="17">
                  <c:v>38.723000000000013</c:v>
                </c:pt>
                <c:pt idx="18">
                  <c:v>52.791000000000004</c:v>
                </c:pt>
                <c:pt idx="19">
                  <c:v>61.733000000000004</c:v>
                </c:pt>
                <c:pt idx="20">
                  <c:v>73.274999999999991</c:v>
                </c:pt>
                <c:pt idx="21">
                  <c:v>177.45899999999997</c:v>
                </c:pt>
                <c:pt idx="22">
                  <c:v>17.451000000000001</c:v>
                </c:pt>
                <c:pt idx="23">
                  <c:v>99.757000000000005</c:v>
                </c:pt>
                <c:pt idx="24">
                  <c:v>145.28600000000003</c:v>
                </c:pt>
                <c:pt idx="25">
                  <c:v>79.48899999999999</c:v>
                </c:pt>
                <c:pt idx="26">
                  <c:v>17.025000000000002</c:v>
                </c:pt>
                <c:pt idx="27">
                  <c:v>66.559000000000012</c:v>
                </c:pt>
                <c:pt idx="28">
                  <c:v>179.65900000000002</c:v>
                </c:pt>
                <c:pt idx="29">
                  <c:v>71.443000000000012</c:v>
                </c:pt>
                <c:pt idx="30">
                  <c:v>49.825000000000003</c:v>
                </c:pt>
                <c:pt idx="31">
                  <c:v>105.81399999999999</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tx>
            <c:v>Rates</c:v>
          </c:tx>
          <c:spPr>
            <a:solidFill>
              <a:srgbClr val="4F81BD"/>
            </a:solidFill>
            <a:ln w="25400">
              <a:noFill/>
            </a:ln>
          </c:spPr>
          <c:invertIfNegative val="0"/>
          <c:cat>
            <c:strRef>
              <c:f>'T1.21'!$U$8:$U$39</c:f>
              <c:strCache>
                <c:ptCount val="32"/>
                <c:pt idx="0">
                  <c:v>Aberdeen City</c:v>
                </c:pt>
                <c:pt idx="1">
                  <c:v>Aberdeenshire</c:v>
                </c:pt>
                <c:pt idx="2">
                  <c:v>Angus</c:v>
                </c:pt>
                <c:pt idx="3">
                  <c:v>Argyll and Bute</c:v>
                </c:pt>
                <c:pt idx="4">
                  <c:v>Clackmannanshire</c:v>
                </c:pt>
                <c:pt idx="5">
                  <c:v>Dumfries and Galloway</c:v>
                </c:pt>
                <c:pt idx="6">
                  <c:v>Dundee City</c:v>
                </c:pt>
                <c:pt idx="7">
                  <c:v>East Ayrshire</c:v>
                </c:pt>
                <c:pt idx="8">
                  <c:v>East Dunbartonshire</c:v>
                </c:pt>
                <c:pt idx="9">
                  <c:v>East Lothian</c:v>
                </c:pt>
                <c:pt idx="10">
                  <c:v>East Renfrewshire</c:v>
                </c:pt>
                <c:pt idx="11">
                  <c:v>City of Edinburgh</c:v>
                </c:pt>
                <c:pt idx="12">
                  <c:v>Na h-Eileanan Siar</c:v>
                </c:pt>
                <c:pt idx="13">
                  <c:v>Falkirk</c:v>
                </c:pt>
                <c:pt idx="14">
                  <c:v>Fife</c:v>
                </c:pt>
                <c:pt idx="15">
                  <c:v>Glasgow City</c:v>
                </c:pt>
                <c:pt idx="16">
                  <c:v>Highland</c:v>
                </c:pt>
                <c:pt idx="17">
                  <c:v>Inverclyde</c:v>
                </c:pt>
                <c:pt idx="18">
                  <c:v>Midlothian</c:v>
                </c:pt>
                <c:pt idx="19">
                  <c:v>Moray</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'T1.21'!$W$8:$W$39</c:f>
              <c:numCache>
                <c:formatCode>0</c:formatCode>
                <c:ptCount val="32"/>
                <c:pt idx="0">
                  <c:v>29.824638124808679</c:v>
                </c:pt>
                <c:pt idx="1">
                  <c:v>35.419777190766048</c:v>
                </c:pt>
                <c:pt idx="2">
                  <c:v>44.036144578313248</c:v>
                </c:pt>
                <c:pt idx="3">
                  <c:v>50.58809828810994</c:v>
                </c:pt>
                <c:pt idx="4">
                  <c:v>43.20915793558401</c:v>
                </c:pt>
                <c:pt idx="5">
                  <c:v>59.539164315464198</c:v>
                </c:pt>
                <c:pt idx="6">
                  <c:v>40.403160996517549</c:v>
                </c:pt>
                <c:pt idx="7">
                  <c:v>50.274567658388655</c:v>
                </c:pt>
                <c:pt idx="8">
                  <c:v>43.924889543446241</c:v>
                </c:pt>
                <c:pt idx="9">
                  <c:v>46.073396208796339</c:v>
                </c:pt>
                <c:pt idx="10">
                  <c:v>48.602533235632791</c:v>
                </c:pt>
                <c:pt idx="11">
                  <c:v>26.874059398395978</c:v>
                </c:pt>
                <c:pt idx="12">
                  <c:v>37.013473053892213</c:v>
                </c:pt>
                <c:pt idx="13">
                  <c:v>46.019019205668471</c:v>
                </c:pt>
                <c:pt idx="14">
                  <c:v>47.618792664971224</c:v>
                </c:pt>
                <c:pt idx="15">
                  <c:v>34.007771038665652</c:v>
                </c:pt>
                <c:pt idx="16">
                  <c:v>40.156044608404358</c:v>
                </c:pt>
                <c:pt idx="17">
                  <c:v>55.796915167095115</c:v>
                </c:pt>
                <c:pt idx="18">
                  <c:v>48.799480856586634</c:v>
                </c:pt>
                <c:pt idx="19">
                  <c:v>40.315174285117934</c:v>
                </c:pt>
                <c:pt idx="20">
                  <c:v>55.143238830339911</c:v>
                </c:pt>
                <c:pt idx="21">
                  <c:v>48.586577613732899</c:v>
                </c:pt>
                <c:pt idx="22">
                  <c:v>50.022451728783118</c:v>
                </c:pt>
                <c:pt idx="23">
                  <c:v>44.185587364264563</c:v>
                </c:pt>
                <c:pt idx="24">
                  <c:v>43.238414293690681</c:v>
                </c:pt>
                <c:pt idx="25">
                  <c:v>44.030819842437879</c:v>
                </c:pt>
                <c:pt idx="26">
                  <c:v>45.549738219895289</c:v>
                </c:pt>
                <c:pt idx="27">
                  <c:v>50.679335760589645</c:v>
                </c:pt>
                <c:pt idx="28">
                  <c:v>47.486974698156182</c:v>
                </c:pt>
                <c:pt idx="29">
                  <c:v>42.755546120369388</c:v>
                </c:pt>
                <c:pt idx="30">
                  <c:v>51.208815922635779</c:v>
                </c:pt>
                <c:pt idx="31">
                  <c:v>46.564718732932825</c:v>
                </c:pt>
              </c:numCache>
            </c:numRef>
          </c:val>
          <c:extLs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11</xdr:col>
      <xdr:colOff>447675</xdr:colOff>
      <xdr:row>63</xdr:row>
      <xdr:rowOff>152400</xdr:rowOff>
    </xdr:to>
    <xdr:graphicFrame macro="">
      <xdr:nvGraphicFramePr>
        <xdr:cNvPr id="18535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93</xdr:row>
      <xdr:rowOff>9525</xdr:rowOff>
    </xdr:from>
    <xdr:to>
      <xdr:col>27</xdr:col>
      <xdr:colOff>190500</xdr:colOff>
      <xdr:row>143</xdr:row>
      <xdr:rowOff>161925</xdr:rowOff>
    </xdr:to>
    <xdr:graphicFrame macro="">
      <xdr:nvGraphicFramePr>
        <xdr:cNvPr id="5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45</xdr:row>
      <xdr:rowOff>9525</xdr:rowOff>
    </xdr:from>
    <xdr:to>
      <xdr:col>27</xdr:col>
      <xdr:colOff>419100</xdr:colOff>
      <xdr:row>87</xdr:row>
      <xdr:rowOff>276225</xdr:rowOff>
    </xdr:to>
    <xdr:graphicFrame macro="">
      <xdr:nvGraphicFramePr>
        <xdr:cNvPr id="519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60</xdr:row>
      <xdr:rowOff>19050</xdr:rowOff>
    </xdr:from>
    <xdr:to>
      <xdr:col>16</xdr:col>
      <xdr:colOff>914400</xdr:colOff>
      <xdr:row>98</xdr:row>
      <xdr:rowOff>76200</xdr:rowOff>
    </xdr:to>
    <xdr:graphicFrame macro="">
      <xdr:nvGraphicFramePr>
        <xdr:cNvPr id="10322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69</xdr:row>
      <xdr:rowOff>77995</xdr:rowOff>
    </xdr:from>
    <xdr:ext cx="280205" cy="1912703"/>
    <xdr:sp macro="" textlink="">
      <xdr:nvSpPr>
        <xdr:cNvPr id="4" name="TextBox 3"/>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763837/vehicle-licensing-statistics-notes-definitions.pdf" TargetMode="External"/><Relationship Id="rId2" Type="http://schemas.openxmlformats.org/officeDocument/2006/relationships/hyperlink" Target="https://assets.publishing.service.gov.uk/government/uploads/system/uploads/attachment_data/file/763837/vehicle-licensing-statistics-notes-definitions.pdf" TargetMode="External"/><Relationship Id="rId1" Type="http://schemas.openxmlformats.org/officeDocument/2006/relationships/hyperlink" Target="https://assets.publishing.service.gov.uk/government/uploads/system/uploads/attachment_data/file/763837/vehicle-licensing-statistics-notes-definitions.pdf" TargetMode="External"/><Relationship Id="rId4"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763837/vehicle-licensing-statistics-notes-defin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2.75" x14ac:dyDescent="0.2"/>
  <sheetData>
    <row r="1" spans="1:5" ht="13.5" thickBot="1" x14ac:dyDescent="0.25">
      <c r="A1" s="41">
        <v>-999</v>
      </c>
      <c r="B1" s="40" t="s">
        <v>133</v>
      </c>
    </row>
    <row r="2" spans="1:5" x14ac:dyDescent="0.2">
      <c r="B2" s="42" t="s">
        <v>134</v>
      </c>
    </row>
    <row r="3" spans="1:5" x14ac:dyDescent="0.2">
      <c r="B3" t="s">
        <v>135</v>
      </c>
    </row>
    <row r="4" spans="1:5" x14ac:dyDescent="0.2">
      <c r="B4" t="s">
        <v>136</v>
      </c>
    </row>
    <row r="6" spans="1:5" x14ac:dyDescent="0.2">
      <c r="B6" t="s">
        <v>137</v>
      </c>
      <c r="E6" s="40"/>
    </row>
    <row r="7" spans="1:5" x14ac:dyDescent="0.2">
      <c r="B7" t="s">
        <v>138</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6"/>
  <sheetViews>
    <sheetView zoomScale="85" zoomScaleNormal="85" workbookViewId="0"/>
  </sheetViews>
  <sheetFormatPr defaultRowHeight="12.75" x14ac:dyDescent="0.2"/>
  <cols>
    <col min="1" max="1" width="17.7109375" style="11" customWidth="1"/>
    <col min="2" max="2" width="3.140625" style="11" customWidth="1"/>
    <col min="3" max="3" width="0.140625" style="11" customWidth="1"/>
    <col min="4" max="4" width="10.140625" style="11" customWidth="1"/>
    <col min="5" max="5" width="9.42578125" style="11" customWidth="1"/>
    <col min="6" max="6" width="9.7109375" style="11" customWidth="1"/>
    <col min="7" max="7" width="11.28515625" style="11" customWidth="1"/>
    <col min="8" max="8" width="9.5703125" style="11" customWidth="1"/>
    <col min="9" max="9" width="11.28515625" style="11" customWidth="1"/>
    <col min="10" max="10" width="12.28515625" style="11" customWidth="1"/>
    <col min="11" max="11" width="10.7109375" style="11" customWidth="1"/>
    <col min="12" max="12" width="10.85546875" style="11" customWidth="1"/>
    <col min="13" max="13" width="11" style="11" customWidth="1"/>
    <col min="14" max="14" width="11.42578125" style="11" customWidth="1"/>
    <col min="15" max="16" width="11.140625" style="11" customWidth="1"/>
    <col min="17" max="16384" width="9.140625" style="11"/>
  </cols>
  <sheetData>
    <row r="1" spans="1:19" s="43" customFormat="1" ht="15.75" x14ac:dyDescent="0.25">
      <c r="A1" s="90" t="s">
        <v>880</v>
      </c>
      <c r="B1" s="44"/>
      <c r="G1" s="117"/>
      <c r="L1" s="44"/>
      <c r="N1" s="117"/>
      <c r="O1" s="117"/>
      <c r="P1" s="117"/>
    </row>
    <row r="2" spans="1:19" ht="54" customHeight="1" x14ac:dyDescent="0.2">
      <c r="A2" s="543"/>
      <c r="B2" s="543"/>
      <c r="C2" s="543"/>
      <c r="D2" s="216" t="s">
        <v>7</v>
      </c>
      <c r="E2" s="217"/>
      <c r="F2" s="334" t="s">
        <v>234</v>
      </c>
      <c r="G2" s="447" t="s">
        <v>814</v>
      </c>
      <c r="H2" s="334" t="s">
        <v>235</v>
      </c>
      <c r="I2" s="334" t="s">
        <v>260</v>
      </c>
      <c r="J2" s="334" t="s">
        <v>4</v>
      </c>
      <c r="K2" s="521" t="s">
        <v>6</v>
      </c>
      <c r="L2" s="521"/>
      <c r="M2" s="521"/>
      <c r="N2" s="522" t="s">
        <v>881</v>
      </c>
      <c r="O2" s="522" t="s">
        <v>509</v>
      </c>
      <c r="P2" s="522" t="s">
        <v>510</v>
      </c>
      <c r="Q2" s="380"/>
      <c r="R2" s="380"/>
      <c r="S2" s="380"/>
    </row>
    <row r="3" spans="1:19" ht="40.5" customHeight="1" x14ac:dyDescent="0.2">
      <c r="A3" s="585"/>
      <c r="B3" s="585"/>
      <c r="C3" s="585"/>
      <c r="D3" s="672" t="s">
        <v>8</v>
      </c>
      <c r="E3" s="672" t="s">
        <v>4</v>
      </c>
      <c r="F3" s="673"/>
      <c r="G3" s="673"/>
      <c r="H3" s="673"/>
      <c r="I3" s="585"/>
      <c r="J3" s="674"/>
      <c r="K3" s="675" t="s">
        <v>5</v>
      </c>
      <c r="L3" s="676" t="s">
        <v>9</v>
      </c>
      <c r="M3" s="676" t="s">
        <v>145</v>
      </c>
      <c r="N3" s="677"/>
      <c r="O3" s="677"/>
      <c r="P3" s="677"/>
    </row>
    <row r="4" spans="1:19" ht="16.5" customHeight="1" x14ac:dyDescent="0.2">
      <c r="A4" s="380"/>
      <c r="B4" s="380"/>
      <c r="C4" s="380"/>
      <c r="D4" s="380"/>
      <c r="E4" s="678"/>
      <c r="F4" s="380"/>
      <c r="G4" s="380"/>
      <c r="H4" s="380"/>
      <c r="I4" s="678"/>
      <c r="J4" s="380"/>
      <c r="K4" s="678"/>
      <c r="M4" s="35" t="s">
        <v>0</v>
      </c>
      <c r="N4" s="546"/>
      <c r="O4" s="465"/>
      <c r="P4" s="465"/>
    </row>
    <row r="5" spans="1:19" ht="16.5" customHeight="1" x14ac:dyDescent="0.2">
      <c r="A5" s="380" t="s">
        <v>11</v>
      </c>
      <c r="B5" s="380"/>
      <c r="C5" s="380"/>
      <c r="D5" s="679">
        <v>92.1</v>
      </c>
      <c r="E5" s="679">
        <v>8.9670000000000005</v>
      </c>
      <c r="F5" s="679">
        <v>2.6429999999999998</v>
      </c>
      <c r="G5" s="679">
        <v>0.51800000000000002</v>
      </c>
      <c r="H5" s="679">
        <v>0.93500000000000005</v>
      </c>
      <c r="I5" s="679">
        <v>4.3959999999999999</v>
      </c>
      <c r="J5" s="679">
        <v>0.42399999999999999</v>
      </c>
      <c r="K5" s="680">
        <f t="shared" ref="K5:K37" si="0">SUM(D5:J5)</f>
        <v>109.983</v>
      </c>
      <c r="L5" s="679">
        <v>95.132999999999996</v>
      </c>
      <c r="M5" s="679">
        <v>4.0620000000000003</v>
      </c>
      <c r="N5" s="496">
        <v>191476</v>
      </c>
      <c r="O5" s="681">
        <f t="shared" ref="O5:O36" si="1">1000*(1000*K5)/N5</f>
        <v>574.39574672543813</v>
      </c>
      <c r="P5" s="681">
        <f t="shared" ref="P5:P36" si="2">1000*(L5*1000)/N5</f>
        <v>496.84033508115897</v>
      </c>
      <c r="S5" s="461"/>
    </row>
    <row r="6" spans="1:19" ht="16.5" customHeight="1" x14ac:dyDescent="0.2">
      <c r="A6" s="380" t="s">
        <v>12</v>
      </c>
      <c r="B6" s="380"/>
      <c r="C6" s="380"/>
      <c r="D6" s="679">
        <v>140.93100000000001</v>
      </c>
      <c r="E6" s="679">
        <v>23.242999999999999</v>
      </c>
      <c r="F6" s="679">
        <v>4.5759999999999996</v>
      </c>
      <c r="G6" s="679">
        <v>0.55500000000000005</v>
      </c>
      <c r="H6" s="679">
        <v>2.0550000000000002</v>
      </c>
      <c r="I6" s="679">
        <v>18.91</v>
      </c>
      <c r="J6" s="679">
        <v>1.256</v>
      </c>
      <c r="K6" s="680">
        <f t="shared" si="0"/>
        <v>191.52600000000001</v>
      </c>
      <c r="L6" s="679">
        <v>145.905</v>
      </c>
      <c r="M6" s="679">
        <v>5.2610000000000001</v>
      </c>
      <c r="N6" s="496">
        <v>209345</v>
      </c>
      <c r="O6" s="681">
        <f t="shared" si="1"/>
        <v>914.88213236523438</v>
      </c>
      <c r="P6" s="681">
        <f t="shared" si="2"/>
        <v>696.95956435548976</v>
      </c>
      <c r="S6" s="461"/>
    </row>
    <row r="7" spans="1:19" ht="16.5" customHeight="1" x14ac:dyDescent="0.2">
      <c r="A7" s="380" t="s">
        <v>13</v>
      </c>
      <c r="B7" s="380"/>
      <c r="C7" s="380"/>
      <c r="D7" s="679">
        <v>57.226999999999997</v>
      </c>
      <c r="E7" s="679">
        <v>7.8739999999999997</v>
      </c>
      <c r="F7" s="679">
        <v>1.9350000000000001</v>
      </c>
      <c r="G7" s="679">
        <v>0.13300000000000001</v>
      </c>
      <c r="H7" s="679">
        <v>0.84399999999999997</v>
      </c>
      <c r="I7" s="679">
        <v>6.9249999999999998</v>
      </c>
      <c r="J7" s="679">
        <v>0.32500000000000001</v>
      </c>
      <c r="K7" s="680">
        <f t="shared" si="0"/>
        <v>75.262999999999991</v>
      </c>
      <c r="L7" s="679">
        <v>59.825000000000003</v>
      </c>
      <c r="M7" s="679">
        <v>2.4470000000000001</v>
      </c>
      <c r="N7" s="496">
        <v>95814</v>
      </c>
      <c r="O7" s="681">
        <f t="shared" si="1"/>
        <v>785.51151188761548</v>
      </c>
      <c r="P7" s="681">
        <f t="shared" si="2"/>
        <v>624.38683282192585</v>
      </c>
      <c r="S7" s="461"/>
    </row>
    <row r="8" spans="1:19" ht="16.5" customHeight="1" x14ac:dyDescent="0.2">
      <c r="A8" s="380" t="s">
        <v>14</v>
      </c>
      <c r="B8" s="380"/>
      <c r="C8" s="380"/>
      <c r="D8" s="679">
        <v>40.845999999999997</v>
      </c>
      <c r="E8" s="679">
        <v>7.923</v>
      </c>
      <c r="F8" s="679">
        <v>1.212</v>
      </c>
      <c r="G8" s="679">
        <v>0.31</v>
      </c>
      <c r="H8" s="679">
        <v>0.60499999999999998</v>
      </c>
      <c r="I8" s="679">
        <v>4.2359999999999998</v>
      </c>
      <c r="J8" s="679">
        <v>0.27300000000000002</v>
      </c>
      <c r="K8" s="680">
        <f t="shared" si="0"/>
        <v>55.405000000000001</v>
      </c>
      <c r="L8" s="679">
        <v>42.761000000000003</v>
      </c>
      <c r="M8" s="679">
        <v>1.8009999999999999</v>
      </c>
      <c r="N8" s="496">
        <v>72143</v>
      </c>
      <c r="O8" s="681">
        <f t="shared" si="1"/>
        <v>767.9885782404391</v>
      </c>
      <c r="P8" s="681">
        <f t="shared" si="2"/>
        <v>592.72555895928917</v>
      </c>
      <c r="S8" s="461"/>
    </row>
    <row r="9" spans="1:19" ht="16.5" customHeight="1" x14ac:dyDescent="0.2">
      <c r="A9" s="380" t="s">
        <v>15</v>
      </c>
      <c r="B9" s="380"/>
      <c r="C9" s="380"/>
      <c r="D9" s="679">
        <v>24.984000000000002</v>
      </c>
      <c r="E9" s="679">
        <v>2.4929999999999999</v>
      </c>
      <c r="F9" s="679">
        <v>0.73799999999999999</v>
      </c>
      <c r="G9" s="679">
        <v>0.107</v>
      </c>
      <c r="H9" s="679">
        <v>0.12</v>
      </c>
      <c r="I9" s="679">
        <v>1.784</v>
      </c>
      <c r="J9" s="679">
        <v>5.0999999999999997E-2</v>
      </c>
      <c r="K9" s="680">
        <f t="shared" si="0"/>
        <v>30.276999999999997</v>
      </c>
      <c r="L9" s="679">
        <v>26.356000000000002</v>
      </c>
      <c r="M9" s="679">
        <v>1.0509999999999999</v>
      </c>
      <c r="N9" s="496">
        <v>42066</v>
      </c>
      <c r="O9" s="681">
        <f t="shared" si="1"/>
        <v>719.74991679741345</v>
      </c>
      <c r="P9" s="681">
        <f t="shared" si="2"/>
        <v>626.53924784861886</v>
      </c>
      <c r="S9" s="461"/>
    </row>
    <row r="10" spans="1:19" ht="16.5" customHeight="1" x14ac:dyDescent="0.2">
      <c r="A10" s="380" t="s">
        <v>16</v>
      </c>
      <c r="B10" s="380"/>
      <c r="C10" s="380"/>
      <c r="D10" s="679">
        <v>72.453000000000003</v>
      </c>
      <c r="E10" s="679">
        <v>13.545999999999999</v>
      </c>
      <c r="F10" s="679">
        <v>2.5550000000000002</v>
      </c>
      <c r="G10" s="679">
        <v>0.23300000000000001</v>
      </c>
      <c r="H10" s="679">
        <v>1.448</v>
      </c>
      <c r="I10" s="679">
        <v>11.833</v>
      </c>
      <c r="J10" s="679">
        <v>0.34699999999999998</v>
      </c>
      <c r="K10" s="680">
        <f t="shared" si="0"/>
        <v>102.41499999999999</v>
      </c>
      <c r="L10" s="679">
        <v>76.400999999999996</v>
      </c>
      <c r="M10" s="679">
        <v>3.758</v>
      </c>
      <c r="N10" s="496">
        <v>124103</v>
      </c>
      <c r="O10" s="681">
        <f t="shared" si="1"/>
        <v>825.24193613369528</v>
      </c>
      <c r="P10" s="681">
        <f t="shared" si="2"/>
        <v>615.62573024020367</v>
      </c>
      <c r="S10" s="461"/>
    </row>
    <row r="11" spans="1:19" ht="16.5" customHeight="1" x14ac:dyDescent="0.2">
      <c r="A11" s="380" t="s">
        <v>17</v>
      </c>
      <c r="B11" s="380"/>
      <c r="C11" s="380"/>
      <c r="D11" s="679">
        <v>53.673000000000002</v>
      </c>
      <c r="E11" s="679">
        <v>4.7670000000000003</v>
      </c>
      <c r="F11" s="679">
        <v>1.333</v>
      </c>
      <c r="G11" s="679">
        <v>0.24299999999999999</v>
      </c>
      <c r="H11" s="679">
        <v>0.45</v>
      </c>
      <c r="I11" s="679">
        <v>4.423</v>
      </c>
      <c r="J11" s="679">
        <v>0.11799999999999999</v>
      </c>
      <c r="K11" s="680">
        <f t="shared" si="0"/>
        <v>65.007000000000005</v>
      </c>
      <c r="L11" s="679">
        <v>56.828000000000003</v>
      </c>
      <c r="M11" s="679">
        <v>3.3759999999999999</v>
      </c>
      <c r="N11" s="496">
        <v>123921</v>
      </c>
      <c r="O11" s="681">
        <f t="shared" si="1"/>
        <v>524.5842109085628</v>
      </c>
      <c r="P11" s="681">
        <f t="shared" si="2"/>
        <v>458.58248400190445</v>
      </c>
      <c r="S11" s="461"/>
    </row>
    <row r="12" spans="1:19" ht="16.5" customHeight="1" x14ac:dyDescent="0.2">
      <c r="A12" s="380" t="s">
        <v>18</v>
      </c>
      <c r="B12" s="380"/>
      <c r="C12" s="380"/>
      <c r="D12" s="679">
        <v>54.805</v>
      </c>
      <c r="E12" s="679">
        <v>6.7569999999999997</v>
      </c>
      <c r="F12" s="679">
        <v>1.65</v>
      </c>
      <c r="G12" s="679">
        <v>0.16600000000000001</v>
      </c>
      <c r="H12" s="679">
        <v>0.72599999999999998</v>
      </c>
      <c r="I12" s="679">
        <v>6.6210000000000004</v>
      </c>
      <c r="J12" s="679">
        <v>0.19800000000000001</v>
      </c>
      <c r="K12" s="680">
        <f t="shared" si="0"/>
        <v>70.922999999999988</v>
      </c>
      <c r="L12" s="679">
        <v>57.884</v>
      </c>
      <c r="M12" s="679">
        <v>2.8410000000000002</v>
      </c>
      <c r="N12" s="496">
        <v>99728</v>
      </c>
      <c r="O12" s="681">
        <f t="shared" si="1"/>
        <v>711.16436707845321</v>
      </c>
      <c r="P12" s="681">
        <f t="shared" si="2"/>
        <v>580.41873896999834</v>
      </c>
      <c r="S12" s="461"/>
    </row>
    <row r="13" spans="1:19" ht="16.5" customHeight="1" x14ac:dyDescent="0.2">
      <c r="A13" s="380" t="s">
        <v>19</v>
      </c>
      <c r="B13" s="380"/>
      <c r="C13" s="380"/>
      <c r="D13" s="679">
        <v>53.988</v>
      </c>
      <c r="E13" s="679">
        <v>3.7320000000000002</v>
      </c>
      <c r="F13" s="679">
        <v>1.014</v>
      </c>
      <c r="G13" s="679">
        <v>0.107</v>
      </c>
      <c r="H13" s="679">
        <v>0.193</v>
      </c>
      <c r="I13" s="679">
        <v>2.5310000000000001</v>
      </c>
      <c r="J13" s="679">
        <v>5.8999999999999997E-2</v>
      </c>
      <c r="K13" s="680">
        <f t="shared" si="0"/>
        <v>61.623999999999995</v>
      </c>
      <c r="L13" s="679">
        <v>56.045000000000002</v>
      </c>
      <c r="M13" s="679">
        <v>1.7370000000000001</v>
      </c>
      <c r="N13" s="496">
        <v>88084</v>
      </c>
      <c r="O13" s="681">
        <f t="shared" si="1"/>
        <v>699.60492257390661</v>
      </c>
      <c r="P13" s="681">
        <f t="shared" si="2"/>
        <v>636.26765360337856</v>
      </c>
      <c r="S13" s="461"/>
    </row>
    <row r="14" spans="1:19" ht="16.5" customHeight="1" x14ac:dyDescent="0.2">
      <c r="A14" s="380" t="s">
        <v>20</v>
      </c>
      <c r="B14" s="380"/>
      <c r="C14" s="380"/>
      <c r="D14" s="679">
        <v>50.587000000000003</v>
      </c>
      <c r="E14" s="679">
        <v>5.7389999999999999</v>
      </c>
      <c r="F14" s="679">
        <v>1.6120000000000001</v>
      </c>
      <c r="G14" s="679">
        <v>0.151</v>
      </c>
      <c r="H14" s="679">
        <v>0.311</v>
      </c>
      <c r="I14" s="679">
        <v>4.1950000000000003</v>
      </c>
      <c r="J14" s="679">
        <v>0.114</v>
      </c>
      <c r="K14" s="680">
        <f t="shared" si="0"/>
        <v>62.709000000000003</v>
      </c>
      <c r="L14" s="679">
        <v>52.872999999999998</v>
      </c>
      <c r="M14" s="679">
        <v>2.044</v>
      </c>
      <c r="N14" s="496">
        <v>86356</v>
      </c>
      <c r="O14" s="681">
        <f t="shared" si="1"/>
        <v>726.16841910232063</v>
      </c>
      <c r="P14" s="681">
        <f t="shared" si="2"/>
        <v>612.26782157580249</v>
      </c>
      <c r="S14" s="461"/>
    </row>
    <row r="15" spans="1:19" ht="16.5" customHeight="1" x14ac:dyDescent="0.2">
      <c r="A15" s="380" t="s">
        <v>21</v>
      </c>
      <c r="B15" s="380"/>
      <c r="C15" s="380"/>
      <c r="D15" s="679">
        <v>46.902999999999999</v>
      </c>
      <c r="E15" s="679">
        <v>2.8620000000000001</v>
      </c>
      <c r="F15" s="679">
        <v>0.69099999999999995</v>
      </c>
      <c r="G15" s="679">
        <v>9.1999999999999998E-2</v>
      </c>
      <c r="H15" s="679">
        <v>0.20100000000000001</v>
      </c>
      <c r="I15" s="679">
        <v>2.2269999999999999</v>
      </c>
      <c r="J15" s="679">
        <v>0.14299999999999999</v>
      </c>
      <c r="K15" s="680">
        <f t="shared" si="0"/>
        <v>53.119</v>
      </c>
      <c r="L15" s="679">
        <v>48.642000000000003</v>
      </c>
      <c r="M15" s="679">
        <v>1.917</v>
      </c>
      <c r="N15" s="496">
        <v>74839</v>
      </c>
      <c r="O15" s="681">
        <f t="shared" si="1"/>
        <v>709.77698793409854</v>
      </c>
      <c r="P15" s="681">
        <f t="shared" si="2"/>
        <v>649.95523724261409</v>
      </c>
      <c r="S15" s="461"/>
    </row>
    <row r="16" spans="1:19" ht="16.5" customHeight="1" x14ac:dyDescent="0.2">
      <c r="A16" s="380" t="s">
        <v>22</v>
      </c>
      <c r="B16" s="380"/>
      <c r="C16" s="380"/>
      <c r="D16" s="679">
        <v>171.524</v>
      </c>
      <c r="E16" s="679">
        <v>13.984999999999999</v>
      </c>
      <c r="F16" s="679">
        <v>4.2279999999999998</v>
      </c>
      <c r="G16" s="679">
        <v>1.3120000000000001</v>
      </c>
      <c r="H16" s="679">
        <v>0.53600000000000003</v>
      </c>
      <c r="I16" s="679">
        <v>10.368</v>
      </c>
      <c r="J16" s="679">
        <v>0.30599999999999999</v>
      </c>
      <c r="K16" s="680">
        <f t="shared" si="0"/>
        <v>202.25900000000004</v>
      </c>
      <c r="L16" s="679">
        <v>178.34399999999999</v>
      </c>
      <c r="M16" s="679">
        <v>8.06</v>
      </c>
      <c r="N16" s="496">
        <v>441733</v>
      </c>
      <c r="O16" s="681">
        <f t="shared" si="1"/>
        <v>457.87613784797611</v>
      </c>
      <c r="P16" s="681">
        <f t="shared" si="2"/>
        <v>403.73709910737932</v>
      </c>
      <c r="S16" s="461"/>
    </row>
    <row r="17" spans="1:19" ht="16.5" customHeight="1" x14ac:dyDescent="0.2">
      <c r="A17" s="380" t="s">
        <v>350</v>
      </c>
      <c r="B17" s="380"/>
      <c r="C17" s="380"/>
      <c r="D17" s="679">
        <v>12.592000000000001</v>
      </c>
      <c r="E17" s="679">
        <v>3.645</v>
      </c>
      <c r="F17" s="679">
        <v>0.47199999999999998</v>
      </c>
      <c r="G17" s="679">
        <v>0.14499999999999999</v>
      </c>
      <c r="H17" s="679">
        <v>0.23</v>
      </c>
      <c r="I17" s="679">
        <v>1.78</v>
      </c>
      <c r="J17" s="679">
        <v>9.7000000000000003E-2</v>
      </c>
      <c r="K17" s="680">
        <f t="shared" si="0"/>
        <v>18.961000000000006</v>
      </c>
      <c r="L17" s="679">
        <v>13.244999999999999</v>
      </c>
      <c r="M17" s="679">
        <v>0.53</v>
      </c>
      <c r="N17" s="496">
        <v>22179</v>
      </c>
      <c r="O17" s="681">
        <f t="shared" si="1"/>
        <v>854.90779566256401</v>
      </c>
      <c r="P17" s="681">
        <f t="shared" si="2"/>
        <v>597.18652779656429</v>
      </c>
      <c r="S17" s="461"/>
    </row>
    <row r="18" spans="1:19" ht="16.5" customHeight="1" x14ac:dyDescent="0.2">
      <c r="A18" s="380" t="s">
        <v>24</v>
      </c>
      <c r="B18" s="380"/>
      <c r="C18" s="380"/>
      <c r="D18" s="679">
        <v>77.481999999999999</v>
      </c>
      <c r="E18" s="679">
        <v>8.1370000000000005</v>
      </c>
      <c r="F18" s="679">
        <v>2.024</v>
      </c>
      <c r="G18" s="679">
        <v>0.38700000000000001</v>
      </c>
      <c r="H18" s="679">
        <v>1.3140000000000001</v>
      </c>
      <c r="I18" s="679">
        <v>5.0229999999999997</v>
      </c>
      <c r="J18" s="679">
        <v>0.26500000000000001</v>
      </c>
      <c r="K18" s="680">
        <f t="shared" si="0"/>
        <v>94.631999999999991</v>
      </c>
      <c r="L18" s="679">
        <v>81.153999999999996</v>
      </c>
      <c r="M18" s="679">
        <v>3.7120000000000002</v>
      </c>
      <c r="N18" s="496">
        <v>131093</v>
      </c>
      <c r="O18" s="681">
        <f t="shared" si="1"/>
        <v>721.86920735660931</v>
      </c>
      <c r="P18" s="681">
        <f t="shared" si="2"/>
        <v>619.05670020519779</v>
      </c>
      <c r="S18" s="461"/>
    </row>
    <row r="19" spans="1:19" ht="16.5" customHeight="1" x14ac:dyDescent="0.2">
      <c r="A19" s="380" t="s">
        <v>25</v>
      </c>
      <c r="B19" s="380"/>
      <c r="C19" s="380"/>
      <c r="D19" s="679">
        <v>173.411</v>
      </c>
      <c r="E19" s="679">
        <v>18.805</v>
      </c>
      <c r="F19" s="679">
        <v>4.9779999999999998</v>
      </c>
      <c r="G19" s="679">
        <v>0.96299999999999997</v>
      </c>
      <c r="H19" s="679">
        <v>1.2749999999999999</v>
      </c>
      <c r="I19" s="679">
        <v>13.584</v>
      </c>
      <c r="J19" s="679">
        <v>0.46700000000000003</v>
      </c>
      <c r="K19" s="680">
        <f t="shared" si="0"/>
        <v>213.48300000000003</v>
      </c>
      <c r="L19" s="679">
        <v>182.148</v>
      </c>
      <c r="M19" s="679">
        <v>7.3360000000000003</v>
      </c>
      <c r="N19" s="496">
        <v>305191</v>
      </c>
      <c r="O19" s="681">
        <f t="shared" si="1"/>
        <v>699.50621086467174</v>
      </c>
      <c r="P19" s="681">
        <f t="shared" si="2"/>
        <v>596.8328030643105</v>
      </c>
      <c r="S19" s="461"/>
    </row>
    <row r="20" spans="1:19" ht="16.5" customHeight="1" x14ac:dyDescent="0.2">
      <c r="A20" s="380" t="s">
        <v>26</v>
      </c>
      <c r="B20" s="380"/>
      <c r="C20" s="380"/>
      <c r="D20" s="679">
        <v>189.55600000000001</v>
      </c>
      <c r="E20" s="679">
        <v>21.576000000000001</v>
      </c>
      <c r="F20" s="679">
        <v>3.1360000000000001</v>
      </c>
      <c r="G20" s="679">
        <v>1.3959999999999999</v>
      </c>
      <c r="H20" s="679">
        <v>1.784</v>
      </c>
      <c r="I20" s="679">
        <v>18.760000000000002</v>
      </c>
      <c r="J20" s="679">
        <v>1.7529999999999999</v>
      </c>
      <c r="K20" s="680">
        <f t="shared" si="0"/>
        <v>237.96099999999996</v>
      </c>
      <c r="L20" s="679">
        <v>204.15</v>
      </c>
      <c r="M20" s="679">
        <v>17.908999999999999</v>
      </c>
      <c r="N20" s="496">
        <v>527028</v>
      </c>
      <c r="O20" s="681">
        <f t="shared" si="1"/>
        <v>451.51491002375576</v>
      </c>
      <c r="P20" s="681">
        <f t="shared" si="2"/>
        <v>387.36082333386463</v>
      </c>
      <c r="S20" s="461"/>
    </row>
    <row r="21" spans="1:19" ht="16.5" customHeight="1" x14ac:dyDescent="0.2">
      <c r="A21" s="380" t="s">
        <v>27</v>
      </c>
      <c r="B21" s="380"/>
      <c r="C21" s="380"/>
      <c r="D21" s="679">
        <v>113.319</v>
      </c>
      <c r="E21" s="679">
        <v>23.684999999999999</v>
      </c>
      <c r="F21" s="679">
        <v>3.931</v>
      </c>
      <c r="G21" s="679">
        <v>0.59</v>
      </c>
      <c r="H21" s="679">
        <v>1.405</v>
      </c>
      <c r="I21" s="679">
        <v>14.053000000000001</v>
      </c>
      <c r="J21" s="679">
        <v>1.0609999999999999</v>
      </c>
      <c r="K21" s="680">
        <f t="shared" si="0"/>
        <v>158.04400000000001</v>
      </c>
      <c r="L21" s="679">
        <v>118.393</v>
      </c>
      <c r="M21" s="679">
        <v>5.3360000000000003</v>
      </c>
      <c r="N21" s="496">
        <v>194308</v>
      </c>
      <c r="O21" s="681">
        <f t="shared" si="1"/>
        <v>813.36846655824775</v>
      </c>
      <c r="P21" s="681">
        <f t="shared" si="2"/>
        <v>609.30584432962098</v>
      </c>
      <c r="S21" s="461"/>
    </row>
    <row r="22" spans="1:19" ht="16.5" customHeight="1" x14ac:dyDescent="0.2">
      <c r="A22" s="380" t="s">
        <v>28</v>
      </c>
      <c r="B22" s="380"/>
      <c r="C22" s="380"/>
      <c r="D22" s="679">
        <v>32.927</v>
      </c>
      <c r="E22" s="679">
        <v>2.2549999999999999</v>
      </c>
      <c r="F22" s="679">
        <v>0.70099999999999996</v>
      </c>
      <c r="G22" s="679">
        <v>0.38900000000000001</v>
      </c>
      <c r="H22" s="679">
        <v>8.6999999999999994E-2</v>
      </c>
      <c r="I22" s="679">
        <v>2.3410000000000002</v>
      </c>
      <c r="J22" s="679">
        <v>2.3E-2</v>
      </c>
      <c r="K22" s="680">
        <f t="shared" si="0"/>
        <v>38.723000000000013</v>
      </c>
      <c r="L22" s="679">
        <v>34.851999999999997</v>
      </c>
      <c r="M22" s="679">
        <v>1.49</v>
      </c>
      <c r="N22" s="496">
        <v>64409</v>
      </c>
      <c r="O22" s="681">
        <f t="shared" si="1"/>
        <v>601.20480057134898</v>
      </c>
      <c r="P22" s="681">
        <f t="shared" si="2"/>
        <v>541.10450402894003</v>
      </c>
      <c r="S22" s="461"/>
    </row>
    <row r="23" spans="1:19" ht="16.5" customHeight="1" x14ac:dyDescent="0.2">
      <c r="A23" s="380" t="s">
        <v>29</v>
      </c>
      <c r="B23" s="380"/>
      <c r="C23" s="380"/>
      <c r="D23" s="679">
        <v>42.396000000000001</v>
      </c>
      <c r="E23" s="679">
        <v>5.165</v>
      </c>
      <c r="F23" s="679">
        <v>1.466</v>
      </c>
      <c r="G23" s="679">
        <v>0.11700000000000001</v>
      </c>
      <c r="H23" s="679">
        <v>0.40400000000000003</v>
      </c>
      <c r="I23" s="679">
        <v>3.165</v>
      </c>
      <c r="J23" s="679">
        <v>7.8E-2</v>
      </c>
      <c r="K23" s="680">
        <f t="shared" si="0"/>
        <v>52.791000000000004</v>
      </c>
      <c r="L23" s="679">
        <v>44.63</v>
      </c>
      <c r="M23" s="679">
        <v>1.9770000000000001</v>
      </c>
      <c r="N23" s="496">
        <v>73547</v>
      </c>
      <c r="O23" s="681">
        <f t="shared" si="1"/>
        <v>717.78590561137787</v>
      </c>
      <c r="P23" s="681">
        <f t="shared" si="2"/>
        <v>606.82284797476439</v>
      </c>
      <c r="S23" s="461"/>
    </row>
    <row r="24" spans="1:19" ht="16.5" customHeight="1" x14ac:dyDescent="0.2">
      <c r="A24" s="380" t="s">
        <v>30</v>
      </c>
      <c r="B24" s="380"/>
      <c r="C24" s="380"/>
      <c r="D24" s="679">
        <v>46.027000000000001</v>
      </c>
      <c r="E24" s="679">
        <v>7.7590000000000003</v>
      </c>
      <c r="F24" s="679">
        <v>1.68</v>
      </c>
      <c r="G24" s="679">
        <v>0.13900000000000001</v>
      </c>
      <c r="H24" s="679">
        <v>0.70399999999999996</v>
      </c>
      <c r="I24" s="679">
        <v>5.15</v>
      </c>
      <c r="J24" s="679">
        <v>0.27400000000000002</v>
      </c>
      <c r="K24" s="680">
        <f t="shared" si="0"/>
        <v>61.733000000000004</v>
      </c>
      <c r="L24" s="679">
        <v>47.960999999999999</v>
      </c>
      <c r="M24" s="679">
        <v>1.9770000000000001</v>
      </c>
      <c r="N24" s="496">
        <v>78590</v>
      </c>
      <c r="O24" s="681">
        <f t="shared" si="1"/>
        <v>785.50706196717147</v>
      </c>
      <c r="P24" s="681">
        <f t="shared" si="2"/>
        <v>610.26848199516473</v>
      </c>
      <c r="S24" s="461"/>
    </row>
    <row r="25" spans="1:19" ht="16.5" customHeight="1" x14ac:dyDescent="0.2">
      <c r="A25" s="380" t="s">
        <v>31</v>
      </c>
      <c r="B25" s="380"/>
      <c r="C25" s="380"/>
      <c r="D25" s="679">
        <v>59.134999999999998</v>
      </c>
      <c r="E25" s="679">
        <v>6.359</v>
      </c>
      <c r="F25" s="679">
        <v>1.6950000000000001</v>
      </c>
      <c r="G25" s="679">
        <v>0.23699999999999999</v>
      </c>
      <c r="H25" s="679">
        <v>0.67600000000000005</v>
      </c>
      <c r="I25" s="679">
        <v>4.9939999999999998</v>
      </c>
      <c r="J25" s="679">
        <v>0.17899999999999999</v>
      </c>
      <c r="K25" s="680">
        <f t="shared" si="0"/>
        <v>73.274999999999991</v>
      </c>
      <c r="L25" s="679">
        <v>62.561</v>
      </c>
      <c r="M25" s="679">
        <v>3.0630000000000002</v>
      </c>
      <c r="N25" s="496">
        <v>110811</v>
      </c>
      <c r="O25" s="681">
        <f t="shared" si="1"/>
        <v>661.26106613964305</v>
      </c>
      <c r="P25" s="681">
        <f t="shared" si="2"/>
        <v>564.57391414209781</v>
      </c>
      <c r="S25" s="461"/>
    </row>
    <row r="26" spans="1:19" ht="16.5" customHeight="1" x14ac:dyDescent="0.2">
      <c r="A26" s="380" t="s">
        <v>32</v>
      </c>
      <c r="B26" s="380"/>
      <c r="C26" s="380"/>
      <c r="D26" s="679">
        <v>142.90799999999999</v>
      </c>
      <c r="E26" s="679">
        <v>16.962</v>
      </c>
      <c r="F26" s="679">
        <v>2.7309999999999999</v>
      </c>
      <c r="G26" s="679">
        <v>0.53100000000000003</v>
      </c>
      <c r="H26" s="679">
        <v>2.7610000000000001</v>
      </c>
      <c r="I26" s="679">
        <v>11.114000000000001</v>
      </c>
      <c r="J26" s="679">
        <v>0.45200000000000001</v>
      </c>
      <c r="K26" s="680">
        <f t="shared" si="0"/>
        <v>177.45899999999997</v>
      </c>
      <c r="L26" s="679">
        <v>152.548</v>
      </c>
      <c r="M26" s="679">
        <v>8.6489999999999991</v>
      </c>
      <c r="N26" s="496">
        <v>274633</v>
      </c>
      <c r="O26" s="681">
        <f t="shared" si="1"/>
        <v>646.16779483893038</v>
      </c>
      <c r="P26" s="681">
        <f t="shared" si="2"/>
        <v>555.46128833752675</v>
      </c>
      <c r="S26" s="461"/>
    </row>
    <row r="27" spans="1:19" ht="16.5" customHeight="1" x14ac:dyDescent="0.2">
      <c r="A27" s="380" t="s">
        <v>33</v>
      </c>
      <c r="B27" s="380"/>
      <c r="C27" s="380"/>
      <c r="D27" s="679">
        <v>10.641</v>
      </c>
      <c r="E27" s="679">
        <v>2.883</v>
      </c>
      <c r="F27" s="679">
        <v>0.46700000000000003</v>
      </c>
      <c r="G27" s="679">
        <v>6.8000000000000005E-2</v>
      </c>
      <c r="H27" s="679">
        <v>0.152</v>
      </c>
      <c r="I27" s="679">
        <v>3.0329999999999999</v>
      </c>
      <c r="J27" s="679">
        <v>0.20699999999999999</v>
      </c>
      <c r="K27" s="680">
        <f t="shared" si="0"/>
        <v>17.451000000000001</v>
      </c>
      <c r="L27" s="679">
        <v>11.327999999999999</v>
      </c>
      <c r="M27" s="679">
        <v>0.52600000000000002</v>
      </c>
      <c r="N27" s="496">
        <v>18468</v>
      </c>
      <c r="O27" s="681">
        <f t="shared" si="1"/>
        <v>944.93177387914227</v>
      </c>
      <c r="P27" s="681">
        <f t="shared" si="2"/>
        <v>613.38531513970111</v>
      </c>
      <c r="S27" s="461"/>
    </row>
    <row r="28" spans="1:19" ht="16.5" customHeight="1" x14ac:dyDescent="0.2">
      <c r="A28" s="380" t="s">
        <v>34</v>
      </c>
      <c r="B28" s="380"/>
      <c r="C28" s="380"/>
      <c r="D28" s="679">
        <v>75.212000000000003</v>
      </c>
      <c r="E28" s="679">
        <v>11.268000000000001</v>
      </c>
      <c r="F28" s="679">
        <v>2.0819999999999999</v>
      </c>
      <c r="G28" s="679">
        <v>0.23300000000000001</v>
      </c>
      <c r="H28" s="679">
        <v>0.73599999999999999</v>
      </c>
      <c r="I28" s="679">
        <v>8.2560000000000002</v>
      </c>
      <c r="J28" s="679">
        <v>1.97</v>
      </c>
      <c r="K28" s="680">
        <f t="shared" si="0"/>
        <v>99.757000000000005</v>
      </c>
      <c r="L28" s="679">
        <v>78.097999999999999</v>
      </c>
      <c r="M28" s="679">
        <v>3.5049999999999999</v>
      </c>
      <c r="N28" s="496">
        <v>125887</v>
      </c>
      <c r="O28" s="681">
        <f t="shared" si="1"/>
        <v>792.43289616878633</v>
      </c>
      <c r="P28" s="681">
        <f t="shared" si="2"/>
        <v>620.38177095331525</v>
      </c>
      <c r="S28" s="461"/>
    </row>
    <row r="29" spans="1:19" ht="16.5" customHeight="1" x14ac:dyDescent="0.2">
      <c r="A29" s="380" t="s">
        <v>35</v>
      </c>
      <c r="B29" s="380"/>
      <c r="C29" s="380"/>
      <c r="D29" s="679">
        <v>119.11199999999999</v>
      </c>
      <c r="E29" s="679">
        <v>15.417999999999999</v>
      </c>
      <c r="F29" s="679">
        <v>1.839</v>
      </c>
      <c r="G29" s="679">
        <v>0.47899999999999998</v>
      </c>
      <c r="H29" s="679">
        <v>1.34</v>
      </c>
      <c r="I29" s="679">
        <v>6.9429999999999996</v>
      </c>
      <c r="J29" s="679">
        <v>0.155</v>
      </c>
      <c r="K29" s="680">
        <f t="shared" si="0"/>
        <v>145.28600000000003</v>
      </c>
      <c r="L29" s="679">
        <v>124.73699999999999</v>
      </c>
      <c r="M29" s="679">
        <v>46.177</v>
      </c>
      <c r="N29" s="496">
        <v>147029</v>
      </c>
      <c r="O29" s="681">
        <f t="shared" si="1"/>
        <v>988.14519584571769</v>
      </c>
      <c r="P29" s="681">
        <f t="shared" si="2"/>
        <v>848.3836522046671</v>
      </c>
      <c r="S29" s="461"/>
    </row>
    <row r="30" spans="1:19" ht="16.5" customHeight="1" x14ac:dyDescent="0.2">
      <c r="A30" s="380" t="s">
        <v>36</v>
      </c>
      <c r="B30" s="380"/>
      <c r="C30" s="380"/>
      <c r="D30" s="679">
        <v>58.264000000000003</v>
      </c>
      <c r="E30" s="679">
        <v>9.8840000000000003</v>
      </c>
      <c r="F30" s="679">
        <v>1.708</v>
      </c>
      <c r="G30" s="679">
        <v>0.16600000000000001</v>
      </c>
      <c r="H30" s="679">
        <v>1.41</v>
      </c>
      <c r="I30" s="679">
        <v>7.8010000000000002</v>
      </c>
      <c r="J30" s="679">
        <v>0.25600000000000001</v>
      </c>
      <c r="K30" s="680">
        <f t="shared" si="0"/>
        <v>79.48899999999999</v>
      </c>
      <c r="L30" s="679">
        <v>60.63</v>
      </c>
      <c r="M30" s="679">
        <v>2.8220000000000001</v>
      </c>
      <c r="N30" s="496">
        <v>95350</v>
      </c>
      <c r="O30" s="681">
        <f t="shared" si="1"/>
        <v>833.65495542737267</v>
      </c>
      <c r="P30" s="681">
        <f t="shared" si="2"/>
        <v>635.8678552700577</v>
      </c>
      <c r="S30" s="461"/>
    </row>
    <row r="31" spans="1:19" ht="16.5" customHeight="1" x14ac:dyDescent="0.2">
      <c r="A31" s="380" t="s">
        <v>37</v>
      </c>
      <c r="B31" s="380"/>
      <c r="C31" s="380"/>
      <c r="D31" s="679">
        <v>11.304</v>
      </c>
      <c r="E31" s="679">
        <v>3.2530000000000001</v>
      </c>
      <c r="F31" s="679">
        <v>0.48799999999999999</v>
      </c>
      <c r="G31" s="679">
        <v>0.11600000000000001</v>
      </c>
      <c r="H31" s="679">
        <v>0.23599999999999999</v>
      </c>
      <c r="I31" s="679">
        <v>1.458</v>
      </c>
      <c r="J31" s="679">
        <v>0.17</v>
      </c>
      <c r="K31" s="680">
        <f t="shared" si="0"/>
        <v>17.025000000000002</v>
      </c>
      <c r="L31" s="679">
        <v>11.702999999999999</v>
      </c>
      <c r="M31" s="679">
        <v>0.80800000000000005</v>
      </c>
      <c r="N31" s="496">
        <v>18461</v>
      </c>
      <c r="O31" s="681">
        <f t="shared" si="1"/>
        <v>922.21439791993953</v>
      </c>
      <c r="P31" s="681">
        <f t="shared" si="2"/>
        <v>633.93098965386491</v>
      </c>
      <c r="S31" s="461"/>
    </row>
    <row r="32" spans="1:19" ht="16.5" customHeight="1" x14ac:dyDescent="0.2">
      <c r="A32" s="380" t="s">
        <v>38</v>
      </c>
      <c r="B32" s="380"/>
      <c r="C32" s="380"/>
      <c r="D32" s="679">
        <v>53.648000000000003</v>
      </c>
      <c r="E32" s="679">
        <v>5.9210000000000003</v>
      </c>
      <c r="F32" s="679">
        <v>1.5369999999999999</v>
      </c>
      <c r="G32" s="679">
        <v>0.44500000000000001</v>
      </c>
      <c r="H32" s="679">
        <v>0.27900000000000003</v>
      </c>
      <c r="I32" s="679">
        <v>4.5970000000000004</v>
      </c>
      <c r="J32" s="679">
        <v>0.13200000000000001</v>
      </c>
      <c r="K32" s="680">
        <f t="shared" si="0"/>
        <v>66.559000000000012</v>
      </c>
      <c r="L32" s="679">
        <v>56.207000000000001</v>
      </c>
      <c r="M32" s="679">
        <v>2.657</v>
      </c>
      <c r="N32" s="496">
        <v>93904</v>
      </c>
      <c r="O32" s="681">
        <f t="shared" si="1"/>
        <v>708.79834724825366</v>
      </c>
      <c r="P32" s="681">
        <f t="shared" si="2"/>
        <v>598.55810189129329</v>
      </c>
      <c r="S32" s="461"/>
    </row>
    <row r="33" spans="1:19" ht="16.5" customHeight="1" x14ac:dyDescent="0.2">
      <c r="A33" s="380" t="s">
        <v>39</v>
      </c>
      <c r="B33" s="380"/>
      <c r="C33" s="380"/>
      <c r="D33" s="679">
        <v>146.62200000000001</v>
      </c>
      <c r="E33" s="679">
        <v>15.311</v>
      </c>
      <c r="F33" s="679">
        <v>3.0710000000000002</v>
      </c>
      <c r="G33" s="679">
        <v>0.53800000000000003</v>
      </c>
      <c r="H33" s="679">
        <v>2.1840000000000002</v>
      </c>
      <c r="I33" s="679">
        <v>11.427</v>
      </c>
      <c r="J33" s="679">
        <v>0.50600000000000001</v>
      </c>
      <c r="K33" s="680">
        <f t="shared" si="0"/>
        <v>179.65900000000002</v>
      </c>
      <c r="L33" s="679">
        <v>154.90899999999999</v>
      </c>
      <c r="M33" s="679">
        <v>7.7859999999999996</v>
      </c>
      <c r="N33" s="496">
        <v>261697</v>
      </c>
      <c r="O33" s="681">
        <f t="shared" si="1"/>
        <v>686.51532115385362</v>
      </c>
      <c r="P33" s="681">
        <f t="shared" si="2"/>
        <v>591.94029736680204</v>
      </c>
      <c r="S33" s="461"/>
    </row>
    <row r="34" spans="1:19" ht="16.5" customHeight="1" x14ac:dyDescent="0.2">
      <c r="A34" s="380" t="s">
        <v>40</v>
      </c>
      <c r="B34" s="380"/>
      <c r="C34" s="380"/>
      <c r="D34" s="679">
        <v>56.88</v>
      </c>
      <c r="E34" s="679">
        <v>8.74</v>
      </c>
      <c r="F34" s="679">
        <v>1.0629999999999999</v>
      </c>
      <c r="G34" s="679">
        <v>7.0999999999999994E-2</v>
      </c>
      <c r="H34" s="679">
        <v>0.60799999999999998</v>
      </c>
      <c r="I34" s="679">
        <v>3.9590000000000001</v>
      </c>
      <c r="J34" s="679">
        <v>0.122</v>
      </c>
      <c r="K34" s="680">
        <f t="shared" si="0"/>
        <v>71.443000000000012</v>
      </c>
      <c r="L34" s="679">
        <v>59.234000000000002</v>
      </c>
      <c r="M34" s="679">
        <v>15.5</v>
      </c>
      <c r="N34" s="496">
        <v>77738</v>
      </c>
      <c r="O34" s="681">
        <f t="shared" si="1"/>
        <v>919.02287169723968</v>
      </c>
      <c r="P34" s="681">
        <f t="shared" si="2"/>
        <v>761.96969307159952</v>
      </c>
      <c r="S34" s="461"/>
    </row>
    <row r="35" spans="1:19" ht="16.5" customHeight="1" x14ac:dyDescent="0.2">
      <c r="A35" s="380" t="s">
        <v>41</v>
      </c>
      <c r="B35" s="380"/>
      <c r="C35" s="380"/>
      <c r="D35" s="679">
        <v>37.177999999999997</v>
      </c>
      <c r="E35" s="679">
        <v>8.6530000000000005</v>
      </c>
      <c r="F35" s="679">
        <v>0.83399999999999996</v>
      </c>
      <c r="G35" s="679">
        <v>0.14799999999999999</v>
      </c>
      <c r="H35" s="679">
        <v>0.246</v>
      </c>
      <c r="I35" s="679">
        <v>2.7149999999999999</v>
      </c>
      <c r="J35" s="679">
        <v>5.0999999999999997E-2</v>
      </c>
      <c r="K35" s="680">
        <f t="shared" si="0"/>
        <v>49.825000000000003</v>
      </c>
      <c r="L35" s="679">
        <v>39.509</v>
      </c>
      <c r="M35" s="679">
        <v>2.5569999999999999</v>
      </c>
      <c r="N35" s="496">
        <v>72365</v>
      </c>
      <c r="O35" s="681">
        <f t="shared" si="1"/>
        <v>688.52345747253503</v>
      </c>
      <c r="P35" s="681">
        <f t="shared" si="2"/>
        <v>545.96835486768464</v>
      </c>
      <c r="S35" s="461"/>
    </row>
    <row r="36" spans="1:19" ht="16.5" customHeight="1" x14ac:dyDescent="0.2">
      <c r="A36" s="380" t="s">
        <v>42</v>
      </c>
      <c r="B36" s="380"/>
      <c r="C36" s="380"/>
      <c r="D36" s="679">
        <v>84.686999999999998</v>
      </c>
      <c r="E36" s="679">
        <v>9.9870000000000001</v>
      </c>
      <c r="F36" s="679">
        <v>2.4140000000000001</v>
      </c>
      <c r="G36" s="679">
        <v>0.41599999999999998</v>
      </c>
      <c r="H36" s="679">
        <v>1.8009999999999999</v>
      </c>
      <c r="I36" s="679">
        <v>5.9640000000000004</v>
      </c>
      <c r="J36" s="679">
        <v>0.54500000000000004</v>
      </c>
      <c r="K36" s="680">
        <f t="shared" si="0"/>
        <v>105.81399999999999</v>
      </c>
      <c r="L36" s="679">
        <v>89.01</v>
      </c>
      <c r="M36" s="679">
        <v>4.0750000000000002</v>
      </c>
      <c r="N36" s="496">
        <v>145555</v>
      </c>
      <c r="O36" s="681">
        <f t="shared" si="1"/>
        <v>726.96918690529355</v>
      </c>
      <c r="P36" s="681">
        <f t="shared" si="2"/>
        <v>611.52141802067945</v>
      </c>
      <c r="S36" s="461"/>
    </row>
    <row r="37" spans="1:19" ht="16.5" customHeight="1" x14ac:dyDescent="0.2">
      <c r="A37" s="380" t="s">
        <v>424</v>
      </c>
      <c r="B37" s="380"/>
      <c r="C37" s="380"/>
      <c r="D37" s="679">
        <v>0.249</v>
      </c>
      <c r="E37" s="679">
        <v>7.0999999999999994E-2</v>
      </c>
      <c r="F37" s="679">
        <v>1.2E-2</v>
      </c>
      <c r="G37" s="679" t="s">
        <v>777</v>
      </c>
      <c r="H37" s="679">
        <v>1.4999999999999999E-2</v>
      </c>
      <c r="I37" s="679">
        <v>0.54600000000000004</v>
      </c>
      <c r="J37" s="679" t="s">
        <v>777</v>
      </c>
      <c r="K37" s="680">
        <f t="shared" si="0"/>
        <v>0.89300000000000002</v>
      </c>
      <c r="L37" s="679">
        <v>0.47299999999999998</v>
      </c>
      <c r="M37" s="679">
        <v>5.7000000000000002E-2</v>
      </c>
      <c r="N37" s="496"/>
      <c r="O37" s="465"/>
      <c r="P37" s="681"/>
    </row>
    <row r="38" spans="1:19" ht="16.5" customHeight="1" x14ac:dyDescent="0.2">
      <c r="A38" s="380"/>
      <c r="B38" s="380"/>
      <c r="C38" s="380"/>
      <c r="D38" s="679"/>
      <c r="E38" s="679"/>
      <c r="F38" s="679"/>
      <c r="G38" s="679"/>
      <c r="H38" s="679"/>
      <c r="I38" s="679"/>
      <c r="J38" s="679"/>
      <c r="K38" s="679"/>
      <c r="L38" s="679"/>
      <c r="M38" s="679"/>
      <c r="N38" s="682"/>
      <c r="O38" s="465"/>
      <c r="P38" s="681"/>
    </row>
    <row r="39" spans="1:19" ht="16.5" customHeight="1" x14ac:dyDescent="0.2">
      <c r="A39" s="585" t="s">
        <v>43</v>
      </c>
      <c r="B39" s="585"/>
      <c r="C39" s="585"/>
      <c r="D39" s="683">
        <f>SUM(D5:D37)</f>
        <v>2403.5709999999995</v>
      </c>
      <c r="E39" s="683">
        <f t="shared" ref="E39:M39" si="3">SUM(E5:E37)</f>
        <v>307.625</v>
      </c>
      <c r="F39" s="683">
        <f t="shared" si="3"/>
        <v>62.516000000000005</v>
      </c>
      <c r="G39" s="683">
        <f t="shared" si="3"/>
        <v>11.500999999999999</v>
      </c>
      <c r="H39" s="683">
        <f t="shared" si="3"/>
        <v>28.071000000000002</v>
      </c>
      <c r="I39" s="683">
        <f t="shared" si="3"/>
        <v>215.11199999999999</v>
      </c>
      <c r="J39" s="683">
        <f t="shared" si="3"/>
        <v>12.377000000000001</v>
      </c>
      <c r="K39" s="683">
        <f t="shared" si="3"/>
        <v>3040.7730000000006</v>
      </c>
      <c r="L39" s="683">
        <f t="shared" si="3"/>
        <v>2524.4770000000003</v>
      </c>
      <c r="M39" s="683">
        <f t="shared" si="3"/>
        <v>176.80399999999997</v>
      </c>
      <c r="N39" s="684">
        <f>SUM(N5:N36)</f>
        <v>4487851</v>
      </c>
      <c r="O39" s="685">
        <f>1000*(1000*K39)/N39</f>
        <v>677.55658554617798</v>
      </c>
      <c r="P39" s="685">
        <f>1000*(L39*1000)/N39</f>
        <v>562.51355047215259</v>
      </c>
      <c r="S39" s="686"/>
    </row>
    <row r="40" spans="1:19" ht="9" customHeight="1" x14ac:dyDescent="0.2"/>
    <row r="41" spans="1:19" ht="14.25" customHeight="1" x14ac:dyDescent="0.25">
      <c r="A41" s="448" t="s">
        <v>819</v>
      </c>
    </row>
    <row r="42" spans="1:19" x14ac:dyDescent="0.2">
      <c r="A42" s="11" t="s">
        <v>236</v>
      </c>
    </row>
    <row r="43" spans="1:19" x14ac:dyDescent="0.2">
      <c r="A43" s="11" t="s">
        <v>237</v>
      </c>
    </row>
    <row r="44" spans="1:19" x14ac:dyDescent="0.2">
      <c r="A44" s="11" t="s">
        <v>318</v>
      </c>
    </row>
    <row r="45" spans="1:19" x14ac:dyDescent="0.2">
      <c r="A45" s="11" t="s">
        <v>592</v>
      </c>
    </row>
    <row r="46" spans="1:19" ht="80.25" customHeight="1" x14ac:dyDescent="0.2"/>
  </sheetData>
  <mergeCells count="4">
    <mergeCell ref="K2:M2"/>
    <mergeCell ref="O2:O3"/>
    <mergeCell ref="P2:P3"/>
    <mergeCell ref="N2:N3"/>
  </mergeCells>
  <phoneticPr fontId="31"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&amp;R&amp;"Arial,Bold"&amp;18ROAD TRANSPORT VEHICLES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3"/>
  <sheetViews>
    <sheetView zoomScale="85" zoomScaleNormal="85" workbookViewId="0"/>
  </sheetViews>
  <sheetFormatPr defaultRowHeight="15" x14ac:dyDescent="0.2"/>
  <cols>
    <col min="1" max="1" width="25.140625" style="43" customWidth="1"/>
    <col min="2" max="2" width="10.85546875" style="43" customWidth="1"/>
    <col min="3" max="3" width="11.140625" style="43" customWidth="1"/>
    <col min="4" max="4" width="9.85546875" style="43" customWidth="1"/>
    <col min="5" max="5" width="1.7109375" style="43" customWidth="1"/>
    <col min="6" max="6" width="11" style="43" customWidth="1"/>
    <col min="7" max="7" width="11.5703125" style="43" customWidth="1"/>
    <col min="8" max="8" width="10.140625" style="43" customWidth="1"/>
    <col min="9" max="9" width="1.5703125" style="43" customWidth="1"/>
    <col min="10" max="10" width="14.7109375" style="43" customWidth="1"/>
    <col min="11" max="11" width="16.7109375" style="43" customWidth="1"/>
    <col min="12" max="31" width="9.140625" style="43"/>
    <col min="32" max="32" width="11.28515625" style="43" customWidth="1"/>
    <col min="33" max="16384" width="9.140625" style="43"/>
  </cols>
  <sheetData>
    <row r="1" spans="1:35" ht="15.75" x14ac:dyDescent="0.25">
      <c r="A1" s="92" t="s">
        <v>882</v>
      </c>
      <c r="B1" s="92"/>
      <c r="C1" s="92"/>
      <c r="D1" s="92"/>
      <c r="E1" s="92"/>
      <c r="F1" s="92"/>
      <c r="G1" s="92"/>
      <c r="I1" s="92"/>
    </row>
    <row r="2" spans="1:35" ht="15" customHeight="1" x14ac:dyDescent="0.25">
      <c r="A2" s="92"/>
      <c r="B2" s="92"/>
      <c r="C2" s="92"/>
      <c r="D2" s="92"/>
      <c r="E2" s="92"/>
      <c r="F2" s="92"/>
      <c r="G2" s="92"/>
      <c r="H2" s="92"/>
      <c r="I2" s="92"/>
      <c r="J2" s="44"/>
      <c r="K2" s="117"/>
    </row>
    <row r="3" spans="1:35" ht="15.75" customHeight="1" x14ac:dyDescent="0.25">
      <c r="A3" s="218"/>
      <c r="B3" s="523" t="s">
        <v>352</v>
      </c>
      <c r="C3" s="523" t="s">
        <v>353</v>
      </c>
      <c r="D3" s="523" t="s">
        <v>46</v>
      </c>
      <c r="E3" s="219"/>
      <c r="F3" s="523" t="s">
        <v>354</v>
      </c>
      <c r="G3" s="523" t="s">
        <v>355</v>
      </c>
      <c r="H3" s="523" t="s">
        <v>46</v>
      </c>
      <c r="I3" s="219"/>
      <c r="J3" s="523" t="s">
        <v>392</v>
      </c>
      <c r="K3" s="523" t="s">
        <v>393</v>
      </c>
    </row>
    <row r="4" spans="1:35" ht="47.25" customHeight="1" x14ac:dyDescent="0.25">
      <c r="A4" s="117"/>
      <c r="B4" s="524"/>
      <c r="C4" s="524"/>
      <c r="D4" s="524"/>
      <c r="E4" s="206"/>
      <c r="F4" s="524"/>
      <c r="G4" s="524"/>
      <c r="H4" s="524"/>
      <c r="I4" s="206"/>
      <c r="J4" s="524"/>
      <c r="K4" s="524"/>
    </row>
    <row r="5" spans="1:35" ht="15.75" x14ac:dyDescent="0.25">
      <c r="A5" s="90" t="s">
        <v>150</v>
      </c>
      <c r="B5" s="90"/>
      <c r="C5" s="90"/>
      <c r="D5" s="44"/>
      <c r="E5" s="44"/>
      <c r="F5" s="44"/>
      <c r="G5" s="90"/>
      <c r="H5" s="44"/>
      <c r="I5" s="44"/>
      <c r="J5" s="257"/>
      <c r="K5" s="257"/>
    </row>
    <row r="6" spans="1:35" ht="15.75" x14ac:dyDescent="0.25">
      <c r="A6" s="44" t="s">
        <v>167</v>
      </c>
      <c r="B6" s="154">
        <v>805</v>
      </c>
      <c r="C6" s="154">
        <v>207</v>
      </c>
      <c r="D6" s="155">
        <v>1012</v>
      </c>
      <c r="E6" s="154"/>
      <c r="F6" s="154">
        <v>1252</v>
      </c>
      <c r="G6" s="154">
        <v>8</v>
      </c>
      <c r="H6" s="155">
        <v>1260</v>
      </c>
      <c r="I6" s="154"/>
      <c r="J6" s="148">
        <v>411</v>
      </c>
      <c r="K6" s="429">
        <v>0</v>
      </c>
      <c r="L6" s="44"/>
      <c r="M6" s="154"/>
      <c r="N6" s="154"/>
      <c r="AA6" s="513"/>
      <c r="AB6" s="513"/>
      <c r="AC6" s="513"/>
      <c r="AD6" s="513"/>
      <c r="AE6" s="513"/>
      <c r="AF6" s="513"/>
      <c r="AG6" s="513"/>
      <c r="AH6" s="513"/>
      <c r="AI6" s="513"/>
    </row>
    <row r="7" spans="1:35" ht="15.75" x14ac:dyDescent="0.25">
      <c r="A7" s="43" t="s">
        <v>12</v>
      </c>
      <c r="B7" s="154">
        <v>425</v>
      </c>
      <c r="C7" s="154">
        <v>356</v>
      </c>
      <c r="D7" s="155">
        <v>781</v>
      </c>
      <c r="E7" s="165"/>
      <c r="F7" s="154">
        <v>1342</v>
      </c>
      <c r="G7" s="154">
        <v>117</v>
      </c>
      <c r="H7" s="155">
        <v>1459</v>
      </c>
      <c r="I7" s="165"/>
      <c r="J7" s="148">
        <v>190</v>
      </c>
      <c r="K7" s="148">
        <v>175</v>
      </c>
      <c r="M7" s="154"/>
      <c r="N7" s="154"/>
      <c r="AA7" s="513"/>
      <c r="AB7" s="513"/>
      <c r="AC7" s="513"/>
      <c r="AD7" s="513"/>
      <c r="AE7" s="513"/>
      <c r="AF7" s="513"/>
      <c r="AG7" s="513"/>
      <c r="AH7" s="513"/>
      <c r="AI7" s="513"/>
    </row>
    <row r="8" spans="1:35" ht="15.75" x14ac:dyDescent="0.25">
      <c r="A8" s="43" t="s">
        <v>13</v>
      </c>
      <c r="B8" s="154">
        <v>121</v>
      </c>
      <c r="C8" s="154">
        <v>67</v>
      </c>
      <c r="D8" s="155">
        <v>188</v>
      </c>
      <c r="E8" s="165"/>
      <c r="F8" s="154">
        <v>186</v>
      </c>
      <c r="G8" s="154">
        <v>119</v>
      </c>
      <c r="H8" s="155">
        <v>305</v>
      </c>
      <c r="I8" s="165"/>
      <c r="J8" s="148">
        <v>6</v>
      </c>
      <c r="K8" s="148">
        <v>2</v>
      </c>
      <c r="M8" s="154"/>
      <c r="N8" s="154"/>
      <c r="AA8" s="513"/>
      <c r="AB8" s="513"/>
      <c r="AC8" s="513"/>
      <c r="AD8" s="513"/>
      <c r="AE8" s="513"/>
      <c r="AF8" s="513"/>
      <c r="AG8" s="513"/>
      <c r="AH8" s="513"/>
      <c r="AI8" s="513"/>
    </row>
    <row r="9" spans="1:35" ht="15.75" x14ac:dyDescent="0.25">
      <c r="A9" s="43" t="s">
        <v>14</v>
      </c>
      <c r="B9" s="154">
        <v>183</v>
      </c>
      <c r="C9" s="154">
        <v>77</v>
      </c>
      <c r="D9" s="155">
        <v>260</v>
      </c>
      <c r="E9" s="165"/>
      <c r="F9" s="154">
        <v>390</v>
      </c>
      <c r="G9" s="154">
        <v>58</v>
      </c>
      <c r="H9" s="155">
        <v>448</v>
      </c>
      <c r="I9" s="165"/>
      <c r="J9" s="429">
        <v>26</v>
      </c>
      <c r="K9" s="429">
        <v>30</v>
      </c>
      <c r="M9" s="154"/>
      <c r="N9" s="154"/>
      <c r="AA9" s="513"/>
      <c r="AB9" s="513"/>
      <c r="AC9" s="513"/>
      <c r="AD9" s="513"/>
      <c r="AE9" s="513"/>
      <c r="AF9" s="513"/>
      <c r="AG9" s="513"/>
      <c r="AH9" s="513"/>
      <c r="AI9" s="513"/>
    </row>
    <row r="10" spans="1:35" ht="15.75" x14ac:dyDescent="0.25">
      <c r="A10" s="43" t="s">
        <v>15</v>
      </c>
      <c r="B10" s="154">
        <v>47</v>
      </c>
      <c r="C10" s="154">
        <v>48</v>
      </c>
      <c r="D10" s="155">
        <v>95</v>
      </c>
      <c r="E10" s="165"/>
      <c r="F10" s="154">
        <v>124</v>
      </c>
      <c r="G10" s="154">
        <v>3</v>
      </c>
      <c r="H10" s="155">
        <v>127</v>
      </c>
      <c r="I10" s="165"/>
      <c r="J10" s="148">
        <v>5</v>
      </c>
      <c r="K10" s="148">
        <v>1</v>
      </c>
      <c r="M10" s="154"/>
      <c r="N10" s="154"/>
      <c r="AA10" s="513"/>
      <c r="AB10" s="513"/>
      <c r="AC10" s="513"/>
      <c r="AD10" s="513"/>
      <c r="AE10" s="513"/>
      <c r="AF10" s="513"/>
      <c r="AG10" s="513"/>
      <c r="AH10" s="513"/>
      <c r="AI10" s="513"/>
    </row>
    <row r="11" spans="1:35" ht="15.75" x14ac:dyDescent="0.25">
      <c r="A11" s="43" t="s">
        <v>16</v>
      </c>
      <c r="B11" s="154">
        <v>206</v>
      </c>
      <c r="C11" s="154">
        <v>66</v>
      </c>
      <c r="D11" s="155">
        <v>272</v>
      </c>
      <c r="E11" s="165"/>
      <c r="F11" s="154">
        <v>419</v>
      </c>
      <c r="G11" s="154">
        <v>13</v>
      </c>
      <c r="H11" s="155">
        <v>432</v>
      </c>
      <c r="I11" s="165"/>
      <c r="J11" s="148">
        <v>6</v>
      </c>
      <c r="K11" s="514">
        <v>0</v>
      </c>
      <c r="M11" s="154"/>
      <c r="N11" s="154"/>
      <c r="AA11" s="513"/>
      <c r="AB11" s="513"/>
      <c r="AC11" s="513"/>
      <c r="AD11" s="513"/>
      <c r="AE11" s="513"/>
      <c r="AF11" s="513"/>
      <c r="AG11" s="513"/>
      <c r="AH11" s="513"/>
      <c r="AI11" s="513"/>
    </row>
    <row r="12" spans="1:35" ht="15.75" x14ac:dyDescent="0.25">
      <c r="A12" s="43" t="s">
        <v>17</v>
      </c>
      <c r="B12" s="154">
        <v>525</v>
      </c>
      <c r="C12" s="154">
        <v>189</v>
      </c>
      <c r="D12" s="155">
        <v>714</v>
      </c>
      <c r="E12" s="165"/>
      <c r="F12" s="154">
        <v>808</v>
      </c>
      <c r="G12" s="154">
        <v>26</v>
      </c>
      <c r="H12" s="155">
        <v>834</v>
      </c>
      <c r="I12" s="165"/>
      <c r="J12" s="148">
        <v>274</v>
      </c>
      <c r="K12" s="514">
        <v>0</v>
      </c>
      <c r="M12" s="154"/>
      <c r="N12" s="154"/>
      <c r="AA12" s="513"/>
      <c r="AB12" s="513"/>
      <c r="AC12" s="513"/>
      <c r="AD12" s="513"/>
      <c r="AE12" s="513"/>
      <c r="AF12" s="513"/>
      <c r="AG12" s="513"/>
      <c r="AH12" s="513"/>
      <c r="AI12" s="513"/>
    </row>
    <row r="13" spans="1:35" ht="15.75" x14ac:dyDescent="0.25">
      <c r="A13" s="43" t="s">
        <v>18</v>
      </c>
      <c r="B13" s="154">
        <v>125</v>
      </c>
      <c r="C13" s="154">
        <v>90</v>
      </c>
      <c r="D13" s="155">
        <v>215</v>
      </c>
      <c r="E13" s="165"/>
      <c r="F13" s="154">
        <v>367</v>
      </c>
      <c r="G13" s="154">
        <v>21</v>
      </c>
      <c r="H13" s="155">
        <v>388</v>
      </c>
      <c r="I13" s="165"/>
      <c r="J13" s="148">
        <v>23</v>
      </c>
      <c r="K13" s="148">
        <v>7</v>
      </c>
      <c r="M13" s="154"/>
      <c r="N13" s="154"/>
      <c r="AA13" s="513"/>
      <c r="AB13" s="513"/>
      <c r="AC13" s="513"/>
      <c r="AD13" s="513"/>
      <c r="AE13" s="513"/>
      <c r="AF13" s="513"/>
      <c r="AG13" s="513"/>
      <c r="AH13" s="513"/>
      <c r="AI13" s="513"/>
    </row>
    <row r="14" spans="1:35" ht="15.75" x14ac:dyDescent="0.25">
      <c r="A14" s="43" t="s">
        <v>19</v>
      </c>
      <c r="B14" s="154">
        <v>279</v>
      </c>
      <c r="C14" s="154">
        <v>345</v>
      </c>
      <c r="D14" s="155">
        <v>624</v>
      </c>
      <c r="E14" s="165"/>
      <c r="F14" s="154">
        <v>572</v>
      </c>
      <c r="G14" s="154">
        <v>116</v>
      </c>
      <c r="H14" s="155">
        <v>688</v>
      </c>
      <c r="I14" s="165"/>
      <c r="J14" s="148">
        <v>51</v>
      </c>
      <c r="K14" s="148">
        <v>4</v>
      </c>
      <c r="M14" s="154"/>
      <c r="N14" s="154"/>
      <c r="AA14" s="513"/>
      <c r="AB14" s="513"/>
      <c r="AC14" s="513"/>
      <c r="AD14" s="513"/>
      <c r="AE14" s="513"/>
      <c r="AF14" s="513"/>
      <c r="AG14" s="513"/>
      <c r="AH14" s="513"/>
      <c r="AI14" s="513"/>
    </row>
    <row r="15" spans="1:35" ht="18.75" x14ac:dyDescent="0.25">
      <c r="A15" s="43" t="s">
        <v>551</v>
      </c>
      <c r="B15" s="154">
        <v>132</v>
      </c>
      <c r="C15" s="154">
        <v>112</v>
      </c>
      <c r="D15" s="155">
        <v>244</v>
      </c>
      <c r="E15" s="430"/>
      <c r="F15" s="148">
        <v>292</v>
      </c>
      <c r="G15" s="429" t="s">
        <v>206</v>
      </c>
      <c r="H15" s="155">
        <v>292</v>
      </c>
      <c r="I15" s="165"/>
      <c r="J15" s="148">
        <v>132</v>
      </c>
      <c r="K15" s="429">
        <v>0</v>
      </c>
      <c r="M15" s="154"/>
      <c r="N15" s="154"/>
      <c r="AA15" s="513"/>
      <c r="AB15" s="513"/>
      <c r="AC15" s="513"/>
      <c r="AD15" s="513"/>
      <c r="AE15" s="513"/>
      <c r="AF15" s="513"/>
      <c r="AG15" s="513"/>
      <c r="AH15" s="513"/>
      <c r="AI15" s="513"/>
    </row>
    <row r="16" spans="1:35" ht="15.75" x14ac:dyDescent="0.25">
      <c r="A16" s="43" t="s">
        <v>21</v>
      </c>
      <c r="B16" s="154">
        <v>53</v>
      </c>
      <c r="C16" s="154">
        <v>398</v>
      </c>
      <c r="D16" s="155">
        <v>451</v>
      </c>
      <c r="E16" s="165"/>
      <c r="F16" s="154">
        <v>74</v>
      </c>
      <c r="G16" s="154">
        <v>556</v>
      </c>
      <c r="H16" s="155">
        <v>630</v>
      </c>
      <c r="I16" s="165"/>
      <c r="J16" s="429">
        <v>4</v>
      </c>
      <c r="K16" s="497">
        <v>35</v>
      </c>
      <c r="M16" s="154"/>
      <c r="N16" s="154"/>
      <c r="AA16" s="513"/>
      <c r="AB16" s="513"/>
      <c r="AC16" s="513"/>
      <c r="AD16" s="513"/>
      <c r="AE16" s="513"/>
      <c r="AF16" s="513"/>
      <c r="AG16" s="513"/>
      <c r="AH16" s="513"/>
      <c r="AI16" s="513"/>
    </row>
    <row r="17" spans="1:35" ht="15.75" x14ac:dyDescent="0.25">
      <c r="A17" s="43" t="s">
        <v>153</v>
      </c>
      <c r="B17" s="154">
        <v>1313</v>
      </c>
      <c r="C17" s="154">
        <v>2486</v>
      </c>
      <c r="D17" s="155">
        <v>3799</v>
      </c>
      <c r="E17" s="165"/>
      <c r="F17" s="154">
        <v>2799</v>
      </c>
      <c r="G17" s="154">
        <v>3250</v>
      </c>
      <c r="H17" s="155">
        <v>6049</v>
      </c>
      <c r="I17" s="165"/>
      <c r="J17" s="515">
        <v>1313</v>
      </c>
      <c r="K17" s="429">
        <v>0</v>
      </c>
      <c r="M17" s="154"/>
      <c r="N17" s="154"/>
      <c r="AA17" s="513"/>
      <c r="AB17" s="513"/>
      <c r="AC17" s="513"/>
      <c r="AD17" s="513"/>
      <c r="AE17" s="513"/>
      <c r="AF17" s="513"/>
      <c r="AG17" s="513"/>
      <c r="AH17" s="513"/>
      <c r="AI17" s="513"/>
    </row>
    <row r="18" spans="1:35" ht="15.75" x14ac:dyDescent="0.25">
      <c r="A18" s="43" t="s">
        <v>154</v>
      </c>
      <c r="B18" s="154">
        <v>85</v>
      </c>
      <c r="C18" s="154">
        <v>25</v>
      </c>
      <c r="D18" s="155">
        <v>110</v>
      </c>
      <c r="E18" s="165"/>
      <c r="F18" s="154">
        <v>145</v>
      </c>
      <c r="G18" s="154">
        <v>25</v>
      </c>
      <c r="H18" s="155">
        <v>170</v>
      </c>
      <c r="I18" s="165"/>
      <c r="J18" s="148">
        <v>1</v>
      </c>
      <c r="K18" s="148">
        <v>3</v>
      </c>
      <c r="M18" s="154"/>
      <c r="N18" s="154"/>
      <c r="AA18" s="513"/>
      <c r="AB18" s="513"/>
      <c r="AC18" s="513"/>
      <c r="AD18" s="513"/>
      <c r="AE18" s="513"/>
      <c r="AF18" s="513"/>
      <c r="AG18" s="513"/>
      <c r="AH18" s="513"/>
      <c r="AI18" s="513"/>
    </row>
    <row r="19" spans="1:35" ht="15.75" x14ac:dyDescent="0.25">
      <c r="A19" s="43" t="s">
        <v>24</v>
      </c>
      <c r="B19" s="154">
        <v>395</v>
      </c>
      <c r="C19" s="154">
        <v>115</v>
      </c>
      <c r="D19" s="155">
        <v>510</v>
      </c>
      <c r="E19" s="165"/>
      <c r="F19" s="154">
        <v>518</v>
      </c>
      <c r="G19" s="154">
        <v>102</v>
      </c>
      <c r="H19" s="155">
        <v>620</v>
      </c>
      <c r="I19" s="165"/>
      <c r="J19" s="148">
        <v>68</v>
      </c>
      <c r="K19" s="148">
        <v>6</v>
      </c>
      <c r="M19" s="154"/>
      <c r="N19" s="154"/>
      <c r="AA19" s="513"/>
      <c r="AB19" s="513"/>
      <c r="AC19" s="513"/>
      <c r="AD19" s="513"/>
      <c r="AE19" s="513"/>
      <c r="AF19" s="513"/>
      <c r="AG19" s="513"/>
      <c r="AH19" s="513"/>
      <c r="AI19" s="513"/>
    </row>
    <row r="20" spans="1:35" ht="18.75" x14ac:dyDescent="0.25">
      <c r="A20" s="43" t="s">
        <v>552</v>
      </c>
      <c r="B20" s="154">
        <v>480</v>
      </c>
      <c r="C20" s="154">
        <v>298</v>
      </c>
      <c r="D20" s="155">
        <v>778</v>
      </c>
      <c r="E20" s="165"/>
      <c r="F20" s="149">
        <v>1673</v>
      </c>
      <c r="G20" s="429"/>
      <c r="H20" s="155">
        <v>1673</v>
      </c>
      <c r="I20" s="165"/>
      <c r="J20" s="148">
        <v>23</v>
      </c>
      <c r="K20" s="148">
        <v>60</v>
      </c>
      <c r="M20" s="154"/>
      <c r="N20" s="154"/>
      <c r="AA20" s="513"/>
      <c r="AB20" s="513"/>
      <c r="AC20" s="513"/>
      <c r="AD20" s="513"/>
      <c r="AE20" s="513"/>
      <c r="AF20" s="513"/>
      <c r="AG20" s="513"/>
      <c r="AH20" s="513"/>
      <c r="AI20" s="513"/>
    </row>
    <row r="21" spans="1:35" ht="15.75" x14ac:dyDescent="0.25">
      <c r="A21" s="43" t="s">
        <v>155</v>
      </c>
      <c r="B21" s="154">
        <v>1420</v>
      </c>
      <c r="C21" s="154">
        <v>3845</v>
      </c>
      <c r="D21" s="155">
        <v>5265</v>
      </c>
      <c r="E21" s="165"/>
      <c r="F21" s="154">
        <v>2298</v>
      </c>
      <c r="G21" s="154">
        <v>5338</v>
      </c>
      <c r="H21" s="155">
        <v>7636</v>
      </c>
      <c r="I21" s="165"/>
      <c r="J21" s="515">
        <v>1420</v>
      </c>
      <c r="K21" s="497">
        <v>31</v>
      </c>
      <c r="M21" s="154"/>
      <c r="N21" s="154"/>
      <c r="AA21" s="513"/>
      <c r="AB21" s="513"/>
      <c r="AC21" s="513"/>
      <c r="AD21" s="513"/>
      <c r="AE21" s="513"/>
      <c r="AF21" s="513"/>
      <c r="AG21" s="513"/>
      <c r="AH21" s="513"/>
      <c r="AI21" s="513"/>
    </row>
    <row r="22" spans="1:35" ht="15.75" x14ac:dyDescent="0.25">
      <c r="A22" s="43" t="s">
        <v>27</v>
      </c>
      <c r="B22" s="154">
        <v>553</v>
      </c>
      <c r="C22" s="154">
        <v>200</v>
      </c>
      <c r="D22" s="155">
        <v>753</v>
      </c>
      <c r="E22" s="165"/>
      <c r="F22" s="154">
        <v>758</v>
      </c>
      <c r="G22" s="154">
        <v>279</v>
      </c>
      <c r="H22" s="155">
        <v>1037</v>
      </c>
      <c r="I22" s="165"/>
      <c r="J22" s="148">
        <v>30</v>
      </c>
      <c r="K22" s="148">
        <v>14</v>
      </c>
      <c r="M22" s="154"/>
      <c r="N22" s="154"/>
      <c r="AA22" s="513"/>
      <c r="AB22" s="513"/>
      <c r="AC22" s="513"/>
      <c r="AD22" s="513"/>
      <c r="AE22" s="513"/>
      <c r="AF22" s="513"/>
      <c r="AG22" s="513"/>
      <c r="AH22" s="513"/>
      <c r="AI22" s="513"/>
    </row>
    <row r="23" spans="1:35" ht="18.75" x14ac:dyDescent="0.25">
      <c r="A23" s="43" t="s">
        <v>790</v>
      </c>
      <c r="B23" s="154">
        <v>241</v>
      </c>
      <c r="C23" s="154">
        <v>53</v>
      </c>
      <c r="D23" s="155">
        <v>294</v>
      </c>
      <c r="E23" s="165"/>
      <c r="F23" s="330">
        <v>505</v>
      </c>
      <c r="G23" s="429" t="s">
        <v>940</v>
      </c>
      <c r="H23" s="155">
        <v>505</v>
      </c>
      <c r="I23" s="165"/>
      <c r="J23" s="148">
        <v>19</v>
      </c>
      <c r="K23" s="148">
        <v>8</v>
      </c>
      <c r="M23" s="154"/>
      <c r="N23" s="154"/>
      <c r="AA23" s="513"/>
      <c r="AB23" s="513"/>
      <c r="AC23" s="513"/>
      <c r="AD23" s="513"/>
      <c r="AE23" s="513"/>
      <c r="AF23" s="513"/>
      <c r="AG23" s="513"/>
      <c r="AH23" s="513"/>
      <c r="AI23" s="513"/>
    </row>
    <row r="24" spans="1:35" ht="15.75" x14ac:dyDescent="0.25">
      <c r="A24" s="43" t="s">
        <v>29</v>
      </c>
      <c r="B24" s="154">
        <v>46</v>
      </c>
      <c r="C24" s="154">
        <v>124</v>
      </c>
      <c r="D24" s="155">
        <v>170</v>
      </c>
      <c r="E24" s="165"/>
      <c r="F24" s="154">
        <v>80</v>
      </c>
      <c r="G24" s="154">
        <v>230</v>
      </c>
      <c r="H24" s="155">
        <v>310</v>
      </c>
      <c r="I24" s="165"/>
      <c r="J24" s="148">
        <v>46</v>
      </c>
      <c r="K24" s="514">
        <v>0</v>
      </c>
      <c r="M24" s="154"/>
      <c r="N24" s="154"/>
      <c r="AA24" s="513"/>
      <c r="AB24" s="513"/>
      <c r="AC24" s="513"/>
      <c r="AD24" s="513"/>
      <c r="AE24" s="513"/>
      <c r="AF24" s="513"/>
      <c r="AG24" s="513"/>
      <c r="AH24" s="513"/>
      <c r="AI24" s="513"/>
    </row>
    <row r="25" spans="1:35" ht="15.75" x14ac:dyDescent="0.25">
      <c r="A25" s="43" t="s">
        <v>30</v>
      </c>
      <c r="B25" s="154">
        <v>170</v>
      </c>
      <c r="C25" s="154">
        <v>27</v>
      </c>
      <c r="D25" s="155">
        <v>197</v>
      </c>
      <c r="E25" s="165"/>
      <c r="F25" s="154">
        <v>260</v>
      </c>
      <c r="G25" s="154">
        <v>14</v>
      </c>
      <c r="H25" s="155">
        <v>274</v>
      </c>
      <c r="I25" s="165"/>
      <c r="J25" s="148">
        <v>10</v>
      </c>
      <c r="K25" s="148">
        <v>4</v>
      </c>
      <c r="M25" s="154"/>
      <c r="N25" s="154"/>
      <c r="AA25" s="513"/>
      <c r="AB25" s="513"/>
      <c r="AC25" s="513"/>
      <c r="AD25" s="513"/>
      <c r="AE25" s="513"/>
      <c r="AF25" s="513"/>
      <c r="AG25" s="513"/>
      <c r="AH25" s="513"/>
      <c r="AI25" s="513"/>
    </row>
    <row r="26" spans="1:35" ht="15.75" x14ac:dyDescent="0.25">
      <c r="A26" s="43" t="s">
        <v>31</v>
      </c>
      <c r="B26" s="154">
        <v>222</v>
      </c>
      <c r="C26" s="154">
        <v>56</v>
      </c>
      <c r="D26" s="155">
        <v>278</v>
      </c>
      <c r="E26" s="165"/>
      <c r="F26" s="154">
        <v>562</v>
      </c>
      <c r="G26" s="154">
        <v>2</v>
      </c>
      <c r="H26" s="155">
        <v>564</v>
      </c>
      <c r="I26" s="165"/>
      <c r="J26" s="148">
        <v>42</v>
      </c>
      <c r="K26" s="429">
        <v>5</v>
      </c>
      <c r="M26" s="154"/>
      <c r="N26" s="154"/>
      <c r="AA26" s="513"/>
      <c r="AB26" s="513"/>
      <c r="AC26" s="513"/>
      <c r="AD26" s="513"/>
      <c r="AE26" s="513"/>
      <c r="AF26" s="513"/>
      <c r="AG26" s="513"/>
      <c r="AH26" s="513"/>
      <c r="AI26" s="513"/>
    </row>
    <row r="27" spans="1:35" ht="15.75" x14ac:dyDescent="0.25">
      <c r="A27" s="43" t="s">
        <v>32</v>
      </c>
      <c r="B27" s="154">
        <v>483</v>
      </c>
      <c r="C27" s="154">
        <v>1415</v>
      </c>
      <c r="D27" s="155">
        <v>1898</v>
      </c>
      <c r="E27" s="165"/>
      <c r="F27" s="154">
        <v>1104</v>
      </c>
      <c r="G27" s="154">
        <v>1477</v>
      </c>
      <c r="H27" s="155">
        <v>2581</v>
      </c>
      <c r="I27" s="165"/>
      <c r="J27" s="148">
        <v>172</v>
      </c>
      <c r="K27" s="497">
        <v>1</v>
      </c>
      <c r="M27" s="154"/>
      <c r="N27" s="154"/>
      <c r="AA27" s="513"/>
      <c r="AB27" s="513"/>
      <c r="AC27" s="513"/>
      <c r="AD27" s="513"/>
      <c r="AE27" s="513"/>
      <c r="AF27" s="513"/>
      <c r="AG27" s="513"/>
      <c r="AH27" s="513"/>
      <c r="AI27" s="513"/>
    </row>
    <row r="28" spans="1:35" ht="15.75" x14ac:dyDescent="0.25">
      <c r="A28" s="43" t="s">
        <v>33</v>
      </c>
      <c r="B28" s="154">
        <v>35</v>
      </c>
      <c r="C28" s="154">
        <v>20</v>
      </c>
      <c r="D28" s="155">
        <v>55</v>
      </c>
      <c r="E28" s="165"/>
      <c r="F28" s="154">
        <v>101</v>
      </c>
      <c r="G28" s="154">
        <v>12</v>
      </c>
      <c r="H28" s="155">
        <v>113</v>
      </c>
      <c r="I28" s="165"/>
      <c r="J28" s="429">
        <v>1</v>
      </c>
      <c r="K28" s="148">
        <v>2</v>
      </c>
      <c r="M28" s="154"/>
      <c r="N28" s="154"/>
      <c r="AA28" s="513"/>
      <c r="AB28" s="513"/>
      <c r="AC28" s="513"/>
      <c r="AD28" s="513"/>
      <c r="AE28" s="513"/>
      <c r="AF28" s="513"/>
      <c r="AG28" s="513"/>
      <c r="AH28" s="513"/>
      <c r="AI28" s="513"/>
    </row>
    <row r="29" spans="1:35" ht="18.75" x14ac:dyDescent="0.25">
      <c r="A29" s="43" t="s">
        <v>553</v>
      </c>
      <c r="B29" s="154">
        <v>104</v>
      </c>
      <c r="C29" s="154">
        <v>225</v>
      </c>
      <c r="D29" s="155">
        <v>329</v>
      </c>
      <c r="E29" s="165"/>
      <c r="F29" s="148">
        <v>573</v>
      </c>
      <c r="G29" s="429"/>
      <c r="H29" s="155">
        <v>573</v>
      </c>
      <c r="I29" s="165"/>
      <c r="J29" s="148">
        <v>9</v>
      </c>
      <c r="K29" s="85">
        <v>22</v>
      </c>
      <c r="M29" s="154"/>
      <c r="N29" s="154"/>
      <c r="AA29" s="513"/>
      <c r="AB29" s="513"/>
      <c r="AC29" s="513"/>
      <c r="AD29" s="513"/>
      <c r="AE29" s="513"/>
      <c r="AF29" s="513"/>
      <c r="AG29" s="513"/>
      <c r="AH29" s="513"/>
      <c r="AI29" s="513"/>
    </row>
    <row r="30" spans="1:35" ht="15.75" x14ac:dyDescent="0.25">
      <c r="A30" s="43" t="s">
        <v>35</v>
      </c>
      <c r="B30" s="154">
        <v>235</v>
      </c>
      <c r="C30" s="154">
        <v>989</v>
      </c>
      <c r="D30" s="155">
        <v>1224</v>
      </c>
      <c r="E30" s="165"/>
      <c r="F30" s="154">
        <v>461</v>
      </c>
      <c r="G30" s="154">
        <v>1022</v>
      </c>
      <c r="H30" s="155">
        <v>1483</v>
      </c>
      <c r="I30" s="165"/>
      <c r="J30" s="148">
        <v>229</v>
      </c>
      <c r="K30" s="148">
        <v>30</v>
      </c>
      <c r="M30" s="154"/>
      <c r="N30" s="154"/>
      <c r="AA30" s="513"/>
      <c r="AB30" s="513"/>
      <c r="AC30" s="513"/>
      <c r="AD30" s="513"/>
      <c r="AE30" s="513"/>
      <c r="AF30" s="513"/>
      <c r="AG30" s="513"/>
      <c r="AH30" s="513"/>
      <c r="AI30" s="513"/>
    </row>
    <row r="31" spans="1:35" ht="15.75" x14ac:dyDescent="0.25">
      <c r="A31" s="43" t="s">
        <v>36</v>
      </c>
      <c r="B31" s="154">
        <v>199</v>
      </c>
      <c r="C31" s="154">
        <v>61</v>
      </c>
      <c r="D31" s="155">
        <v>260</v>
      </c>
      <c r="E31" s="165"/>
      <c r="F31" s="154">
        <v>293</v>
      </c>
      <c r="G31" s="154">
        <v>26</v>
      </c>
      <c r="H31" s="155">
        <v>319</v>
      </c>
      <c r="I31" s="165"/>
      <c r="J31" s="148">
        <v>15</v>
      </c>
      <c r="K31" s="497">
        <v>8</v>
      </c>
      <c r="M31" s="154"/>
      <c r="N31" s="154"/>
      <c r="AA31" s="513"/>
      <c r="AB31" s="513"/>
      <c r="AC31" s="513"/>
      <c r="AD31" s="513"/>
      <c r="AE31" s="513"/>
      <c r="AF31" s="513"/>
      <c r="AG31" s="513"/>
      <c r="AH31" s="513"/>
      <c r="AI31" s="513"/>
    </row>
    <row r="32" spans="1:35" ht="15.75" x14ac:dyDescent="0.25">
      <c r="A32" s="43" t="s">
        <v>37</v>
      </c>
      <c r="B32" s="154">
        <v>73</v>
      </c>
      <c r="C32" s="154">
        <v>58</v>
      </c>
      <c r="D32" s="155">
        <v>131</v>
      </c>
      <c r="E32" s="165"/>
      <c r="F32" s="154">
        <v>270</v>
      </c>
      <c r="G32" s="154">
        <v>75</v>
      </c>
      <c r="H32" s="155">
        <v>345</v>
      </c>
      <c r="I32" s="165"/>
      <c r="J32" s="148">
        <v>3</v>
      </c>
      <c r="K32" s="148">
        <v>2</v>
      </c>
      <c r="M32" s="154"/>
      <c r="N32" s="154"/>
      <c r="AA32" s="513"/>
      <c r="AB32" s="513"/>
      <c r="AC32" s="513"/>
      <c r="AD32" s="513"/>
      <c r="AE32" s="513"/>
      <c r="AF32" s="513"/>
      <c r="AG32" s="513"/>
      <c r="AH32" s="513"/>
      <c r="AI32" s="513"/>
    </row>
    <row r="33" spans="1:35" ht="15.75" x14ac:dyDescent="0.25">
      <c r="A33" s="43" t="s">
        <v>38</v>
      </c>
      <c r="B33" s="154">
        <v>115</v>
      </c>
      <c r="C33" s="154">
        <v>169</v>
      </c>
      <c r="D33" s="155">
        <v>284</v>
      </c>
      <c r="E33" s="165"/>
      <c r="F33" s="154">
        <v>466</v>
      </c>
      <c r="G33" s="154">
        <v>79</v>
      </c>
      <c r="H33" s="155">
        <v>545</v>
      </c>
      <c r="I33" s="165"/>
      <c r="J33" s="148">
        <v>115</v>
      </c>
      <c r="K33" s="429">
        <v>0</v>
      </c>
      <c r="M33" s="154"/>
      <c r="N33" s="154"/>
      <c r="AA33" s="513"/>
      <c r="AB33" s="513"/>
      <c r="AC33" s="513"/>
      <c r="AD33" s="513"/>
      <c r="AE33" s="513"/>
      <c r="AF33" s="513"/>
      <c r="AG33" s="513"/>
      <c r="AH33" s="513"/>
      <c r="AI33" s="513"/>
    </row>
    <row r="34" spans="1:35" ht="15.75" x14ac:dyDescent="0.25">
      <c r="A34" s="43" t="s">
        <v>39</v>
      </c>
      <c r="B34" s="154">
        <v>350</v>
      </c>
      <c r="C34" s="154">
        <v>1436</v>
      </c>
      <c r="D34" s="155">
        <v>1786</v>
      </c>
      <c r="E34" s="165"/>
      <c r="F34" s="154">
        <v>717</v>
      </c>
      <c r="G34" s="154">
        <v>1470</v>
      </c>
      <c r="H34" s="155">
        <v>2187</v>
      </c>
      <c r="I34" s="165"/>
      <c r="J34" s="148">
        <v>23</v>
      </c>
      <c r="K34" s="148">
        <v>29</v>
      </c>
      <c r="M34" s="154"/>
      <c r="N34" s="154"/>
      <c r="AA34" s="513"/>
      <c r="AB34" s="513"/>
      <c r="AC34" s="513"/>
      <c r="AD34" s="513"/>
      <c r="AE34" s="513"/>
      <c r="AF34" s="513"/>
      <c r="AG34" s="513"/>
      <c r="AH34" s="513"/>
      <c r="AI34" s="513"/>
    </row>
    <row r="35" spans="1:35" ht="15.75" x14ac:dyDescent="0.25">
      <c r="A35" s="43" t="s">
        <v>40</v>
      </c>
      <c r="B35" s="154">
        <v>77</v>
      </c>
      <c r="C35" s="154">
        <v>128</v>
      </c>
      <c r="D35" s="155">
        <v>0</v>
      </c>
      <c r="E35" s="165"/>
      <c r="F35" s="154">
        <v>360</v>
      </c>
      <c r="G35" s="154">
        <v>12</v>
      </c>
      <c r="H35" s="155">
        <v>0</v>
      </c>
      <c r="I35" s="165"/>
      <c r="J35" s="148">
        <v>21</v>
      </c>
      <c r="K35" s="148">
        <v>14</v>
      </c>
      <c r="M35" s="154"/>
      <c r="N35" s="154"/>
      <c r="AA35" s="513"/>
      <c r="AB35" s="513"/>
      <c r="AC35" s="513"/>
      <c r="AD35" s="513"/>
      <c r="AE35" s="513"/>
      <c r="AF35" s="513"/>
      <c r="AG35" s="513"/>
      <c r="AH35" s="513"/>
      <c r="AI35" s="513"/>
    </row>
    <row r="36" spans="1:35" ht="18.75" x14ac:dyDescent="0.25">
      <c r="A36" s="43" t="s">
        <v>554</v>
      </c>
      <c r="B36" s="154">
        <v>336</v>
      </c>
      <c r="C36" s="154">
        <v>92</v>
      </c>
      <c r="D36" s="155">
        <v>428</v>
      </c>
      <c r="E36" s="165"/>
      <c r="F36" s="148">
        <v>449</v>
      </c>
      <c r="G36" s="429"/>
      <c r="H36" s="155">
        <v>449</v>
      </c>
      <c r="I36" s="165"/>
      <c r="J36" s="148">
        <v>168</v>
      </c>
      <c r="K36" s="148">
        <v>11</v>
      </c>
      <c r="M36" s="154"/>
      <c r="N36" s="154"/>
      <c r="AA36" s="513"/>
      <c r="AB36" s="513"/>
      <c r="AC36" s="513"/>
      <c r="AD36" s="513"/>
      <c r="AE36" s="513"/>
      <c r="AF36" s="513"/>
      <c r="AG36" s="513"/>
      <c r="AH36" s="513"/>
      <c r="AI36" s="513"/>
    </row>
    <row r="37" spans="1:35" ht="15.75" x14ac:dyDescent="0.25">
      <c r="A37" s="43" t="s">
        <v>42</v>
      </c>
      <c r="B37" s="154">
        <v>95</v>
      </c>
      <c r="C37" s="154">
        <v>400</v>
      </c>
      <c r="D37" s="155">
        <v>495</v>
      </c>
      <c r="E37" s="165"/>
      <c r="F37" s="154">
        <v>178</v>
      </c>
      <c r="G37" s="154">
        <v>584</v>
      </c>
      <c r="H37" s="155">
        <v>762</v>
      </c>
      <c r="I37" s="165"/>
      <c r="J37" s="148">
        <v>95</v>
      </c>
      <c r="K37" s="148">
        <v>51</v>
      </c>
      <c r="M37" s="154"/>
      <c r="N37" s="154"/>
      <c r="AA37" s="513"/>
      <c r="AB37" s="513"/>
      <c r="AC37" s="513"/>
      <c r="AD37" s="513"/>
      <c r="AE37" s="513"/>
      <c r="AF37" s="513"/>
      <c r="AG37" s="513"/>
      <c r="AH37" s="513"/>
      <c r="AI37" s="513"/>
    </row>
    <row r="38" spans="1:35" x14ac:dyDescent="0.2">
      <c r="B38" s="165"/>
      <c r="C38" s="165"/>
      <c r="D38" s="165"/>
      <c r="E38" s="165"/>
      <c r="F38" s="165"/>
      <c r="G38" s="165"/>
      <c r="H38" s="165"/>
      <c r="I38" s="165"/>
      <c r="J38" s="148"/>
      <c r="K38" s="429"/>
      <c r="M38" s="148"/>
      <c r="N38" s="148"/>
      <c r="AA38" s="513"/>
      <c r="AB38" s="513"/>
      <c r="AC38" s="513"/>
      <c r="AD38" s="513"/>
      <c r="AE38" s="513"/>
      <c r="AF38" s="513"/>
      <c r="AG38" s="513"/>
      <c r="AH38" s="513"/>
      <c r="AI38" s="513"/>
    </row>
    <row r="39" spans="1:35" ht="15.75" x14ac:dyDescent="0.25">
      <c r="A39" s="117" t="s">
        <v>43</v>
      </c>
      <c r="B39" s="670">
        <f>SUM(B6:B38)</f>
        <v>9928</v>
      </c>
      <c r="C39" s="670">
        <f>SUM(C6:C38)</f>
        <v>14177</v>
      </c>
      <c r="D39" s="670">
        <f>SUM(D6:D38)</f>
        <v>23900</v>
      </c>
      <c r="E39" s="670"/>
      <c r="F39" s="670">
        <f>SUM(F6:F38)</f>
        <v>20396</v>
      </c>
      <c r="G39" s="670">
        <f>SUM(G6:G38)</f>
        <v>15034</v>
      </c>
      <c r="H39" s="670">
        <f>SUM(H6:H38)</f>
        <v>35058</v>
      </c>
      <c r="I39" s="671" t="s">
        <v>288</v>
      </c>
      <c r="J39" s="214">
        <f>SUM(J6:J38)</f>
        <v>4951</v>
      </c>
      <c r="K39" s="214">
        <f>SUM(K6:K38)</f>
        <v>555</v>
      </c>
      <c r="L39" s="117"/>
      <c r="M39" s="516"/>
      <c r="AA39" s="513"/>
      <c r="AB39" s="513"/>
      <c r="AC39" s="513"/>
      <c r="AD39" s="513"/>
      <c r="AE39" s="513"/>
      <c r="AF39" s="513"/>
      <c r="AG39" s="513"/>
      <c r="AH39" s="513"/>
      <c r="AI39" s="513"/>
    </row>
    <row r="40" spans="1:35" ht="4.5" customHeight="1" x14ac:dyDescent="0.2"/>
    <row r="41" spans="1:35" x14ac:dyDescent="0.2">
      <c r="A41" s="11" t="s">
        <v>303</v>
      </c>
    </row>
    <row r="42" spans="1:35" x14ac:dyDescent="0.2">
      <c r="A42" s="11" t="s">
        <v>555</v>
      </c>
    </row>
    <row r="44" spans="1:35" x14ac:dyDescent="0.2">
      <c r="M44" s="516"/>
    </row>
    <row r="45" spans="1:35" x14ac:dyDescent="0.2">
      <c r="A45" s="44"/>
      <c r="B45" s="428"/>
      <c r="C45" s="428"/>
      <c r="D45" s="428"/>
      <c r="E45" s="428"/>
      <c r="F45" s="428"/>
      <c r="G45" s="428"/>
      <c r="H45" s="428"/>
      <c r="I45" s="428"/>
      <c r="J45" s="428"/>
      <c r="K45" s="428"/>
      <c r="L45" s="427"/>
      <c r="M45" s="427"/>
      <c r="N45" s="427"/>
    </row>
    <row r="46" spans="1:35" x14ac:dyDescent="0.2">
      <c r="B46" s="428"/>
      <c r="C46" s="428"/>
      <c r="D46" s="428"/>
      <c r="E46" s="428"/>
      <c r="F46" s="428"/>
      <c r="G46" s="428"/>
      <c r="H46" s="428"/>
      <c r="I46" s="428"/>
      <c r="J46" s="428"/>
      <c r="K46" s="428"/>
      <c r="L46" s="427"/>
      <c r="M46" s="427"/>
      <c r="N46" s="427"/>
    </row>
    <row r="47" spans="1:35" x14ac:dyDescent="0.2">
      <c r="B47" s="428"/>
      <c r="C47" s="428"/>
      <c r="D47" s="428"/>
      <c r="E47" s="428"/>
      <c r="F47" s="428"/>
      <c r="G47" s="428"/>
      <c r="H47" s="428"/>
      <c r="I47" s="428"/>
      <c r="J47" s="428"/>
      <c r="K47" s="428"/>
      <c r="L47" s="427"/>
      <c r="M47" s="427"/>
      <c r="N47" s="427"/>
    </row>
    <row r="48" spans="1:35" x14ac:dyDescent="0.2">
      <c r="B48" s="428"/>
      <c r="C48" s="428"/>
      <c r="D48" s="428"/>
      <c r="E48" s="428"/>
      <c r="F48" s="428"/>
      <c r="G48" s="428"/>
      <c r="H48" s="428"/>
      <c r="I48" s="428"/>
      <c r="J48" s="428"/>
      <c r="K48" s="428"/>
      <c r="L48" s="427"/>
      <c r="M48" s="427"/>
      <c r="N48" s="427"/>
    </row>
    <row r="49" spans="2:14" x14ac:dyDescent="0.2">
      <c r="B49" s="428"/>
      <c r="C49" s="428"/>
      <c r="D49" s="428"/>
      <c r="E49" s="428"/>
      <c r="F49" s="428"/>
      <c r="G49" s="428"/>
      <c r="H49" s="428"/>
      <c r="I49" s="428"/>
      <c r="J49" s="428"/>
      <c r="K49" s="428"/>
      <c r="L49" s="427"/>
      <c r="M49" s="427"/>
      <c r="N49" s="427"/>
    </row>
    <row r="50" spans="2:14" x14ac:dyDescent="0.2">
      <c r="B50" s="428"/>
      <c r="C50" s="428"/>
      <c r="D50" s="428"/>
      <c r="E50" s="428"/>
      <c r="F50" s="428"/>
      <c r="G50" s="428"/>
      <c r="H50" s="428"/>
      <c r="I50" s="428"/>
      <c r="J50" s="428"/>
      <c r="K50" s="428"/>
      <c r="L50" s="427"/>
      <c r="M50" s="427"/>
      <c r="N50" s="427"/>
    </row>
    <row r="51" spans="2:14" x14ac:dyDescent="0.2">
      <c r="B51" s="428"/>
      <c r="C51" s="428"/>
      <c r="D51" s="428"/>
      <c r="E51" s="428"/>
      <c r="F51" s="428"/>
      <c r="G51" s="428"/>
      <c r="H51" s="428"/>
      <c r="I51" s="428"/>
      <c r="J51" s="428"/>
      <c r="K51" s="428"/>
      <c r="L51" s="427"/>
      <c r="M51" s="427"/>
      <c r="N51" s="427"/>
    </row>
    <row r="52" spans="2:14" x14ac:dyDescent="0.2">
      <c r="B52" s="428"/>
      <c r="C52" s="428"/>
      <c r="D52" s="428"/>
      <c r="E52" s="428"/>
      <c r="F52" s="428"/>
      <c r="G52" s="428"/>
      <c r="H52" s="428"/>
      <c r="I52" s="428"/>
      <c r="J52" s="428"/>
      <c r="K52" s="428"/>
      <c r="L52" s="427"/>
      <c r="M52" s="427"/>
      <c r="N52" s="427"/>
    </row>
    <row r="53" spans="2:14" x14ac:dyDescent="0.2">
      <c r="B53" s="428"/>
      <c r="C53" s="428"/>
      <c r="D53" s="428"/>
      <c r="E53" s="428"/>
      <c r="F53" s="428"/>
      <c r="G53" s="428"/>
      <c r="H53" s="428"/>
      <c r="I53" s="428"/>
      <c r="J53" s="428"/>
      <c r="K53" s="428"/>
      <c r="L53" s="427"/>
      <c r="M53" s="427"/>
      <c r="N53" s="427"/>
    </row>
    <row r="54" spans="2:14" x14ac:dyDescent="0.2">
      <c r="B54" s="428"/>
      <c r="C54" s="428"/>
      <c r="D54" s="428"/>
      <c r="E54" s="428"/>
      <c r="F54" s="428"/>
      <c r="G54" s="428"/>
      <c r="H54" s="428"/>
      <c r="I54" s="428"/>
      <c r="J54" s="428"/>
      <c r="K54" s="428"/>
      <c r="L54" s="427"/>
      <c r="M54" s="427"/>
      <c r="N54" s="427"/>
    </row>
    <row r="55" spans="2:14" x14ac:dyDescent="0.2">
      <c r="B55" s="428"/>
      <c r="C55" s="428"/>
      <c r="D55" s="428"/>
      <c r="E55" s="428"/>
      <c r="F55" s="428"/>
      <c r="G55" s="428"/>
      <c r="H55" s="428"/>
      <c r="I55" s="428"/>
      <c r="J55" s="428"/>
      <c r="K55" s="428"/>
      <c r="L55" s="427"/>
      <c r="M55" s="427"/>
      <c r="N55" s="427"/>
    </row>
    <row r="56" spans="2:14" x14ac:dyDescent="0.2">
      <c r="B56" s="428"/>
      <c r="C56" s="428"/>
      <c r="D56" s="428"/>
      <c r="E56" s="428"/>
      <c r="F56" s="428"/>
      <c r="G56" s="428"/>
      <c r="H56" s="428"/>
      <c r="I56" s="428"/>
      <c r="J56" s="428"/>
      <c r="K56" s="428"/>
      <c r="L56" s="427"/>
      <c r="M56" s="427"/>
      <c r="N56" s="427"/>
    </row>
    <row r="57" spans="2:14" x14ac:dyDescent="0.2">
      <c r="B57" s="428"/>
      <c r="C57" s="428"/>
      <c r="D57" s="428"/>
      <c r="E57" s="428"/>
      <c r="F57" s="428"/>
      <c r="G57" s="428"/>
      <c r="H57" s="428"/>
      <c r="I57" s="428"/>
      <c r="J57" s="428"/>
      <c r="K57" s="428"/>
      <c r="L57" s="427"/>
      <c r="M57" s="427"/>
      <c r="N57" s="427"/>
    </row>
    <row r="58" spans="2:14" x14ac:dyDescent="0.2">
      <c r="B58" s="428"/>
      <c r="C58" s="428"/>
      <c r="D58" s="428"/>
      <c r="E58" s="428"/>
      <c r="F58" s="428"/>
      <c r="G58" s="428"/>
      <c r="H58" s="428"/>
      <c r="I58" s="428"/>
      <c r="J58" s="428"/>
      <c r="K58" s="428"/>
      <c r="L58" s="427"/>
      <c r="M58" s="427"/>
      <c r="N58" s="427"/>
    </row>
    <row r="59" spans="2:14" x14ac:dyDescent="0.2">
      <c r="B59" s="428"/>
      <c r="C59" s="428"/>
      <c r="D59" s="428"/>
      <c r="E59" s="428"/>
      <c r="F59" s="428"/>
      <c r="G59" s="428"/>
      <c r="H59" s="428"/>
      <c r="I59" s="428"/>
      <c r="J59" s="428"/>
      <c r="K59" s="428"/>
      <c r="L59" s="427"/>
      <c r="M59" s="427"/>
      <c r="N59" s="427"/>
    </row>
    <row r="60" spans="2:14" x14ac:dyDescent="0.2">
      <c r="B60" s="428"/>
      <c r="C60" s="428"/>
      <c r="D60" s="428"/>
      <c r="E60" s="428"/>
      <c r="F60" s="428"/>
      <c r="G60" s="428"/>
      <c r="H60" s="428"/>
      <c r="I60" s="428"/>
      <c r="J60" s="428"/>
      <c r="K60" s="428"/>
      <c r="L60" s="427"/>
      <c r="M60" s="427"/>
      <c r="N60" s="427"/>
    </row>
    <row r="61" spans="2:14" x14ac:dyDescent="0.2">
      <c r="B61" s="428"/>
      <c r="C61" s="428"/>
      <c r="D61" s="428"/>
      <c r="E61" s="428"/>
      <c r="F61" s="428"/>
      <c r="G61" s="428"/>
      <c r="H61" s="428"/>
      <c r="I61" s="428"/>
      <c r="J61" s="428"/>
      <c r="K61" s="428"/>
      <c r="L61" s="427"/>
      <c r="M61" s="427"/>
      <c r="N61" s="427"/>
    </row>
    <row r="62" spans="2:14" x14ac:dyDescent="0.2">
      <c r="B62" s="428"/>
      <c r="C62" s="428"/>
      <c r="D62" s="428"/>
      <c r="E62" s="428"/>
      <c r="F62" s="428"/>
      <c r="G62" s="428"/>
      <c r="H62" s="428"/>
      <c r="I62" s="428"/>
      <c r="J62" s="428"/>
      <c r="K62" s="428"/>
      <c r="L62" s="427"/>
      <c r="M62" s="427"/>
      <c r="N62" s="427"/>
    </row>
    <row r="63" spans="2:14" x14ac:dyDescent="0.2">
      <c r="B63" s="428"/>
      <c r="C63" s="428"/>
      <c r="D63" s="428"/>
      <c r="E63" s="428"/>
      <c r="F63" s="428"/>
      <c r="G63" s="428"/>
      <c r="H63" s="428"/>
      <c r="I63" s="428"/>
      <c r="J63" s="428"/>
      <c r="K63" s="428"/>
      <c r="L63" s="427"/>
      <c r="M63" s="427"/>
      <c r="N63" s="427"/>
    </row>
    <row r="64" spans="2:14" x14ac:dyDescent="0.2">
      <c r="B64" s="428"/>
      <c r="C64" s="428"/>
      <c r="D64" s="428"/>
      <c r="E64" s="428"/>
      <c r="F64" s="428"/>
      <c r="G64" s="428"/>
      <c r="H64" s="428"/>
      <c r="I64" s="428"/>
      <c r="J64" s="428"/>
      <c r="K64" s="428"/>
      <c r="L64" s="427"/>
      <c r="M64" s="427"/>
      <c r="N64" s="427"/>
    </row>
    <row r="65" spans="2:14" x14ac:dyDescent="0.2">
      <c r="B65" s="428"/>
      <c r="C65" s="428"/>
      <c r="D65" s="428"/>
      <c r="E65" s="428"/>
      <c r="F65" s="428"/>
      <c r="G65" s="428"/>
      <c r="H65" s="428"/>
      <c r="I65" s="428"/>
      <c r="J65" s="428"/>
      <c r="K65" s="428"/>
      <c r="L65" s="427"/>
      <c r="M65" s="427"/>
      <c r="N65" s="427"/>
    </row>
    <row r="66" spans="2:14" x14ac:dyDescent="0.2">
      <c r="B66" s="428"/>
      <c r="C66" s="428"/>
      <c r="D66" s="428"/>
      <c r="E66" s="428"/>
      <c r="F66" s="428"/>
      <c r="G66" s="428"/>
      <c r="H66" s="428"/>
      <c r="I66" s="428"/>
      <c r="J66" s="428"/>
      <c r="K66" s="428"/>
      <c r="L66" s="427"/>
      <c r="M66" s="427"/>
      <c r="N66" s="427"/>
    </row>
    <row r="67" spans="2:14" x14ac:dyDescent="0.2">
      <c r="B67" s="428"/>
      <c r="C67" s="428"/>
      <c r="D67" s="428"/>
      <c r="E67" s="428"/>
      <c r="F67" s="428"/>
      <c r="G67" s="428"/>
      <c r="H67" s="428"/>
      <c r="I67" s="428"/>
      <c r="J67" s="428"/>
      <c r="K67" s="428"/>
      <c r="L67" s="427"/>
      <c r="M67" s="427"/>
      <c r="N67" s="427"/>
    </row>
    <row r="68" spans="2:14" x14ac:dyDescent="0.2">
      <c r="B68" s="428"/>
      <c r="C68" s="428"/>
      <c r="D68" s="428"/>
      <c r="E68" s="428"/>
      <c r="F68" s="428"/>
      <c r="G68" s="428"/>
      <c r="H68" s="428"/>
      <c r="I68" s="428"/>
      <c r="J68" s="428"/>
      <c r="K68" s="428"/>
      <c r="L68" s="427"/>
      <c r="M68" s="427"/>
      <c r="N68" s="427"/>
    </row>
    <row r="69" spans="2:14" x14ac:dyDescent="0.2">
      <c r="B69" s="428"/>
      <c r="C69" s="428"/>
      <c r="D69" s="428"/>
      <c r="E69" s="428"/>
      <c r="F69" s="428"/>
      <c r="G69" s="428"/>
      <c r="H69" s="428"/>
      <c r="I69" s="428"/>
      <c r="J69" s="428"/>
      <c r="K69" s="428"/>
      <c r="L69" s="427"/>
      <c r="M69" s="427"/>
      <c r="N69" s="427"/>
    </row>
    <row r="70" spans="2:14" x14ac:dyDescent="0.2">
      <c r="B70" s="428"/>
      <c r="C70" s="428"/>
      <c r="D70" s="428"/>
      <c r="E70" s="428"/>
      <c r="F70" s="428"/>
      <c r="G70" s="428"/>
      <c r="H70" s="428"/>
      <c r="I70" s="428"/>
      <c r="J70" s="428"/>
      <c r="K70" s="428"/>
      <c r="L70" s="427"/>
      <c r="M70" s="427"/>
      <c r="N70" s="427"/>
    </row>
    <row r="71" spans="2:14" x14ac:dyDescent="0.2">
      <c r="B71" s="428"/>
      <c r="C71" s="428"/>
      <c r="D71" s="428"/>
      <c r="E71" s="428"/>
      <c r="F71" s="428"/>
      <c r="G71" s="428"/>
      <c r="H71" s="428"/>
      <c r="I71" s="428"/>
      <c r="J71" s="428"/>
      <c r="K71" s="428"/>
      <c r="L71" s="427"/>
      <c r="M71" s="427"/>
      <c r="N71" s="427"/>
    </row>
    <row r="72" spans="2:14" x14ac:dyDescent="0.2">
      <c r="B72" s="428"/>
      <c r="C72" s="428"/>
      <c r="D72" s="428"/>
      <c r="E72" s="428"/>
      <c r="F72" s="428"/>
      <c r="G72" s="428"/>
      <c r="H72" s="428"/>
      <c r="I72" s="428"/>
      <c r="J72" s="428"/>
      <c r="K72" s="428"/>
      <c r="L72" s="427"/>
      <c r="M72" s="427"/>
      <c r="N72" s="427"/>
    </row>
    <row r="73" spans="2:14" x14ac:dyDescent="0.2">
      <c r="B73" s="428"/>
      <c r="C73" s="428"/>
      <c r="D73" s="428"/>
      <c r="E73" s="428"/>
      <c r="F73" s="428"/>
      <c r="G73" s="428"/>
      <c r="H73" s="428"/>
      <c r="I73" s="428"/>
      <c r="J73" s="428"/>
      <c r="K73" s="428"/>
      <c r="L73" s="427"/>
      <c r="M73" s="427"/>
      <c r="N73" s="427"/>
    </row>
    <row r="74" spans="2:14" x14ac:dyDescent="0.2">
      <c r="B74" s="428"/>
      <c r="C74" s="428"/>
      <c r="D74" s="428"/>
      <c r="E74" s="428"/>
      <c r="F74" s="428"/>
      <c r="G74" s="428"/>
      <c r="H74" s="428"/>
      <c r="I74" s="428"/>
      <c r="J74" s="428"/>
      <c r="K74" s="428"/>
      <c r="L74" s="427"/>
      <c r="M74" s="427"/>
      <c r="N74" s="427"/>
    </row>
    <row r="75" spans="2:14" x14ac:dyDescent="0.2">
      <c r="B75" s="428"/>
      <c r="C75" s="428"/>
      <c r="D75" s="428"/>
      <c r="E75" s="428"/>
      <c r="F75" s="428"/>
      <c r="G75" s="428"/>
      <c r="H75" s="428"/>
      <c r="I75" s="428"/>
      <c r="J75" s="428"/>
      <c r="K75" s="428"/>
      <c r="L75" s="427"/>
      <c r="M75" s="427"/>
      <c r="N75" s="427"/>
    </row>
    <row r="76" spans="2:14" x14ac:dyDescent="0.2">
      <c r="B76" s="428"/>
      <c r="C76" s="428"/>
      <c r="D76" s="428"/>
      <c r="E76" s="428"/>
      <c r="F76" s="428"/>
      <c r="G76" s="428"/>
      <c r="H76" s="428"/>
      <c r="I76" s="428"/>
      <c r="J76" s="428"/>
      <c r="K76" s="428"/>
      <c r="L76" s="427"/>
      <c r="M76" s="427"/>
      <c r="N76" s="427"/>
    </row>
    <row r="77" spans="2:14" x14ac:dyDescent="0.2">
      <c r="B77" s="427"/>
      <c r="C77" s="427"/>
      <c r="D77" s="427"/>
      <c r="E77" s="427"/>
      <c r="F77" s="427"/>
      <c r="G77" s="427"/>
      <c r="H77" s="427"/>
      <c r="I77" s="427"/>
      <c r="J77" s="427"/>
      <c r="K77" s="427"/>
      <c r="L77" s="427"/>
      <c r="M77" s="427"/>
      <c r="N77" s="427"/>
    </row>
    <row r="78" spans="2:14" x14ac:dyDescent="0.2">
      <c r="B78" s="427"/>
      <c r="C78" s="427"/>
      <c r="D78" s="427"/>
      <c r="E78" s="427"/>
      <c r="F78" s="427"/>
      <c r="G78" s="427"/>
      <c r="H78" s="427"/>
      <c r="I78" s="427"/>
      <c r="J78" s="427"/>
      <c r="K78" s="427"/>
      <c r="L78" s="427"/>
      <c r="M78" s="427"/>
      <c r="N78" s="427"/>
    </row>
    <row r="79" spans="2:14" x14ac:dyDescent="0.2">
      <c r="B79" s="427"/>
      <c r="C79" s="427"/>
      <c r="D79" s="427"/>
      <c r="E79" s="427"/>
      <c r="F79" s="427"/>
      <c r="G79" s="427"/>
      <c r="H79" s="427"/>
      <c r="I79" s="427"/>
      <c r="J79" s="427"/>
      <c r="K79" s="427"/>
      <c r="L79" s="427"/>
      <c r="M79" s="427"/>
      <c r="N79" s="427"/>
    </row>
    <row r="80" spans="2:14" x14ac:dyDescent="0.2">
      <c r="B80" s="427"/>
      <c r="C80" s="427"/>
      <c r="D80" s="427"/>
      <c r="E80" s="427"/>
      <c r="F80" s="427"/>
      <c r="G80" s="427"/>
      <c r="H80" s="427"/>
      <c r="I80" s="427"/>
      <c r="J80" s="427"/>
      <c r="K80" s="427"/>
      <c r="L80" s="427"/>
      <c r="M80" s="427"/>
      <c r="N80" s="427"/>
    </row>
    <row r="81" spans="2:14" x14ac:dyDescent="0.2">
      <c r="B81" s="427"/>
      <c r="C81" s="427"/>
      <c r="D81" s="427"/>
      <c r="E81" s="427"/>
      <c r="F81" s="427"/>
      <c r="G81" s="427"/>
      <c r="H81" s="427"/>
      <c r="I81" s="427"/>
      <c r="J81" s="427"/>
      <c r="K81" s="427"/>
      <c r="L81" s="427"/>
      <c r="M81" s="427"/>
      <c r="N81" s="427"/>
    </row>
    <row r="82" spans="2:14" x14ac:dyDescent="0.2">
      <c r="B82" s="427"/>
      <c r="C82" s="427"/>
      <c r="D82" s="427"/>
      <c r="E82" s="427"/>
      <c r="F82" s="427"/>
      <c r="G82" s="427"/>
      <c r="H82" s="427"/>
      <c r="I82" s="427"/>
      <c r="J82" s="427"/>
      <c r="K82" s="427"/>
      <c r="L82" s="427"/>
      <c r="M82" s="427"/>
      <c r="N82" s="427"/>
    </row>
    <row r="83" spans="2:14" x14ac:dyDescent="0.2">
      <c r="B83" s="427"/>
      <c r="C83" s="427"/>
      <c r="D83" s="427"/>
      <c r="E83" s="427"/>
      <c r="F83" s="427"/>
      <c r="G83" s="427"/>
      <c r="H83" s="427"/>
      <c r="I83" s="427"/>
      <c r="J83" s="427"/>
      <c r="K83" s="427"/>
      <c r="L83" s="427"/>
      <c r="M83" s="427"/>
      <c r="N83" s="427"/>
    </row>
    <row r="84" spans="2:14" x14ac:dyDescent="0.2">
      <c r="B84" s="427"/>
      <c r="C84" s="427"/>
      <c r="D84" s="427"/>
      <c r="E84" s="427"/>
      <c r="F84" s="427"/>
      <c r="G84" s="427"/>
      <c r="H84" s="427"/>
      <c r="I84" s="427"/>
      <c r="J84" s="427"/>
      <c r="K84" s="427"/>
      <c r="L84" s="427"/>
      <c r="M84" s="427"/>
      <c r="N84" s="427"/>
    </row>
    <row r="85" spans="2:14" x14ac:dyDescent="0.2">
      <c r="B85" s="427"/>
      <c r="C85" s="427"/>
      <c r="D85" s="427"/>
      <c r="E85" s="427"/>
      <c r="F85" s="427"/>
      <c r="G85" s="427"/>
      <c r="H85" s="427"/>
      <c r="I85" s="427"/>
      <c r="J85" s="427"/>
      <c r="K85" s="427"/>
      <c r="L85" s="427"/>
      <c r="M85" s="427"/>
      <c r="N85" s="427"/>
    </row>
    <row r="86" spans="2:14" x14ac:dyDescent="0.2">
      <c r="B86" s="427"/>
      <c r="C86" s="427"/>
      <c r="D86" s="427"/>
      <c r="E86" s="427"/>
      <c r="F86" s="427"/>
      <c r="G86" s="427"/>
      <c r="H86" s="427"/>
      <c r="I86" s="427"/>
      <c r="J86" s="427"/>
      <c r="K86" s="427"/>
      <c r="L86" s="427"/>
      <c r="M86" s="427"/>
      <c r="N86" s="427"/>
    </row>
    <row r="87" spans="2:14" x14ac:dyDescent="0.2">
      <c r="B87" s="427"/>
      <c r="C87" s="427"/>
      <c r="D87" s="427"/>
      <c r="E87" s="427"/>
      <c r="F87" s="427"/>
      <c r="G87" s="427"/>
      <c r="H87" s="427"/>
      <c r="I87" s="427"/>
      <c r="J87" s="427"/>
      <c r="K87" s="427"/>
      <c r="L87" s="427"/>
      <c r="M87" s="427"/>
      <c r="N87" s="427"/>
    </row>
    <row r="88" spans="2:14" x14ac:dyDescent="0.2">
      <c r="B88" s="427"/>
      <c r="C88" s="427"/>
      <c r="D88" s="427"/>
      <c r="E88" s="427"/>
      <c r="F88" s="427"/>
      <c r="G88" s="427"/>
      <c r="H88" s="427"/>
      <c r="I88" s="427"/>
      <c r="J88" s="427"/>
      <c r="K88" s="427"/>
      <c r="L88" s="427"/>
      <c r="M88" s="427"/>
      <c r="N88" s="427"/>
    </row>
    <row r="89" spans="2:14" x14ac:dyDescent="0.2">
      <c r="B89" s="427"/>
      <c r="C89" s="427"/>
      <c r="D89" s="427"/>
      <c r="E89" s="427"/>
      <c r="F89" s="427"/>
      <c r="G89" s="427"/>
      <c r="H89" s="427"/>
      <c r="I89" s="427"/>
      <c r="J89" s="427"/>
      <c r="K89" s="427"/>
      <c r="L89" s="427"/>
      <c r="M89" s="427"/>
      <c r="N89" s="427"/>
    </row>
    <row r="90" spans="2:14" x14ac:dyDescent="0.2">
      <c r="B90" s="427"/>
      <c r="C90" s="427"/>
      <c r="D90" s="427"/>
      <c r="E90" s="427"/>
      <c r="F90" s="427"/>
      <c r="G90" s="427"/>
      <c r="H90" s="427"/>
      <c r="I90" s="427"/>
      <c r="J90" s="427"/>
      <c r="K90" s="427"/>
      <c r="L90" s="427"/>
      <c r="M90" s="427"/>
      <c r="N90" s="427"/>
    </row>
    <row r="91" spans="2:14" x14ac:dyDescent="0.2">
      <c r="B91" s="427"/>
      <c r="C91" s="427"/>
      <c r="D91" s="427"/>
      <c r="E91" s="427"/>
      <c r="F91" s="427"/>
      <c r="G91" s="427"/>
      <c r="H91" s="427"/>
      <c r="I91" s="427"/>
      <c r="J91" s="427"/>
      <c r="K91" s="427"/>
      <c r="L91" s="427"/>
      <c r="M91" s="427"/>
      <c r="N91" s="427"/>
    </row>
    <row r="92" spans="2:14" x14ac:dyDescent="0.2">
      <c r="B92" s="427"/>
      <c r="C92" s="427"/>
      <c r="D92" s="427"/>
      <c r="E92" s="427"/>
      <c r="F92" s="427"/>
      <c r="G92" s="427"/>
      <c r="H92" s="427"/>
      <c r="I92" s="427"/>
      <c r="J92" s="427"/>
      <c r="K92" s="427"/>
      <c r="L92" s="427"/>
      <c r="M92" s="427"/>
      <c r="N92" s="427"/>
    </row>
    <row r="93" spans="2:14" x14ac:dyDescent="0.2">
      <c r="B93" s="427"/>
      <c r="C93" s="427"/>
      <c r="D93" s="427"/>
      <c r="E93" s="427"/>
      <c r="F93" s="427"/>
      <c r="G93" s="427"/>
      <c r="H93" s="427"/>
      <c r="I93" s="427"/>
      <c r="J93" s="427"/>
      <c r="K93" s="427"/>
      <c r="L93" s="427"/>
      <c r="M93" s="427"/>
      <c r="N93" s="427"/>
    </row>
    <row r="94" spans="2:14" x14ac:dyDescent="0.2">
      <c r="B94" s="427"/>
      <c r="C94" s="427"/>
      <c r="D94" s="427"/>
      <c r="E94" s="427"/>
      <c r="F94" s="427"/>
      <c r="G94" s="427"/>
      <c r="H94" s="427"/>
      <c r="I94" s="427"/>
      <c r="J94" s="427"/>
      <c r="K94" s="427"/>
      <c r="L94" s="427"/>
      <c r="M94" s="427"/>
      <c r="N94" s="427"/>
    </row>
    <row r="95" spans="2:14" x14ac:dyDescent="0.2">
      <c r="B95" s="427"/>
      <c r="C95" s="427"/>
      <c r="D95" s="427"/>
      <c r="E95" s="427"/>
      <c r="F95" s="427"/>
      <c r="G95" s="427"/>
      <c r="H95" s="427"/>
      <c r="I95" s="427"/>
      <c r="J95" s="427"/>
      <c r="K95" s="427"/>
      <c r="L95" s="427"/>
      <c r="M95" s="427"/>
      <c r="N95" s="427"/>
    </row>
    <row r="96" spans="2:14" x14ac:dyDescent="0.2">
      <c r="B96" s="427"/>
      <c r="C96" s="427"/>
      <c r="D96" s="427"/>
      <c r="E96" s="427"/>
      <c r="F96" s="427"/>
      <c r="G96" s="427"/>
      <c r="H96" s="427"/>
      <c r="I96" s="427"/>
      <c r="J96" s="427"/>
      <c r="K96" s="427"/>
      <c r="L96" s="427"/>
      <c r="M96" s="427"/>
      <c r="N96" s="427"/>
    </row>
    <row r="97" spans="2:14" x14ac:dyDescent="0.2">
      <c r="B97" s="427"/>
      <c r="C97" s="427"/>
      <c r="D97" s="427"/>
      <c r="E97" s="427"/>
      <c r="F97" s="427"/>
      <c r="G97" s="427"/>
      <c r="H97" s="427"/>
      <c r="I97" s="427"/>
      <c r="J97" s="427"/>
      <c r="K97" s="427"/>
      <c r="L97" s="427"/>
      <c r="M97" s="427"/>
      <c r="N97" s="427"/>
    </row>
    <row r="98" spans="2:14" x14ac:dyDescent="0.2">
      <c r="B98" s="427"/>
      <c r="C98" s="427"/>
      <c r="D98" s="427"/>
      <c r="E98" s="427"/>
      <c r="F98" s="427"/>
      <c r="G98" s="427"/>
      <c r="H98" s="427"/>
      <c r="I98" s="427"/>
      <c r="J98" s="427"/>
      <c r="K98" s="427"/>
      <c r="L98" s="427"/>
      <c r="M98" s="427"/>
      <c r="N98" s="427"/>
    </row>
    <row r="99" spans="2:14" x14ac:dyDescent="0.2">
      <c r="B99" s="427"/>
      <c r="C99" s="427"/>
      <c r="D99" s="427"/>
      <c r="E99" s="427"/>
      <c r="F99" s="427"/>
      <c r="G99" s="427"/>
      <c r="H99" s="427"/>
      <c r="I99" s="427"/>
      <c r="J99" s="427"/>
      <c r="K99" s="427"/>
      <c r="L99" s="427"/>
      <c r="M99" s="427"/>
      <c r="N99" s="427"/>
    </row>
    <row r="100" spans="2:14" x14ac:dyDescent="0.2">
      <c r="B100" s="427"/>
      <c r="C100" s="427"/>
      <c r="D100" s="427"/>
      <c r="E100" s="427"/>
      <c r="F100" s="427"/>
      <c r="G100" s="427"/>
      <c r="H100" s="427"/>
      <c r="I100" s="427"/>
      <c r="J100" s="427"/>
      <c r="K100" s="427"/>
      <c r="L100" s="427"/>
      <c r="M100" s="427"/>
      <c r="N100" s="427"/>
    </row>
    <row r="101" spans="2:14" x14ac:dyDescent="0.2">
      <c r="B101" s="427"/>
      <c r="C101" s="427"/>
      <c r="D101" s="427"/>
      <c r="E101" s="427"/>
      <c r="F101" s="427"/>
      <c r="G101" s="427"/>
      <c r="H101" s="427"/>
      <c r="I101" s="427"/>
      <c r="J101" s="427"/>
      <c r="K101" s="427"/>
      <c r="L101" s="427"/>
      <c r="M101" s="427"/>
      <c r="N101" s="427"/>
    </row>
    <row r="102" spans="2:14" x14ac:dyDescent="0.2">
      <c r="B102" s="427"/>
      <c r="C102" s="427"/>
      <c r="D102" s="427"/>
      <c r="E102" s="427"/>
      <c r="F102" s="427"/>
      <c r="G102" s="427"/>
      <c r="H102" s="427"/>
      <c r="I102" s="427"/>
      <c r="J102" s="427"/>
      <c r="K102" s="427"/>
      <c r="L102" s="427"/>
      <c r="M102" s="427"/>
      <c r="N102" s="427"/>
    </row>
    <row r="103" spans="2:14" x14ac:dyDescent="0.2">
      <c r="B103" s="427"/>
      <c r="C103" s="427"/>
      <c r="D103" s="427"/>
      <c r="E103" s="427"/>
      <c r="F103" s="427"/>
      <c r="G103" s="427"/>
      <c r="H103" s="427"/>
      <c r="I103" s="427"/>
      <c r="J103" s="427"/>
      <c r="K103" s="427"/>
      <c r="L103" s="427"/>
      <c r="M103" s="427"/>
      <c r="N103" s="427"/>
    </row>
  </sheetData>
  <mergeCells count="8">
    <mergeCell ref="B3:B4"/>
    <mergeCell ref="J3:J4"/>
    <mergeCell ref="K3:K4"/>
    <mergeCell ref="H3:H4"/>
    <mergeCell ref="C3:C4"/>
    <mergeCell ref="D3:D4"/>
    <mergeCell ref="F3:F4"/>
    <mergeCell ref="G3:G4"/>
  </mergeCells>
  <phoneticPr fontId="0" type="noConversion"/>
  <pageMargins left="0.55118110236220474" right="0.74803149606299213" top="0.98425196850393704" bottom="0.98425196850393704" header="0.51181102362204722" footer="0.51181102362204722"/>
  <pageSetup paperSize="9" scale="72" orientation="portrait" r:id="rId1"/>
  <headerFooter alignWithMargins="0">
    <oddHeader>&amp;R&amp;"Arial,Bold"&amp;14ROAD TRANSPORT VEHICLES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51"/>
  <sheetViews>
    <sheetView zoomScale="85" zoomScaleNormal="85" workbookViewId="0"/>
  </sheetViews>
  <sheetFormatPr defaultRowHeight="15" x14ac:dyDescent="0.2"/>
  <cols>
    <col min="1" max="1" width="28.140625" style="43" customWidth="1"/>
    <col min="2" max="9" width="7.140625" style="43" hidden="1" customWidth="1"/>
    <col min="10" max="10" width="9.5703125" style="43" hidden="1" customWidth="1"/>
    <col min="11" max="12" width="10.140625" style="43" hidden="1" customWidth="1"/>
    <col min="13" max="13" width="9.7109375" style="43" hidden="1" customWidth="1"/>
    <col min="14" max="16" width="10.140625" style="43" hidden="1" customWidth="1"/>
    <col min="17" max="18" width="10.85546875" style="43" hidden="1" customWidth="1"/>
    <col min="19" max="19" width="9.28515625" style="43" customWidth="1"/>
    <col min="20" max="20" width="8.85546875" style="43" customWidth="1"/>
    <col min="21" max="21" width="9.7109375" style="43" customWidth="1"/>
    <col min="22" max="22" width="10" style="43" customWidth="1"/>
    <col min="23" max="23" width="10.7109375" style="43" customWidth="1"/>
    <col min="24" max="16384" width="9.140625" style="43"/>
  </cols>
  <sheetData>
    <row r="1" spans="1:25" ht="15.75" x14ac:dyDescent="0.25">
      <c r="A1" s="90" t="s">
        <v>886</v>
      </c>
      <c r="B1" s="90"/>
      <c r="C1" s="90"/>
      <c r="D1" s="90"/>
      <c r="E1" s="90"/>
      <c r="F1" s="90"/>
      <c r="G1" s="90"/>
      <c r="H1" s="90"/>
      <c r="I1" s="90"/>
    </row>
    <row r="2" spans="1:25" x14ac:dyDescent="0.2">
      <c r="A2" s="44" t="s">
        <v>207</v>
      </c>
      <c r="B2" s="44"/>
      <c r="C2" s="44"/>
      <c r="D2" s="44"/>
      <c r="E2" s="44"/>
      <c r="F2" s="44"/>
      <c r="G2" s="44"/>
      <c r="H2" s="44"/>
      <c r="I2" s="44"/>
    </row>
    <row r="3" spans="1:25" ht="17.25" customHeight="1" x14ac:dyDescent="0.25">
      <c r="A3" s="218" t="s">
        <v>45</v>
      </c>
      <c r="B3" s="218"/>
      <c r="C3" s="218"/>
      <c r="D3" s="218"/>
      <c r="E3" s="218"/>
      <c r="F3" s="218"/>
      <c r="G3" s="218"/>
      <c r="H3" s="218"/>
      <c r="I3" s="218"/>
      <c r="S3" s="219" t="s">
        <v>143</v>
      </c>
      <c r="T3" s="219" t="s">
        <v>883</v>
      </c>
      <c r="U3" s="219" t="s">
        <v>884</v>
      </c>
      <c r="V3" s="219" t="s">
        <v>885</v>
      </c>
      <c r="W3" s="219" t="s">
        <v>46</v>
      </c>
      <c r="X3" s="219" t="s">
        <v>46</v>
      </c>
      <c r="Y3" s="219" t="s">
        <v>162</v>
      </c>
    </row>
    <row r="4" spans="1:25" ht="17.25" customHeight="1" x14ac:dyDescent="0.25">
      <c r="A4" s="90"/>
      <c r="B4" s="90"/>
      <c r="C4" s="90"/>
      <c r="D4" s="90"/>
      <c r="E4" s="90"/>
      <c r="F4" s="90"/>
      <c r="G4" s="90"/>
      <c r="H4" s="90"/>
      <c r="I4" s="90"/>
      <c r="S4" s="96">
        <v>2005</v>
      </c>
      <c r="T4" s="96">
        <v>2009</v>
      </c>
      <c r="U4" s="96">
        <v>2014</v>
      </c>
      <c r="V4" s="96">
        <v>2019</v>
      </c>
      <c r="W4" s="96"/>
      <c r="X4" s="96" t="s">
        <v>47</v>
      </c>
      <c r="Y4" s="96" t="s">
        <v>161</v>
      </c>
    </row>
    <row r="5" spans="1:25" ht="21" customHeight="1" x14ac:dyDescent="0.25">
      <c r="A5" s="117"/>
      <c r="B5" s="117"/>
      <c r="C5" s="117"/>
      <c r="D5" s="117"/>
      <c r="E5" s="117"/>
      <c r="F5" s="117"/>
      <c r="G5" s="117"/>
      <c r="H5" s="117"/>
      <c r="I5" s="117"/>
      <c r="S5" s="206"/>
      <c r="T5" s="206"/>
      <c r="U5" s="206"/>
      <c r="V5" s="206"/>
      <c r="W5" s="206"/>
      <c r="X5" s="206"/>
      <c r="Y5" s="206" t="s">
        <v>209</v>
      </c>
    </row>
    <row r="6" spans="1:25" ht="15.75" customHeight="1" x14ac:dyDescent="0.2">
      <c r="A6" s="44"/>
      <c r="B6" s="44"/>
      <c r="C6" s="44"/>
      <c r="D6" s="44"/>
      <c r="E6" s="44"/>
      <c r="F6" s="44"/>
      <c r="G6" s="44"/>
      <c r="H6" s="44"/>
      <c r="I6" s="44"/>
      <c r="V6" s="84" t="s">
        <v>48</v>
      </c>
      <c r="X6" s="84" t="s">
        <v>10</v>
      </c>
      <c r="Y6" s="84" t="s">
        <v>49</v>
      </c>
    </row>
    <row r="7" spans="1:25" ht="9" customHeight="1" x14ac:dyDescent="0.2">
      <c r="A7" s="44"/>
      <c r="B7" s="44"/>
      <c r="C7" s="44"/>
      <c r="D7" s="44"/>
      <c r="E7" s="44"/>
      <c r="F7" s="44"/>
      <c r="G7" s="44"/>
      <c r="H7" s="44"/>
      <c r="I7" s="44"/>
      <c r="S7" s="71"/>
      <c r="T7" s="71"/>
      <c r="U7" s="74"/>
      <c r="V7" s="75"/>
      <c r="W7" s="76"/>
    </row>
    <row r="8" spans="1:25" ht="17.25" customHeight="1" x14ac:dyDescent="0.2">
      <c r="A8" s="44" t="s">
        <v>7</v>
      </c>
      <c r="B8" s="44"/>
      <c r="C8" s="44"/>
      <c r="D8" s="44"/>
      <c r="E8" s="44"/>
      <c r="F8" s="44"/>
      <c r="G8" s="44"/>
      <c r="H8" s="44"/>
      <c r="I8" s="44"/>
      <c r="S8" s="489">
        <v>5.9</v>
      </c>
      <c r="T8" s="489">
        <v>18.010000000000002</v>
      </c>
      <c r="U8" s="489">
        <v>32.19</v>
      </c>
      <c r="V8" s="489">
        <v>43.9</v>
      </c>
      <c r="W8" s="489">
        <f>SUM(S8:V8)</f>
        <v>100</v>
      </c>
      <c r="X8" s="665">
        <v>2711.1959999999999</v>
      </c>
      <c r="Y8" s="490">
        <v>6.75</v>
      </c>
    </row>
    <row r="9" spans="1:25" ht="17.25" customHeight="1" x14ac:dyDescent="0.2">
      <c r="A9" s="108" t="s">
        <v>9</v>
      </c>
      <c r="B9" s="108"/>
      <c r="C9" s="108"/>
      <c r="D9" s="108"/>
      <c r="E9" s="108"/>
      <c r="F9" s="108"/>
      <c r="G9" s="108"/>
      <c r="H9" s="108"/>
      <c r="I9" s="108"/>
      <c r="S9" s="489">
        <v>5.59</v>
      </c>
      <c r="T9" s="489">
        <v>17.89</v>
      </c>
      <c r="U9" s="489">
        <v>32.49</v>
      </c>
      <c r="V9" s="489">
        <v>44.03</v>
      </c>
      <c r="W9" s="489">
        <f t="shared" ref="W9:W16" si="0">SUM(S9:V9)</f>
        <v>100</v>
      </c>
      <c r="X9" s="665">
        <v>2403.5709999999999</v>
      </c>
      <c r="Y9" s="490">
        <v>6.69</v>
      </c>
    </row>
    <row r="10" spans="1:25" ht="17.25" customHeight="1" x14ac:dyDescent="0.2">
      <c r="A10" s="44" t="s">
        <v>356</v>
      </c>
      <c r="B10" s="44"/>
      <c r="C10" s="44"/>
      <c r="D10" s="44"/>
      <c r="E10" s="44"/>
      <c r="F10" s="44"/>
      <c r="G10" s="44"/>
      <c r="H10" s="44"/>
      <c r="I10" s="44"/>
      <c r="S10" s="489">
        <v>27.9</v>
      </c>
      <c r="T10" s="489">
        <v>17.059999999999999</v>
      </c>
      <c r="U10" s="489">
        <v>18.41</v>
      </c>
      <c r="V10" s="489">
        <v>36.630000000000003</v>
      </c>
      <c r="W10" s="489">
        <f t="shared" si="0"/>
        <v>100</v>
      </c>
      <c r="X10" s="665">
        <v>62.515999999999998</v>
      </c>
      <c r="Y10" s="490">
        <v>10.25</v>
      </c>
    </row>
    <row r="11" spans="1:25" ht="17.25" customHeight="1" x14ac:dyDescent="0.2">
      <c r="A11" s="44" t="s">
        <v>814</v>
      </c>
      <c r="B11" s="44"/>
      <c r="C11" s="44"/>
      <c r="D11" s="44"/>
      <c r="E11" s="44"/>
      <c r="F11" s="44"/>
      <c r="G11" s="44"/>
      <c r="H11" s="44"/>
      <c r="I11" s="44"/>
      <c r="S11" s="489">
        <v>11.74</v>
      </c>
      <c r="T11" s="489">
        <v>26.51</v>
      </c>
      <c r="U11" s="489">
        <v>30.24</v>
      </c>
      <c r="V11" s="489">
        <v>31.5</v>
      </c>
      <c r="W11" s="489">
        <f t="shared" si="0"/>
        <v>99.99</v>
      </c>
      <c r="X11" s="665">
        <v>11.503</v>
      </c>
      <c r="Y11" s="490">
        <v>8.5399999999999991</v>
      </c>
    </row>
    <row r="12" spans="1:25" ht="17.25" customHeight="1" x14ac:dyDescent="0.2">
      <c r="A12" s="44" t="s">
        <v>2</v>
      </c>
      <c r="B12" s="44"/>
      <c r="C12" s="44"/>
      <c r="D12" s="44"/>
      <c r="E12" s="44"/>
      <c r="F12" s="44"/>
      <c r="G12" s="44"/>
      <c r="H12" s="44"/>
      <c r="I12" s="44"/>
      <c r="S12" s="489">
        <v>6.97</v>
      </c>
      <c r="T12" s="489">
        <v>14.23</v>
      </c>
      <c r="U12" s="489">
        <v>30.22</v>
      </c>
      <c r="V12" s="489">
        <v>48.58</v>
      </c>
      <c r="W12" s="489">
        <f t="shared" si="0"/>
        <v>100</v>
      </c>
      <c r="X12" s="665">
        <v>28.071000000000002</v>
      </c>
      <c r="Y12" s="490">
        <v>6.36</v>
      </c>
    </row>
    <row r="13" spans="1:25" ht="17.25" customHeight="1" x14ac:dyDescent="0.2">
      <c r="A13" s="44" t="s">
        <v>3</v>
      </c>
      <c r="B13" s="44"/>
      <c r="C13" s="44"/>
      <c r="D13" s="44"/>
      <c r="E13" s="44"/>
      <c r="F13" s="44"/>
      <c r="G13" s="44"/>
      <c r="H13" s="44"/>
      <c r="I13" s="44"/>
      <c r="S13" s="489">
        <v>25.65</v>
      </c>
      <c r="T13" s="489">
        <v>11.04</v>
      </c>
      <c r="U13" s="489">
        <v>15.17</v>
      </c>
      <c r="V13" s="489">
        <v>48.13</v>
      </c>
      <c r="W13" s="489">
        <f t="shared" si="0"/>
        <v>99.990000000000009</v>
      </c>
      <c r="X13" s="665">
        <v>215.11199999999999</v>
      </c>
      <c r="Y13" s="490">
        <v>13.6</v>
      </c>
    </row>
    <row r="14" spans="1:25" ht="17.25" customHeight="1" x14ac:dyDescent="0.2">
      <c r="A14" s="44" t="s">
        <v>4</v>
      </c>
      <c r="B14" s="44"/>
      <c r="C14" s="44"/>
      <c r="D14" s="44"/>
      <c r="E14" s="44"/>
      <c r="F14" s="44"/>
      <c r="G14" s="44"/>
      <c r="H14" s="44"/>
      <c r="I14" s="44"/>
      <c r="S14" s="489">
        <v>14.21</v>
      </c>
      <c r="T14" s="489">
        <v>12.68</v>
      </c>
      <c r="U14" s="489">
        <v>18.510000000000002</v>
      </c>
      <c r="V14" s="489">
        <v>54.6</v>
      </c>
      <c r="W14" s="489">
        <f t="shared" si="0"/>
        <v>100</v>
      </c>
      <c r="X14" s="665">
        <v>12.381</v>
      </c>
      <c r="Y14" s="490">
        <v>7.07</v>
      </c>
    </row>
    <row r="15" spans="1:25" s="92" customFormat="1" ht="17.25" customHeight="1" x14ac:dyDescent="0.25">
      <c r="A15" s="90" t="s">
        <v>6</v>
      </c>
      <c r="B15" s="90"/>
      <c r="C15" s="90"/>
      <c r="D15" s="90"/>
      <c r="E15" s="90"/>
      <c r="F15" s="90"/>
      <c r="G15" s="90"/>
      <c r="H15" s="90"/>
      <c r="I15" s="90"/>
      <c r="S15" s="491">
        <v>7.81</v>
      </c>
      <c r="T15" s="491">
        <v>17.48</v>
      </c>
      <c r="U15" s="491">
        <v>30.62</v>
      </c>
      <c r="V15" s="491">
        <v>44.09</v>
      </c>
      <c r="W15" s="491">
        <f t="shared" si="0"/>
        <v>100</v>
      </c>
      <c r="X15" s="666">
        <v>3040.779</v>
      </c>
      <c r="Y15" s="492">
        <v>7.31</v>
      </c>
    </row>
    <row r="16" spans="1:25" ht="17.25" customHeight="1" x14ac:dyDescent="0.2">
      <c r="A16" s="250" t="s">
        <v>9</v>
      </c>
      <c r="B16" s="250"/>
      <c r="C16" s="250"/>
      <c r="D16" s="250"/>
      <c r="E16" s="250"/>
      <c r="F16" s="250"/>
      <c r="G16" s="250"/>
      <c r="H16" s="250"/>
      <c r="I16" s="250"/>
      <c r="S16" s="493">
        <v>6.02</v>
      </c>
      <c r="T16" s="493">
        <v>17.48</v>
      </c>
      <c r="U16" s="493">
        <v>31.42</v>
      </c>
      <c r="V16" s="493">
        <v>45.09</v>
      </c>
      <c r="W16" s="493">
        <f t="shared" si="0"/>
        <v>100.01</v>
      </c>
      <c r="X16" s="667">
        <v>2524.4769999999999</v>
      </c>
      <c r="Y16" s="494">
        <v>6.82</v>
      </c>
    </row>
    <row r="17" spans="1:29" ht="13.5" customHeight="1" x14ac:dyDescent="0.25">
      <c r="A17" s="448" t="s">
        <v>819</v>
      </c>
      <c r="B17" s="108"/>
      <c r="C17" s="108"/>
      <c r="D17" s="108"/>
      <c r="E17" s="108"/>
      <c r="F17" s="108"/>
      <c r="G17" s="108"/>
      <c r="H17" s="108"/>
      <c r="I17" s="108"/>
      <c r="R17" s="271"/>
      <c r="S17" s="271"/>
      <c r="T17" s="271"/>
      <c r="U17" s="271"/>
      <c r="V17" s="271"/>
      <c r="W17" s="668"/>
      <c r="X17" s="462"/>
    </row>
    <row r="18" spans="1:29" s="11" customFormat="1" ht="12.75" x14ac:dyDescent="0.2">
      <c r="A18" s="11" t="s">
        <v>208</v>
      </c>
    </row>
    <row r="24" spans="1:29" ht="18.75" x14ac:dyDescent="0.25">
      <c r="A24" s="90" t="s">
        <v>325</v>
      </c>
      <c r="B24" s="90"/>
      <c r="C24" s="116"/>
      <c r="D24" s="116"/>
      <c r="E24" s="116"/>
      <c r="F24" s="116"/>
      <c r="G24" s="116"/>
      <c r="H24" s="116"/>
      <c r="I24" s="116"/>
      <c r="K24" s="44"/>
      <c r="L24" s="44"/>
      <c r="M24" s="44"/>
      <c r="N24" s="44"/>
      <c r="O24" s="44"/>
      <c r="P24" s="44"/>
      <c r="Q24" s="44"/>
      <c r="R24" s="44"/>
      <c r="S24" s="44"/>
      <c r="T24" s="44"/>
      <c r="U24" s="44"/>
      <c r="V24" s="44"/>
    </row>
    <row r="25" spans="1:29" ht="21" customHeight="1" x14ac:dyDescent="0.25">
      <c r="A25" s="207" t="s">
        <v>50</v>
      </c>
      <c r="B25" s="206">
        <v>1992</v>
      </c>
      <c r="C25" s="206">
        <v>1993</v>
      </c>
      <c r="D25" s="206">
        <v>1994</v>
      </c>
      <c r="E25" s="206">
        <v>1995</v>
      </c>
      <c r="F25" s="206">
        <v>1996</v>
      </c>
      <c r="G25" s="206">
        <v>1997</v>
      </c>
      <c r="H25" s="206">
        <v>1998</v>
      </c>
      <c r="I25" s="284" t="s">
        <v>428</v>
      </c>
      <c r="J25" s="221" t="s">
        <v>264</v>
      </c>
      <c r="K25" s="221" t="s">
        <v>265</v>
      </c>
      <c r="L25" s="221" t="s">
        <v>266</v>
      </c>
      <c r="M25" s="221" t="s">
        <v>267</v>
      </c>
      <c r="N25" s="221" t="s">
        <v>262</v>
      </c>
      <c r="O25" s="221" t="s">
        <v>270</v>
      </c>
      <c r="P25" s="221" t="s">
        <v>412</v>
      </c>
      <c r="Q25" s="221" t="s">
        <v>413</v>
      </c>
      <c r="R25" s="221" t="s">
        <v>414</v>
      </c>
      <c r="S25" s="221" t="s">
        <v>415</v>
      </c>
      <c r="T25" s="221" t="s">
        <v>405</v>
      </c>
      <c r="U25" s="221" t="s">
        <v>443</v>
      </c>
      <c r="V25" s="221" t="s">
        <v>459</v>
      </c>
      <c r="W25" s="221" t="s">
        <v>513</v>
      </c>
      <c r="X25" s="221" t="s">
        <v>685</v>
      </c>
      <c r="Y25" s="221" t="s">
        <v>735</v>
      </c>
      <c r="Z25" s="221" t="s">
        <v>769</v>
      </c>
      <c r="AA25" s="221" t="s">
        <v>775</v>
      </c>
      <c r="AB25" s="221" t="s">
        <v>803</v>
      </c>
      <c r="AC25" s="221" t="s">
        <v>887</v>
      </c>
    </row>
    <row r="26" spans="1:29" ht="20.25" customHeight="1" x14ac:dyDescent="0.25">
      <c r="A26" s="90" t="s">
        <v>51</v>
      </c>
      <c r="B26" s="90"/>
      <c r="C26" s="90"/>
      <c r="D26" s="90"/>
      <c r="E26" s="90"/>
      <c r="F26" s="90"/>
      <c r="G26" s="90"/>
      <c r="H26" s="90"/>
      <c r="I26" s="90"/>
      <c r="L26" s="84"/>
      <c r="M26" s="84"/>
      <c r="N26" s="84"/>
      <c r="P26" s="84"/>
      <c r="Q26" s="84"/>
      <c r="R26" s="84"/>
      <c r="S26" s="84"/>
      <c r="T26" s="84"/>
      <c r="U26" s="84"/>
      <c r="V26" s="84"/>
      <c r="AC26" s="84" t="s">
        <v>49</v>
      </c>
    </row>
    <row r="27" spans="1:29" x14ac:dyDescent="0.2">
      <c r="A27" s="44"/>
      <c r="B27" s="44"/>
      <c r="C27" s="44"/>
      <c r="D27" s="44"/>
      <c r="E27" s="44"/>
      <c r="F27" s="44"/>
      <c r="G27" s="44"/>
      <c r="H27" s="44"/>
      <c r="I27" s="44"/>
    </row>
    <row r="28" spans="1:29" x14ac:dyDescent="0.2">
      <c r="A28" s="44" t="s">
        <v>7</v>
      </c>
      <c r="B28" s="285">
        <v>5.4</v>
      </c>
      <c r="C28" s="74">
        <v>6</v>
      </c>
      <c r="D28" s="74">
        <v>6.2</v>
      </c>
      <c r="E28" s="74">
        <v>6.2</v>
      </c>
      <c r="F28" s="74">
        <v>6.3</v>
      </c>
      <c r="G28" s="74">
        <v>6.4</v>
      </c>
      <c r="H28" s="265">
        <v>6.3978432477250902</v>
      </c>
      <c r="I28" s="279">
        <v>5.8901222354856673</v>
      </c>
      <c r="J28" s="132">
        <v>5.9096375932497001</v>
      </c>
      <c r="K28" s="132">
        <v>5.8389005325280499</v>
      </c>
      <c r="L28" s="157">
        <v>5.7209995343483699</v>
      </c>
      <c r="M28" s="156">
        <v>5.6480676096220304</v>
      </c>
      <c r="N28" s="156">
        <v>5.6459030567508899</v>
      </c>
      <c r="O28" s="156">
        <v>5.6527334495738</v>
      </c>
      <c r="P28" s="156">
        <v>5.6718879610169504</v>
      </c>
      <c r="Q28" s="156">
        <v>5.7287839749159399</v>
      </c>
      <c r="R28" s="156">
        <v>5.8393977052511303</v>
      </c>
      <c r="S28" s="156">
        <v>5.9582461480118001</v>
      </c>
      <c r="T28" s="156">
        <v>6.1314897480491597</v>
      </c>
      <c r="U28" s="156">
        <v>6.31693360002284</v>
      </c>
      <c r="V28" s="156">
        <v>6.4640944306553996</v>
      </c>
      <c r="W28" s="71">
        <v>6.53</v>
      </c>
      <c r="X28" s="71">
        <v>6.55</v>
      </c>
      <c r="Y28" s="71">
        <v>6.57</v>
      </c>
      <c r="Z28" s="70">
        <v>6.59</v>
      </c>
      <c r="AA28" s="70">
        <v>6.62</v>
      </c>
      <c r="AB28" s="70">
        <v>6.67</v>
      </c>
      <c r="AC28" s="70">
        <v>6.75</v>
      </c>
    </row>
    <row r="29" spans="1:29" ht="18" x14ac:dyDescent="0.2">
      <c r="A29" s="44" t="s">
        <v>357</v>
      </c>
      <c r="B29" s="285">
        <v>6.8</v>
      </c>
      <c r="C29" s="74">
        <v>7.2</v>
      </c>
      <c r="D29" s="74">
        <v>7.7</v>
      </c>
      <c r="E29" s="74">
        <v>7.7</v>
      </c>
      <c r="F29" s="74">
        <v>7.9</v>
      </c>
      <c r="G29" s="74">
        <v>7.5</v>
      </c>
      <c r="H29" s="265">
        <v>6.9635699904908703</v>
      </c>
      <c r="I29" s="279">
        <v>6.0755862999831285</v>
      </c>
      <c r="J29" s="132">
        <v>5.82081954902739</v>
      </c>
      <c r="K29" s="132">
        <v>5.8103212820839802</v>
      </c>
      <c r="L29" s="157">
        <v>5.9960341827084402</v>
      </c>
      <c r="M29" s="156">
        <v>6.2053799865121304</v>
      </c>
      <c r="N29" s="156">
        <v>6.5282807449342499</v>
      </c>
      <c r="O29" s="156">
        <v>6.7667857577344099</v>
      </c>
      <c r="P29" s="156">
        <v>6.9129298628520104</v>
      </c>
      <c r="Q29" s="156">
        <v>7.0884991518845304</v>
      </c>
      <c r="R29" s="156">
        <v>7.3032022748048897</v>
      </c>
      <c r="S29" s="156">
        <v>7.7623726514598097</v>
      </c>
      <c r="T29" s="156">
        <v>8.2316745631962203</v>
      </c>
      <c r="U29" s="156">
        <v>8.6464453937902697</v>
      </c>
      <c r="V29" s="156">
        <v>8.9548491543781594</v>
      </c>
      <c r="W29" s="71">
        <v>9.36</v>
      </c>
      <c r="X29" s="71">
        <v>9.6</v>
      </c>
      <c r="Y29" s="71">
        <v>9.77</v>
      </c>
      <c r="Z29" s="70">
        <v>9.89</v>
      </c>
      <c r="AA29" s="70">
        <v>10.039999999999999</v>
      </c>
      <c r="AB29" s="70">
        <v>10.17</v>
      </c>
      <c r="AC29" s="70">
        <v>10.25</v>
      </c>
    </row>
    <row r="30" spans="1:29" ht="18" x14ac:dyDescent="0.2">
      <c r="A30" s="44" t="s">
        <v>815</v>
      </c>
      <c r="B30" s="285">
        <v>8.4</v>
      </c>
      <c r="C30" s="74">
        <v>8.9</v>
      </c>
      <c r="D30" s="74">
        <v>9.1999999999999993</v>
      </c>
      <c r="E30" s="74">
        <v>9.5</v>
      </c>
      <c r="F30" s="280">
        <v>9.9</v>
      </c>
      <c r="G30" s="74">
        <v>9.4</v>
      </c>
      <c r="H30" s="265">
        <v>9.01486250144848</v>
      </c>
      <c r="I30" s="279">
        <v>8.4868986479404676</v>
      </c>
      <c r="J30" s="132">
        <v>8.2412185642595297</v>
      </c>
      <c r="K30" s="132">
        <v>8.2489205071703307</v>
      </c>
      <c r="L30" s="157">
        <v>8.3615944675890201</v>
      </c>
      <c r="M30" s="156">
        <v>8.3837132006499608</v>
      </c>
      <c r="N30" s="156">
        <v>8.3828655992533694</v>
      </c>
      <c r="O30" s="156">
        <v>8.0337957235026298</v>
      </c>
      <c r="P30" s="156">
        <v>7.8701674241899902</v>
      </c>
      <c r="Q30" s="156">
        <v>7.8578612557096204</v>
      </c>
      <c r="R30" s="156">
        <v>7.8499820057644696</v>
      </c>
      <c r="S30" s="156">
        <v>7.9738006188958996</v>
      </c>
      <c r="T30" s="156">
        <v>8.1302808704629292</v>
      </c>
      <c r="U30" s="156">
        <v>8.3837781021167395</v>
      </c>
      <c r="V30" s="156">
        <v>8.4175703668023605</v>
      </c>
      <c r="W30" s="71">
        <v>8.27</v>
      </c>
      <c r="X30" s="71">
        <v>8.32</v>
      </c>
      <c r="Y30" s="71">
        <v>8.33</v>
      </c>
      <c r="Z30" s="70">
        <v>8.3000000000000007</v>
      </c>
      <c r="AA30" s="70">
        <v>8.5299999999999994</v>
      </c>
      <c r="AB30" s="70">
        <v>8.6</v>
      </c>
      <c r="AC30" s="70">
        <v>8.5399999999999991</v>
      </c>
    </row>
    <row r="31" spans="1:29" x14ac:dyDescent="0.2">
      <c r="A31" s="44" t="s">
        <v>2</v>
      </c>
      <c r="B31" s="285" t="s">
        <v>53</v>
      </c>
      <c r="C31" s="74" t="s">
        <v>53</v>
      </c>
      <c r="D31" s="74" t="s">
        <v>53</v>
      </c>
      <c r="E31" s="74" t="s">
        <v>53</v>
      </c>
      <c r="F31" s="74" t="s">
        <v>53</v>
      </c>
      <c r="G31" s="74">
        <v>6.4</v>
      </c>
      <c r="H31" s="265">
        <v>6.3971337359487901</v>
      </c>
      <c r="I31" s="279">
        <v>6.0673260572987724</v>
      </c>
      <c r="J31" s="132">
        <v>5.8065051838380901</v>
      </c>
      <c r="K31" s="132">
        <v>5.8259496879967196</v>
      </c>
      <c r="L31" s="157">
        <v>5.7636442606694596</v>
      </c>
      <c r="M31" s="157">
        <v>5.6441874199467899</v>
      </c>
      <c r="N31" s="157">
        <v>5.5930446319380698</v>
      </c>
      <c r="O31" s="157">
        <v>5.5626485549269598</v>
      </c>
      <c r="P31" s="157">
        <v>5.4451177087930498</v>
      </c>
      <c r="Q31" s="157">
        <v>5.5379519507270603</v>
      </c>
      <c r="R31" s="157">
        <v>5.5302365562090898</v>
      </c>
      <c r="S31" s="157">
        <v>5.7648127455542797</v>
      </c>
      <c r="T31" s="156">
        <v>6.0557129954280402</v>
      </c>
      <c r="U31" s="156">
        <v>6.2233476631073197</v>
      </c>
      <c r="V31" s="156">
        <v>6.3072174601686299</v>
      </c>
      <c r="W31" s="71">
        <v>6.21</v>
      </c>
      <c r="X31" s="71">
        <v>6.29</v>
      </c>
      <c r="Y31" s="71">
        <v>6.3</v>
      </c>
      <c r="Z31" s="70">
        <v>6.14</v>
      </c>
      <c r="AA31" s="70">
        <v>6.16</v>
      </c>
      <c r="AB31" s="70">
        <v>6.36</v>
      </c>
      <c r="AC31" s="70">
        <v>6.36</v>
      </c>
    </row>
    <row r="32" spans="1:29" ht="18" x14ac:dyDescent="0.2">
      <c r="A32" s="44" t="s">
        <v>358</v>
      </c>
      <c r="B32" s="285" t="s">
        <v>53</v>
      </c>
      <c r="C32" s="74" t="s">
        <v>53</v>
      </c>
      <c r="D32" s="74" t="s">
        <v>53</v>
      </c>
      <c r="E32" s="74" t="s">
        <v>53</v>
      </c>
      <c r="F32" s="74" t="s">
        <v>53</v>
      </c>
      <c r="G32" s="74" t="s">
        <v>53</v>
      </c>
      <c r="H32" s="76">
        <v>7.8765229581882039</v>
      </c>
      <c r="I32" s="279">
        <v>12.25</v>
      </c>
      <c r="J32" s="132">
        <v>10.1546033633908</v>
      </c>
      <c r="K32" s="132">
        <v>10.1766026413143</v>
      </c>
      <c r="L32" s="171">
        <v>10.2296859262325</v>
      </c>
      <c r="M32" s="156">
        <v>10.236138708451399</v>
      </c>
      <c r="N32" s="156">
        <v>10.2922976130432</v>
      </c>
      <c r="O32" s="156">
        <v>10.2490840704692</v>
      </c>
      <c r="P32" s="156">
        <v>10.305060217129</v>
      </c>
      <c r="Q32" s="156">
        <v>10.3675280358063</v>
      </c>
      <c r="R32" s="156">
        <v>10.3403216709465</v>
      </c>
      <c r="S32" s="156">
        <v>10.395380399795499</v>
      </c>
      <c r="T32" s="156">
        <v>10.6097971260116</v>
      </c>
      <c r="U32" s="156">
        <v>10.6760511391299</v>
      </c>
      <c r="V32" s="156">
        <v>10.912543539176699</v>
      </c>
      <c r="W32" s="71">
        <v>11.31</v>
      </c>
      <c r="X32" s="71">
        <v>11.54</v>
      </c>
      <c r="Y32" s="71">
        <v>11.88</v>
      </c>
      <c r="Z32" s="70">
        <v>12.27</v>
      </c>
      <c r="AA32" s="70">
        <v>12.71</v>
      </c>
      <c r="AB32" s="70">
        <v>13.24</v>
      </c>
      <c r="AC32" s="70">
        <v>13.6</v>
      </c>
    </row>
    <row r="33" spans="1:29" ht="18" x14ac:dyDescent="0.2">
      <c r="A33" s="44" t="s">
        <v>359</v>
      </c>
      <c r="B33" s="285" t="s">
        <v>53</v>
      </c>
      <c r="C33" s="74" t="s">
        <v>53</v>
      </c>
      <c r="D33" s="74" t="s">
        <v>53</v>
      </c>
      <c r="E33" s="74" t="s">
        <v>53</v>
      </c>
      <c r="F33" s="74" t="s">
        <v>53</v>
      </c>
      <c r="G33" s="74" t="s">
        <v>53</v>
      </c>
      <c r="H33" s="76">
        <v>14.6842566432616</v>
      </c>
      <c r="I33" s="279">
        <v>8.2720890367793487</v>
      </c>
      <c r="J33" s="132">
        <v>8.3029234445996796</v>
      </c>
      <c r="K33" s="132">
        <v>8.6550176937267302</v>
      </c>
      <c r="L33" s="171">
        <v>8.8247280855722199</v>
      </c>
      <c r="M33" s="156">
        <v>6.9969821936857901</v>
      </c>
      <c r="N33" s="156">
        <v>6.9251572507805497</v>
      </c>
      <c r="O33" s="156">
        <v>6.9138224353382798</v>
      </c>
      <c r="P33" s="156">
        <v>6.9221724052772302</v>
      </c>
      <c r="Q33" s="156">
        <v>6.8112191553739203</v>
      </c>
      <c r="R33" s="156">
        <v>7.1777750526827502</v>
      </c>
      <c r="S33" s="156">
        <v>7.5360406087648597</v>
      </c>
      <c r="T33" s="156">
        <v>7.7140015331076901</v>
      </c>
      <c r="U33" s="156">
        <v>7.8363825798567301</v>
      </c>
      <c r="V33" s="156">
        <v>7.7701082710877198</v>
      </c>
      <c r="W33" s="71">
        <v>7.86</v>
      </c>
      <c r="X33" s="71">
        <v>7.78</v>
      </c>
      <c r="Y33" s="71">
        <v>7.5</v>
      </c>
      <c r="Z33" s="70">
        <v>7.33</v>
      </c>
      <c r="AA33" s="70">
        <v>7.34</v>
      </c>
      <c r="AB33" s="70">
        <v>7.07</v>
      </c>
      <c r="AC33" s="70">
        <v>7.07</v>
      </c>
    </row>
    <row r="34" spans="1:29" x14ac:dyDescent="0.2">
      <c r="A34" s="44" t="s">
        <v>6</v>
      </c>
      <c r="B34" s="285" t="s">
        <v>53</v>
      </c>
      <c r="C34" s="74" t="s">
        <v>53</v>
      </c>
      <c r="D34" s="74" t="s">
        <v>53</v>
      </c>
      <c r="E34" s="74" t="s">
        <v>53</v>
      </c>
      <c r="F34" s="74" t="s">
        <v>53</v>
      </c>
      <c r="G34" s="74" t="s">
        <v>53</v>
      </c>
      <c r="H34" s="76">
        <v>6.5553241628496517</v>
      </c>
      <c r="I34" s="279">
        <v>6.2219258312476482</v>
      </c>
      <c r="J34" s="132">
        <v>6.23787703196923</v>
      </c>
      <c r="K34" s="132">
        <v>6.1747689159563199</v>
      </c>
      <c r="L34" s="157">
        <v>6.0732964708202397</v>
      </c>
      <c r="M34" s="156">
        <v>6.02061606325507</v>
      </c>
      <c r="N34" s="156">
        <v>6.0296317787889402</v>
      </c>
      <c r="O34" s="156">
        <v>6.0361116713781602</v>
      </c>
      <c r="P34" s="156">
        <v>6.0583928328971002</v>
      </c>
      <c r="Q34" s="156">
        <v>6.1171874728435398</v>
      </c>
      <c r="R34" s="156">
        <v>6.22045388854115</v>
      </c>
      <c r="S34" s="156">
        <v>6.3508223127683401</v>
      </c>
      <c r="T34" s="156">
        <v>6.5377741234304203</v>
      </c>
      <c r="U34" s="156">
        <v>6.7239192428327197</v>
      </c>
      <c r="V34" s="156">
        <v>6.8781237776374002</v>
      </c>
      <c r="W34" s="71">
        <v>6.97</v>
      </c>
      <c r="X34" s="71">
        <v>7.01</v>
      </c>
      <c r="Y34" s="71">
        <v>7.04</v>
      </c>
      <c r="Z34" s="70">
        <v>7.07</v>
      </c>
      <c r="AA34" s="70">
        <v>7.13</v>
      </c>
      <c r="AB34" s="70">
        <v>7.22</v>
      </c>
      <c r="AC34" s="70">
        <v>7.31</v>
      </c>
    </row>
    <row r="35" spans="1:29" x14ac:dyDescent="0.2">
      <c r="A35" s="44"/>
      <c r="B35" s="74"/>
      <c r="C35" s="74"/>
      <c r="D35" s="74"/>
      <c r="E35" s="74"/>
      <c r="F35" s="74"/>
      <c r="G35" s="74"/>
      <c r="H35" s="265"/>
      <c r="I35" s="669"/>
      <c r="L35" s="148"/>
      <c r="M35" s="156"/>
      <c r="N35" s="156"/>
      <c r="O35" s="156"/>
      <c r="P35" s="156"/>
      <c r="Q35" s="156"/>
      <c r="R35" s="156"/>
      <c r="S35" s="156"/>
      <c r="T35" s="156"/>
      <c r="U35" s="156"/>
      <c r="V35" s="156"/>
      <c r="W35" s="71"/>
      <c r="X35" s="71"/>
      <c r="Y35" s="71"/>
      <c r="Z35" s="70"/>
      <c r="AA35" s="70"/>
      <c r="AB35" s="70"/>
      <c r="AC35" s="70"/>
    </row>
    <row r="36" spans="1:29" ht="15.75" x14ac:dyDescent="0.25">
      <c r="A36" s="90" t="s">
        <v>54</v>
      </c>
      <c r="B36" s="74"/>
      <c r="C36" s="74"/>
      <c r="D36" s="74"/>
      <c r="E36" s="74"/>
      <c r="F36" s="74"/>
      <c r="G36" s="74"/>
      <c r="H36" s="265"/>
      <c r="I36" s="669"/>
      <c r="L36" s="148"/>
      <c r="M36" s="156"/>
      <c r="N36" s="156"/>
      <c r="O36" s="156"/>
      <c r="P36" s="156"/>
      <c r="Q36" s="156"/>
      <c r="R36" s="156"/>
      <c r="S36" s="156"/>
      <c r="T36" s="156"/>
      <c r="U36" s="156"/>
      <c r="V36" s="156"/>
      <c r="W36" s="71"/>
      <c r="X36" s="71"/>
      <c r="Y36" s="71"/>
      <c r="Z36" s="70"/>
      <c r="AA36" s="70"/>
      <c r="AB36" s="70"/>
      <c r="AC36" s="70"/>
    </row>
    <row r="37" spans="1:29" x14ac:dyDescent="0.2">
      <c r="A37" s="44"/>
      <c r="B37" s="74"/>
      <c r="C37" s="74"/>
      <c r="D37" s="74"/>
      <c r="E37" s="74"/>
      <c r="F37" s="74"/>
      <c r="G37" s="74"/>
      <c r="H37" s="265"/>
      <c r="I37" s="265"/>
      <c r="L37" s="148"/>
      <c r="M37" s="148"/>
      <c r="N37" s="148"/>
      <c r="O37" s="148"/>
      <c r="P37" s="148"/>
      <c r="Q37" s="148"/>
      <c r="R37" s="148"/>
      <c r="S37" s="148"/>
      <c r="T37" s="148"/>
      <c r="U37" s="148"/>
      <c r="V37" s="148"/>
      <c r="W37" s="71"/>
      <c r="X37" s="71"/>
      <c r="Y37" s="71"/>
      <c r="Z37" s="70"/>
      <c r="AA37" s="70"/>
      <c r="AB37" s="70"/>
      <c r="AC37" s="70"/>
    </row>
    <row r="38" spans="1:29" x14ac:dyDescent="0.2">
      <c r="A38" s="44" t="s">
        <v>7</v>
      </c>
      <c r="B38" s="285">
        <v>6.3</v>
      </c>
      <c r="C38" s="74">
        <v>6.8</v>
      </c>
      <c r="D38" s="74">
        <v>7</v>
      </c>
      <c r="E38" s="74">
        <v>7.1</v>
      </c>
      <c r="F38" s="74">
        <v>7.2</v>
      </c>
      <c r="G38" s="74">
        <v>7.3</v>
      </c>
      <c r="H38" s="265">
        <v>7.37505514390757</v>
      </c>
      <c r="I38" s="279">
        <v>6.7411941784186826</v>
      </c>
      <c r="J38" s="133">
        <v>6.6990565276333696</v>
      </c>
      <c r="K38" s="132">
        <v>6.5966952676833497</v>
      </c>
      <c r="L38" s="157">
        <v>6.4726768294916797</v>
      </c>
      <c r="M38" s="157">
        <v>6.3847324319918997</v>
      </c>
      <c r="N38" s="157">
        <v>6.3583281737229003</v>
      </c>
      <c r="O38" s="157">
        <v>6.3854698992035104</v>
      </c>
      <c r="P38" s="157">
        <v>6.4418052261597598</v>
      </c>
      <c r="Q38" s="157">
        <v>6.5445941630212401</v>
      </c>
      <c r="R38" s="157">
        <v>6.6991164646190704</v>
      </c>
      <c r="S38" s="157">
        <v>6.8885875613246501</v>
      </c>
      <c r="T38" s="157">
        <v>7.0921219828370603</v>
      </c>
      <c r="U38" s="157">
        <v>7.3161344045282304</v>
      </c>
      <c r="V38" s="157">
        <v>7.5101600517690903</v>
      </c>
      <c r="W38" s="71">
        <v>7.63</v>
      </c>
      <c r="X38" s="71">
        <v>7.72</v>
      </c>
      <c r="Y38" s="71">
        <v>7.75</v>
      </c>
      <c r="Z38" s="70">
        <v>7.77</v>
      </c>
      <c r="AA38" s="70">
        <v>7.8</v>
      </c>
      <c r="AB38" s="70">
        <v>7.88</v>
      </c>
      <c r="AC38" s="70">
        <v>7.98</v>
      </c>
    </row>
    <row r="39" spans="1:29" ht="18" x14ac:dyDescent="0.2">
      <c r="A39" s="44" t="s">
        <v>357</v>
      </c>
      <c r="B39" s="285">
        <v>7.6</v>
      </c>
      <c r="C39" s="74">
        <v>8</v>
      </c>
      <c r="D39" s="74">
        <v>8.4</v>
      </c>
      <c r="E39" s="74">
        <v>8.3000000000000007</v>
      </c>
      <c r="F39" s="74">
        <v>8.3000000000000007</v>
      </c>
      <c r="G39" s="74">
        <v>7.9</v>
      </c>
      <c r="H39" s="265">
        <v>7.4335997561129004</v>
      </c>
      <c r="I39" s="279">
        <v>6.3947105814700524</v>
      </c>
      <c r="J39" s="133">
        <v>6.0368130940340796</v>
      </c>
      <c r="K39" s="132">
        <v>5.8501940940247703</v>
      </c>
      <c r="L39" s="157">
        <v>5.8845333317292301</v>
      </c>
      <c r="M39" s="157">
        <v>6.0217835251229301</v>
      </c>
      <c r="N39" s="157">
        <v>6.2905643512825797</v>
      </c>
      <c r="O39" s="157">
        <v>6.5271153525309398</v>
      </c>
      <c r="P39" s="157">
        <v>6.7343472591189499</v>
      </c>
      <c r="Q39" s="157">
        <v>6.9132905759044903</v>
      </c>
      <c r="R39" s="157">
        <v>7.1722934360197197</v>
      </c>
      <c r="S39" s="157">
        <v>7.6527974734885804</v>
      </c>
      <c r="T39" s="157">
        <v>8.0819054839899795</v>
      </c>
      <c r="U39" s="157">
        <v>8.5221129739140409</v>
      </c>
      <c r="V39" s="157">
        <v>8.8532034552589796</v>
      </c>
      <c r="W39" s="71">
        <v>9.18</v>
      </c>
      <c r="X39" s="71">
        <v>9.4499999999999993</v>
      </c>
      <c r="Y39" s="71">
        <v>9.58</v>
      </c>
      <c r="Z39" s="70">
        <v>9.58</v>
      </c>
      <c r="AA39" s="70">
        <v>9.75</v>
      </c>
      <c r="AB39" s="70">
        <v>9.85</v>
      </c>
      <c r="AC39" s="70">
        <v>9.92</v>
      </c>
    </row>
    <row r="40" spans="1:29" ht="18" x14ac:dyDescent="0.2">
      <c r="A40" s="44" t="s">
        <v>815</v>
      </c>
      <c r="B40" s="285">
        <v>8.5</v>
      </c>
      <c r="C40" s="74">
        <v>9</v>
      </c>
      <c r="D40" s="74">
        <v>9.3000000000000007</v>
      </c>
      <c r="E40" s="74">
        <v>9.5</v>
      </c>
      <c r="F40" s="74">
        <v>9.8000000000000007</v>
      </c>
      <c r="G40" s="74">
        <v>9.6</v>
      </c>
      <c r="H40" s="265">
        <v>9.2870834893298397</v>
      </c>
      <c r="I40" s="279">
        <v>8.5592749309714211</v>
      </c>
      <c r="J40" s="133">
        <v>8.5796998272759808</v>
      </c>
      <c r="K40" s="132">
        <v>8.4812311752856697</v>
      </c>
      <c r="L40" s="157">
        <v>8.2990737355342308</v>
      </c>
      <c r="M40" s="157">
        <v>8.1443835522810701</v>
      </c>
      <c r="N40" s="157">
        <v>7.92779822566607</v>
      </c>
      <c r="O40" s="157">
        <v>7.8615312825519998</v>
      </c>
      <c r="P40" s="157">
        <v>7.8688395219984999</v>
      </c>
      <c r="Q40" s="157">
        <v>7.8849759233583301</v>
      </c>
      <c r="R40" s="157">
        <v>7.9191135871946496</v>
      </c>
      <c r="S40" s="157">
        <v>8.0058193990473896</v>
      </c>
      <c r="T40" s="157">
        <v>8.1717851502709493</v>
      </c>
      <c r="U40" s="157">
        <v>8.4019744724259695</v>
      </c>
      <c r="V40" s="157">
        <v>8.4330547282732997</v>
      </c>
      <c r="W40" s="71">
        <v>8.43</v>
      </c>
      <c r="X40" s="71">
        <v>8.5399999999999991</v>
      </c>
      <c r="Y40" s="71">
        <v>8.5399999999999991</v>
      </c>
      <c r="Z40" s="70">
        <v>8.5</v>
      </c>
      <c r="AA40" s="70">
        <v>8.56</v>
      </c>
      <c r="AB40" s="70">
        <v>8.6300000000000008</v>
      </c>
      <c r="AC40" s="70">
        <v>8.75</v>
      </c>
    </row>
    <row r="41" spans="1:29" x14ac:dyDescent="0.2">
      <c r="A41" s="44" t="s">
        <v>2</v>
      </c>
      <c r="B41" s="285" t="s">
        <v>53</v>
      </c>
      <c r="C41" s="74" t="s">
        <v>53</v>
      </c>
      <c r="D41" s="74" t="s">
        <v>53</v>
      </c>
      <c r="E41" s="74" t="s">
        <v>53</v>
      </c>
      <c r="F41" s="74" t="s">
        <v>53</v>
      </c>
      <c r="G41" s="74">
        <v>6.5</v>
      </c>
      <c r="H41" s="265">
        <v>6.4</v>
      </c>
      <c r="I41" s="279">
        <v>5.919741263481388</v>
      </c>
      <c r="J41" s="133">
        <v>5.8140046523528301</v>
      </c>
      <c r="K41" s="132">
        <v>5.7447084808159499</v>
      </c>
      <c r="L41" s="157">
        <v>5.7023383232968996</v>
      </c>
      <c r="M41" s="157">
        <v>5.6628175297994003</v>
      </c>
      <c r="N41" s="157">
        <v>5.6407258661456297</v>
      </c>
      <c r="O41" s="157">
        <v>5.6237640305631302</v>
      </c>
      <c r="P41" s="157">
        <v>5.6342264858943096</v>
      </c>
      <c r="Q41" s="157">
        <v>5.7571111758215503</v>
      </c>
      <c r="R41" s="157">
        <v>5.7169882810111297</v>
      </c>
      <c r="S41" s="157">
        <v>5.9671290736439602</v>
      </c>
      <c r="T41" s="157">
        <v>6.3672368424106596</v>
      </c>
      <c r="U41" s="157">
        <v>6.3504545738396097</v>
      </c>
      <c r="V41" s="157">
        <v>6.39778135602399</v>
      </c>
      <c r="W41" s="71">
        <v>6.29</v>
      </c>
      <c r="X41" s="71">
        <v>6.42</v>
      </c>
      <c r="Y41" s="71">
        <v>6.42</v>
      </c>
      <c r="Z41" s="70">
        <v>6.42</v>
      </c>
      <c r="AA41" s="70">
        <v>6.4</v>
      </c>
      <c r="AB41" s="70">
        <v>6.4</v>
      </c>
      <c r="AC41" s="70">
        <v>6.29</v>
      </c>
    </row>
    <row r="42" spans="1:29" ht="18" x14ac:dyDescent="0.2">
      <c r="A42" s="44" t="s">
        <v>358</v>
      </c>
      <c r="B42" s="285" t="s">
        <v>53</v>
      </c>
      <c r="C42" s="74" t="s">
        <v>53</v>
      </c>
      <c r="D42" s="74" t="s">
        <v>53</v>
      </c>
      <c r="E42" s="74" t="s">
        <v>53</v>
      </c>
      <c r="F42" s="74" t="s">
        <v>53</v>
      </c>
      <c r="G42" s="74" t="s">
        <v>53</v>
      </c>
      <c r="H42" s="76">
        <v>14.8</v>
      </c>
      <c r="I42" s="279">
        <v>10.531846255249286</v>
      </c>
      <c r="J42" s="133">
        <v>15.3811295306477</v>
      </c>
      <c r="K42" s="132">
        <v>15.2859274275177</v>
      </c>
      <c r="L42" s="171">
        <v>15.2946405257007</v>
      </c>
      <c r="M42" s="157">
        <v>14.684186266339999</v>
      </c>
      <c r="N42" s="157">
        <v>14.713101756305001</v>
      </c>
      <c r="O42" s="157">
        <v>14.586093675209201</v>
      </c>
      <c r="P42" s="157">
        <v>14.5510103349242</v>
      </c>
      <c r="Q42" s="157">
        <v>14.4179792706945</v>
      </c>
      <c r="R42" s="157">
        <v>14.327180827853899</v>
      </c>
      <c r="S42" s="157">
        <v>14.393768206351901</v>
      </c>
      <c r="T42" s="157">
        <v>14.240784259400799</v>
      </c>
      <c r="U42" s="157">
        <v>14.5477267122589</v>
      </c>
      <c r="V42" s="157">
        <v>14.712491308410099</v>
      </c>
      <c r="W42" s="71">
        <v>15.22</v>
      </c>
      <c r="X42" s="71">
        <v>15.6</v>
      </c>
      <c r="Y42" s="71">
        <v>16</v>
      </c>
      <c r="Z42" s="70">
        <v>16.47</v>
      </c>
      <c r="AA42" s="70">
        <v>16.89</v>
      </c>
      <c r="AB42" s="70">
        <v>17.59</v>
      </c>
      <c r="AC42" s="70">
        <v>17.86</v>
      </c>
    </row>
    <row r="43" spans="1:29" ht="18" x14ac:dyDescent="0.2">
      <c r="A43" s="44" t="s">
        <v>359</v>
      </c>
      <c r="B43" s="285" t="s">
        <v>53</v>
      </c>
      <c r="C43" s="74" t="s">
        <v>53</v>
      </c>
      <c r="D43" s="74" t="s">
        <v>53</v>
      </c>
      <c r="E43" s="74" t="s">
        <v>53</v>
      </c>
      <c r="F43" s="74" t="s">
        <v>53</v>
      </c>
      <c r="G43" s="74" t="s">
        <v>53</v>
      </c>
      <c r="H43" s="76">
        <v>12</v>
      </c>
      <c r="I43" s="279">
        <v>11.491277790006604</v>
      </c>
      <c r="J43" s="133">
        <v>9.5540642886925706</v>
      </c>
      <c r="K43" s="132">
        <v>9.9448549409565192</v>
      </c>
      <c r="L43" s="171">
        <v>10.1281059963693</v>
      </c>
      <c r="M43" s="157">
        <v>8.6575363437680704</v>
      </c>
      <c r="N43" s="157">
        <v>8.6776492851761393</v>
      </c>
      <c r="O43" s="157">
        <v>8.6523531145934598</v>
      </c>
      <c r="P43" s="157">
        <v>8.5539024264309607</v>
      </c>
      <c r="Q43" s="157">
        <v>8.4947132343223597</v>
      </c>
      <c r="R43" s="157">
        <v>8.5320552819255795</v>
      </c>
      <c r="S43" s="157">
        <v>8.9880198020026594</v>
      </c>
      <c r="T43" s="157">
        <v>9.1903497462399795</v>
      </c>
      <c r="U43" s="157">
        <v>9.2716306631908694</v>
      </c>
      <c r="V43" s="157">
        <v>9.3212806547135294</v>
      </c>
      <c r="W43" s="71">
        <v>9.31</v>
      </c>
      <c r="X43" s="71">
        <v>9.1199999999999992</v>
      </c>
      <c r="Y43" s="71">
        <v>8.82</v>
      </c>
      <c r="Z43" s="70">
        <v>8.85</v>
      </c>
      <c r="AA43" s="70">
        <v>8.8000000000000007</v>
      </c>
      <c r="AB43" s="70">
        <v>8.61</v>
      </c>
      <c r="AC43" s="70">
        <v>8.48</v>
      </c>
    </row>
    <row r="44" spans="1:29" ht="15.75" thickBot="1" x14ac:dyDescent="0.25">
      <c r="A44" s="45" t="s">
        <v>6</v>
      </c>
      <c r="B44" s="286" t="s">
        <v>53</v>
      </c>
      <c r="C44" s="281" t="s">
        <v>53</v>
      </c>
      <c r="D44" s="281" t="s">
        <v>53</v>
      </c>
      <c r="E44" s="281" t="s">
        <v>53</v>
      </c>
      <c r="F44" s="281" t="s">
        <v>53</v>
      </c>
      <c r="G44" s="281" t="s">
        <v>53</v>
      </c>
      <c r="H44" s="282">
        <v>7.5</v>
      </c>
      <c r="I44" s="283">
        <v>6.9632498882526379</v>
      </c>
      <c r="J44" s="134">
        <v>7.1816454012300301</v>
      </c>
      <c r="K44" s="134">
        <v>7.0708923938273998</v>
      </c>
      <c r="L44" s="158">
        <v>6.9530326098162396</v>
      </c>
      <c r="M44" s="158">
        <v>6.8761431787464398</v>
      </c>
      <c r="N44" s="158">
        <v>6.8568282310238198</v>
      </c>
      <c r="O44" s="158">
        <v>6.8834725281554698</v>
      </c>
      <c r="P44" s="158">
        <v>6.9380535328025896</v>
      </c>
      <c r="Q44" s="158">
        <v>7.0330038855612003</v>
      </c>
      <c r="R44" s="158">
        <v>7.1813098465514802</v>
      </c>
      <c r="S44" s="158">
        <v>7.3839732396058597</v>
      </c>
      <c r="T44" s="158">
        <v>7.58590127293105</v>
      </c>
      <c r="U44" s="158">
        <v>7.8220052940833202</v>
      </c>
      <c r="V44" s="158">
        <v>8.0199880291142893</v>
      </c>
      <c r="W44" s="349">
        <v>8.17</v>
      </c>
      <c r="X44" s="349">
        <v>8.27</v>
      </c>
      <c r="Y44" s="349">
        <v>8.32</v>
      </c>
      <c r="Z44" s="431">
        <v>8.34</v>
      </c>
      <c r="AA44" s="431">
        <v>8.4</v>
      </c>
      <c r="AB44" s="431">
        <v>8.52</v>
      </c>
      <c r="AC44" s="431">
        <v>8.64</v>
      </c>
    </row>
    <row r="45" spans="1:29" ht="15.75" x14ac:dyDescent="0.25">
      <c r="A45" s="448" t="s">
        <v>819</v>
      </c>
      <c r="B45" s="74"/>
      <c r="C45" s="74"/>
      <c r="D45" s="74"/>
      <c r="E45" s="74"/>
      <c r="F45" s="74"/>
      <c r="G45" s="74"/>
      <c r="H45" s="76"/>
      <c r="I45" s="133"/>
      <c r="J45" s="133"/>
      <c r="K45" s="133"/>
      <c r="L45" s="389"/>
      <c r="M45" s="389"/>
      <c r="N45" s="389"/>
      <c r="O45" s="389"/>
      <c r="P45" s="389"/>
      <c r="Q45" s="389"/>
      <c r="R45" s="389"/>
      <c r="S45" s="389"/>
      <c r="T45" s="389"/>
      <c r="U45" s="389"/>
      <c r="V45" s="389"/>
      <c r="W45" s="69"/>
      <c r="X45" s="69"/>
      <c r="Y45" s="69"/>
      <c r="Z45" s="72"/>
      <c r="AA45" s="72"/>
      <c r="AB45" s="72"/>
    </row>
    <row r="46" spans="1:29" x14ac:dyDescent="0.2">
      <c r="A46" s="11" t="s">
        <v>813</v>
      </c>
      <c r="B46" s="11"/>
      <c r="C46" s="11"/>
      <c r="D46" s="11"/>
      <c r="E46" s="11"/>
      <c r="F46" s="11"/>
      <c r="G46" s="11"/>
      <c r="H46" s="11"/>
      <c r="I46" s="11"/>
      <c r="J46" s="74"/>
      <c r="K46" s="74"/>
      <c r="L46" s="74"/>
      <c r="M46" s="74"/>
      <c r="N46" s="74"/>
      <c r="O46" s="74"/>
      <c r="P46" s="74"/>
      <c r="Q46" s="74"/>
      <c r="R46" s="159"/>
    </row>
    <row r="47" spans="1:29" x14ac:dyDescent="0.2">
      <c r="A47" s="11" t="s">
        <v>593</v>
      </c>
      <c r="B47" s="11"/>
      <c r="C47" s="11"/>
      <c r="D47" s="11"/>
      <c r="E47" s="11"/>
      <c r="F47" s="11"/>
      <c r="G47" s="11"/>
      <c r="H47" s="11"/>
      <c r="I47" s="11"/>
    </row>
    <row r="48" spans="1:29" x14ac:dyDescent="0.2">
      <c r="A48" s="11" t="s">
        <v>326</v>
      </c>
      <c r="B48" s="11"/>
      <c r="C48" s="11"/>
      <c r="D48" s="11"/>
      <c r="E48" s="11"/>
      <c r="F48" s="11"/>
      <c r="G48" s="11"/>
      <c r="H48" s="11"/>
      <c r="I48" s="11"/>
    </row>
    <row r="49" spans="1:9" ht="12.75" customHeight="1" x14ac:dyDescent="0.2">
      <c r="A49" s="11" t="s">
        <v>327</v>
      </c>
      <c r="B49" s="11"/>
      <c r="C49" s="11"/>
      <c r="D49" s="11"/>
      <c r="E49" s="11"/>
      <c r="F49" s="11"/>
      <c r="G49" s="11"/>
      <c r="H49" s="11"/>
      <c r="I49" s="11"/>
    </row>
    <row r="50" spans="1:9" ht="15" hidden="1" customHeight="1" x14ac:dyDescent="0.2">
      <c r="A50" s="11" t="s">
        <v>794</v>
      </c>
      <c r="B50" s="11"/>
      <c r="C50" s="11"/>
      <c r="D50" s="11"/>
      <c r="E50" s="11"/>
      <c r="F50" s="11"/>
      <c r="G50" s="11"/>
      <c r="H50" s="11"/>
      <c r="I50" s="11"/>
    </row>
    <row r="51" spans="1:9" hidden="1" x14ac:dyDescent="0.2">
      <c r="A51" s="240" t="s">
        <v>793</v>
      </c>
    </row>
  </sheetData>
  <phoneticPr fontId="31" type="noConversion"/>
  <pageMargins left="0.75" right="0.75" top="1" bottom="1" header="0.5" footer="0.5"/>
  <pageSetup paperSize="9" scale="65" orientation="portrait" r:id="rId1"/>
  <headerFooter alignWithMargins="0">
    <oddHeader>&amp;R&amp;"Arial,Bold"&amp;16ROAD TRANSPORT VEHICLES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63"/>
  <sheetViews>
    <sheetView zoomScale="85" zoomScaleNormal="85" workbookViewId="0"/>
  </sheetViews>
  <sheetFormatPr defaultRowHeight="12.75" x14ac:dyDescent="0.2"/>
  <cols>
    <col min="1" max="1" width="21.42578125" style="11" customWidth="1"/>
    <col min="2" max="9" width="11.7109375" style="11" hidden="1" customWidth="1"/>
    <col min="10" max="10" width="10.5703125" style="11" hidden="1" customWidth="1"/>
    <col min="11" max="13" width="9.42578125" style="11" hidden="1" customWidth="1"/>
    <col min="14" max="15" width="9.28515625" style="11" hidden="1" customWidth="1"/>
    <col min="16" max="16" width="10.5703125" style="11" hidden="1" customWidth="1"/>
    <col min="17" max="17" width="10.28515625" style="11" hidden="1" customWidth="1"/>
    <col min="18" max="18" width="10.28515625" style="240" hidden="1" customWidth="1"/>
    <col min="19" max="20" width="10.28515625" style="240" customWidth="1"/>
    <col min="21" max="30" width="9.140625" style="11"/>
    <col min="31" max="31" width="4.42578125" style="11" customWidth="1"/>
    <col min="32" max="16384" width="9.140625" style="11"/>
  </cols>
  <sheetData>
    <row r="1" spans="1:29" s="43" customFormat="1" ht="21" customHeight="1" x14ac:dyDescent="0.25">
      <c r="A1" s="90" t="s">
        <v>319</v>
      </c>
      <c r="B1" s="90"/>
      <c r="C1" s="90"/>
      <c r="D1" s="90"/>
      <c r="E1" s="90"/>
      <c r="F1" s="90"/>
      <c r="G1" s="90"/>
      <c r="H1" s="90"/>
      <c r="I1" s="90"/>
      <c r="K1" s="44"/>
      <c r="L1" s="44"/>
      <c r="M1" s="44"/>
      <c r="N1" s="44"/>
      <c r="O1" s="44"/>
      <c r="P1" s="44"/>
      <c r="Q1" s="44"/>
      <c r="R1" s="159"/>
      <c r="S1" s="159"/>
      <c r="T1" s="159"/>
    </row>
    <row r="2" spans="1:29" s="43" customFormat="1" ht="21" customHeight="1" x14ac:dyDescent="0.25">
      <c r="A2" s="207" t="s">
        <v>55</v>
      </c>
      <c r="B2" s="261">
        <v>1992</v>
      </c>
      <c r="C2" s="261">
        <v>1993</v>
      </c>
      <c r="D2" s="261">
        <v>1994</v>
      </c>
      <c r="E2" s="261">
        <v>1995</v>
      </c>
      <c r="F2" s="261">
        <v>1996</v>
      </c>
      <c r="G2" s="220">
        <v>1997</v>
      </c>
      <c r="H2" s="220">
        <v>1998</v>
      </c>
      <c r="I2" s="220">
        <v>1999</v>
      </c>
      <c r="J2" s="220">
        <v>2000</v>
      </c>
      <c r="K2" s="220">
        <v>2001</v>
      </c>
      <c r="L2" s="222">
        <v>2002</v>
      </c>
      <c r="M2" s="222">
        <v>2003</v>
      </c>
      <c r="N2" s="222">
        <v>2004</v>
      </c>
      <c r="O2" s="222">
        <v>2005</v>
      </c>
      <c r="P2" s="221" t="s">
        <v>416</v>
      </c>
      <c r="Q2" s="221" t="s">
        <v>417</v>
      </c>
      <c r="R2" s="221" t="s">
        <v>418</v>
      </c>
      <c r="S2" s="221" t="s">
        <v>419</v>
      </c>
      <c r="T2" s="222">
        <v>2010</v>
      </c>
      <c r="U2" s="222">
        <v>2011</v>
      </c>
      <c r="V2" s="222">
        <v>2012</v>
      </c>
      <c r="W2" s="262">
        <v>2013</v>
      </c>
      <c r="X2" s="222">
        <v>2014</v>
      </c>
      <c r="Y2" s="262">
        <v>2015</v>
      </c>
      <c r="Z2" s="222">
        <v>2016</v>
      </c>
      <c r="AA2" s="222">
        <v>2017</v>
      </c>
      <c r="AB2" s="222">
        <v>2018</v>
      </c>
      <c r="AC2" s="222">
        <v>2019</v>
      </c>
    </row>
    <row r="3" spans="1:29" x14ac:dyDescent="0.2">
      <c r="A3" s="2"/>
      <c r="B3" s="292"/>
      <c r="C3" s="292"/>
      <c r="D3" s="292"/>
      <c r="E3" s="292"/>
      <c r="F3" s="654"/>
      <c r="G3" s="426"/>
      <c r="H3" s="426"/>
      <c r="I3" s="426"/>
      <c r="M3" s="35"/>
      <c r="N3" s="152"/>
      <c r="O3" s="152"/>
      <c r="P3" s="240"/>
      <c r="Q3" s="152"/>
      <c r="R3" s="152"/>
      <c r="S3" s="152"/>
      <c r="T3" s="152"/>
      <c r="U3" s="152"/>
      <c r="V3" s="152"/>
      <c r="AC3" s="152" t="s">
        <v>67</v>
      </c>
    </row>
    <row r="4" spans="1:29" ht="15" x14ac:dyDescent="0.2">
      <c r="A4" s="159" t="s">
        <v>56</v>
      </c>
      <c r="B4" s="76">
        <v>0.2</v>
      </c>
      <c r="C4" s="76">
        <v>0.1</v>
      </c>
      <c r="D4" s="76">
        <v>0.2</v>
      </c>
      <c r="E4" s="76">
        <v>0.2</v>
      </c>
      <c r="F4" s="76">
        <v>0.1</v>
      </c>
      <c r="G4" s="76">
        <v>0.1</v>
      </c>
      <c r="H4" s="76">
        <v>0.10399413074221016</v>
      </c>
      <c r="I4" s="76">
        <v>4.2328256427239593E-2</v>
      </c>
      <c r="J4" s="76">
        <v>4.2606036356805058E-2</v>
      </c>
      <c r="K4" s="76">
        <v>5.0634762592579978E-2</v>
      </c>
      <c r="L4" s="76">
        <v>0.1</v>
      </c>
      <c r="M4" s="76">
        <v>7.8853932477458422E-2</v>
      </c>
      <c r="N4" s="76">
        <v>0.10739531157844701</v>
      </c>
      <c r="O4" s="76">
        <v>0.1257163140783448</v>
      </c>
      <c r="P4" s="76">
        <v>0.14304992535370656</v>
      </c>
      <c r="Q4" s="438">
        <v>0.14632238040793036</v>
      </c>
      <c r="R4" s="438">
        <v>0.14548134515928396</v>
      </c>
      <c r="S4" s="438">
        <v>0.13222450476143702</v>
      </c>
      <c r="T4" s="438">
        <v>0.12452072842934273</v>
      </c>
      <c r="U4" s="438">
        <v>0.11594684932270072</v>
      </c>
      <c r="V4" s="438">
        <v>0.10532140358936347</v>
      </c>
      <c r="W4" s="438">
        <v>0.09</v>
      </c>
      <c r="X4" s="438">
        <v>0.09</v>
      </c>
      <c r="Y4" s="438">
        <v>0.08</v>
      </c>
      <c r="Z4" s="438">
        <v>0.08</v>
      </c>
      <c r="AA4" s="438">
        <v>0.08</v>
      </c>
      <c r="AB4" s="463">
        <v>0.08</v>
      </c>
      <c r="AC4" s="463">
        <v>7.0000000000000007E-2</v>
      </c>
    </row>
    <row r="5" spans="1:29" ht="15" x14ac:dyDescent="0.2">
      <c r="A5" s="159" t="s">
        <v>57</v>
      </c>
      <c r="B5" s="76">
        <v>10.1</v>
      </c>
      <c r="C5" s="76">
        <v>5.6</v>
      </c>
      <c r="D5" s="76">
        <v>8.8000000000000007</v>
      </c>
      <c r="E5" s="76">
        <v>8</v>
      </c>
      <c r="F5" s="76">
        <v>7.3</v>
      </c>
      <c r="G5" s="76">
        <v>6.6</v>
      </c>
      <c r="H5" s="77">
        <v>5.9798268919617144</v>
      </c>
      <c r="I5" s="76">
        <v>5.7322042958654613</v>
      </c>
      <c r="J5" s="76">
        <v>5.6258650296815134</v>
      </c>
      <c r="K5" s="76">
        <v>5.3433948429671272</v>
      </c>
      <c r="L5" s="76">
        <v>5.0999999999999996</v>
      </c>
      <c r="M5" s="76">
        <v>4.7912676042949016</v>
      </c>
      <c r="N5" s="76">
        <v>4.58111890347441</v>
      </c>
      <c r="O5" s="76">
        <v>4.2779849893376429</v>
      </c>
      <c r="P5" s="76">
        <v>4.0737572676091762</v>
      </c>
      <c r="Q5" s="438">
        <v>3.881887364187111</v>
      </c>
      <c r="R5" s="438">
        <v>3.7886494730295053</v>
      </c>
      <c r="S5" s="438">
        <v>3.8005548094493737</v>
      </c>
      <c r="T5" s="438">
        <v>3.7888730747187815</v>
      </c>
      <c r="U5" s="438">
        <v>3.8289895825111464</v>
      </c>
      <c r="V5" s="438">
        <v>4.0096050447365394</v>
      </c>
      <c r="W5" s="438">
        <v>4.5199999999999996</v>
      </c>
      <c r="X5" s="438">
        <v>5.21</v>
      </c>
      <c r="Y5" s="438">
        <v>5.9</v>
      </c>
      <c r="Z5" s="438">
        <v>6.69</v>
      </c>
      <c r="AA5" s="438">
        <v>7.41</v>
      </c>
      <c r="AB5" s="463">
        <v>8.49</v>
      </c>
      <c r="AC5" s="463">
        <v>9.59</v>
      </c>
    </row>
    <row r="6" spans="1:29" ht="15" x14ac:dyDescent="0.2">
      <c r="A6" s="159" t="s">
        <v>58</v>
      </c>
      <c r="B6" s="76">
        <v>11.9</v>
      </c>
      <c r="C6" s="76">
        <v>12.3</v>
      </c>
      <c r="D6" s="76">
        <v>11.9</v>
      </c>
      <c r="E6" s="76">
        <v>11.8</v>
      </c>
      <c r="F6" s="76">
        <v>11.8</v>
      </c>
      <c r="G6" s="76">
        <v>11.5</v>
      </c>
      <c r="H6" s="77">
        <v>11.054061058471769</v>
      </c>
      <c r="I6" s="76">
        <v>10.50475514035411</v>
      </c>
      <c r="J6" s="76">
        <v>9.9541920240046871</v>
      </c>
      <c r="K6" s="76">
        <v>9.627766881760067</v>
      </c>
      <c r="L6" s="76">
        <v>9.3000000000000007</v>
      </c>
      <c r="M6" s="76">
        <v>8.9251814496005011</v>
      </c>
      <c r="N6" s="76">
        <v>8.7230660388504155</v>
      </c>
      <c r="O6" s="76">
        <v>8.395205480066009</v>
      </c>
      <c r="P6" s="76">
        <v>7.8401630707165157</v>
      </c>
      <c r="Q6" s="438">
        <v>7.3649651916996088</v>
      </c>
      <c r="R6" s="438">
        <v>6.9754364440354779</v>
      </c>
      <c r="S6" s="438">
        <v>6.6021647052447783</v>
      </c>
      <c r="T6" s="438">
        <v>6.4889511116562657</v>
      </c>
      <c r="U6" s="438">
        <v>6.4534319549854402</v>
      </c>
      <c r="V6" s="438">
        <v>6.3733230322708625</v>
      </c>
      <c r="W6" s="438">
        <v>6.38</v>
      </c>
      <c r="X6" s="438">
        <v>6.45</v>
      </c>
      <c r="Y6" s="438">
        <v>6.48</v>
      </c>
      <c r="Z6" s="438">
        <v>6.5</v>
      </c>
      <c r="AA6" s="438">
        <v>6.57</v>
      </c>
      <c r="AB6" s="463">
        <v>6.68</v>
      </c>
      <c r="AC6" s="463">
        <v>6.7</v>
      </c>
    </row>
    <row r="7" spans="1:29" ht="15" x14ac:dyDescent="0.2">
      <c r="A7" s="159" t="s">
        <v>59</v>
      </c>
      <c r="B7" s="77">
        <v>27</v>
      </c>
      <c r="C7" s="77">
        <v>26.1</v>
      </c>
      <c r="D7" s="77">
        <v>26.2</v>
      </c>
      <c r="E7" s="77">
        <v>25.5</v>
      </c>
      <c r="F7" s="77">
        <v>25.2</v>
      </c>
      <c r="G7" s="76">
        <v>25.3</v>
      </c>
      <c r="H7" s="77">
        <v>25.283285381701749</v>
      </c>
      <c r="I7" s="76">
        <v>25.012112802939875</v>
      </c>
      <c r="J7" s="76">
        <v>25.132631397586973</v>
      </c>
      <c r="K7" s="76">
        <v>25.009265510464516</v>
      </c>
      <c r="L7" s="76">
        <v>24.8</v>
      </c>
      <c r="M7" s="76">
        <v>24.540113789219017</v>
      </c>
      <c r="N7" s="76">
        <v>24.326983975489036</v>
      </c>
      <c r="O7" s="76">
        <v>24.155280488559143</v>
      </c>
      <c r="P7" s="76">
        <v>24.091404961897627</v>
      </c>
      <c r="Q7" s="438">
        <v>24.141679832799124</v>
      </c>
      <c r="R7" s="438">
        <v>24.363119733490105</v>
      </c>
      <c r="S7" s="438">
        <v>24.715270638962323</v>
      </c>
      <c r="T7" s="438">
        <v>25.304566112512767</v>
      </c>
      <c r="U7" s="438">
        <v>25.692758154794745</v>
      </c>
      <c r="V7" s="438">
        <v>26.049591263585398</v>
      </c>
      <c r="W7" s="438">
        <v>26.22</v>
      </c>
      <c r="X7" s="438">
        <v>26.19</v>
      </c>
      <c r="Y7" s="438">
        <v>26.33</v>
      </c>
      <c r="Z7" s="438">
        <v>26.49</v>
      </c>
      <c r="AA7" s="438">
        <v>26.54</v>
      </c>
      <c r="AB7" s="463">
        <v>26.49</v>
      </c>
      <c r="AC7" s="463">
        <v>26.66</v>
      </c>
    </row>
    <row r="8" spans="1:29" ht="15" x14ac:dyDescent="0.2">
      <c r="A8" s="159" t="s">
        <v>60</v>
      </c>
      <c r="B8" s="76">
        <v>29.3</v>
      </c>
      <c r="C8" s="76">
        <v>29</v>
      </c>
      <c r="D8" s="76">
        <v>29.4</v>
      </c>
      <c r="E8" s="76">
        <v>29.5</v>
      </c>
      <c r="F8" s="76">
        <v>29.4</v>
      </c>
      <c r="G8" s="76">
        <v>29.3</v>
      </c>
      <c r="H8" s="77">
        <v>29.188270470214555</v>
      </c>
      <c r="I8" s="76">
        <v>28.939482839219711</v>
      </c>
      <c r="J8" s="76">
        <v>28.522016837947085</v>
      </c>
      <c r="K8" s="76">
        <v>28.073094359958574</v>
      </c>
      <c r="L8" s="76">
        <v>27.5</v>
      </c>
      <c r="M8" s="76">
        <v>27.148377529243451</v>
      </c>
      <c r="N8" s="76">
        <v>26.73531688798224</v>
      </c>
      <c r="O8" s="76">
        <v>26.275337103478197</v>
      </c>
      <c r="P8" s="76">
        <v>25.831203744534349</v>
      </c>
      <c r="Q8" s="438">
        <v>25.446996500798612</v>
      </c>
      <c r="R8" s="438">
        <v>25.171595566120526</v>
      </c>
      <c r="S8" s="438">
        <v>24.768871735032764</v>
      </c>
      <c r="T8" s="438">
        <v>24.550378235942251</v>
      </c>
      <c r="U8" s="438">
        <v>24.668483603460935</v>
      </c>
      <c r="V8" s="438">
        <v>24.746938391990227</v>
      </c>
      <c r="W8" s="438">
        <v>24.75</v>
      </c>
      <c r="X8" s="438">
        <v>24.61</v>
      </c>
      <c r="Y8" s="438">
        <v>24.25</v>
      </c>
      <c r="Z8" s="438">
        <v>23.74</v>
      </c>
      <c r="AA8" s="438">
        <v>23.11</v>
      </c>
      <c r="AB8" s="463">
        <v>22.26</v>
      </c>
      <c r="AC8" s="463">
        <v>21.09</v>
      </c>
    </row>
    <row r="9" spans="1:29" ht="15" x14ac:dyDescent="0.2">
      <c r="A9" s="159" t="s">
        <v>61</v>
      </c>
      <c r="B9" s="76">
        <v>12.6</v>
      </c>
      <c r="C9" s="76">
        <v>20.7</v>
      </c>
      <c r="D9" s="76">
        <v>14.3</v>
      </c>
      <c r="E9" s="76">
        <v>15.1</v>
      </c>
      <c r="F9" s="77">
        <v>15.8</v>
      </c>
      <c r="G9" s="76">
        <v>16.5</v>
      </c>
      <c r="H9" s="77">
        <v>17.249492220439066</v>
      </c>
      <c r="I9" s="76">
        <v>18.052069612145388</v>
      </c>
      <c r="J9" s="76">
        <v>18.63041053848114</v>
      </c>
      <c r="K9" s="76">
        <v>19.365167290043534</v>
      </c>
      <c r="L9" s="76">
        <v>20.3</v>
      </c>
      <c r="M9" s="76">
        <v>21.065169756973987</v>
      </c>
      <c r="N9" s="76">
        <v>21.483324769815894</v>
      </c>
      <c r="O9" s="76">
        <v>22.190027491760091</v>
      </c>
      <c r="P9" s="76">
        <v>22.633809900772672</v>
      </c>
      <c r="Q9" s="438">
        <v>22.830268200061816</v>
      </c>
      <c r="R9" s="438">
        <v>22.995637689679558</v>
      </c>
      <c r="S9" s="438">
        <v>23.210375410899399</v>
      </c>
      <c r="T9" s="438">
        <v>22.946750892983655</v>
      </c>
      <c r="U9" s="438">
        <v>22.509305927049301</v>
      </c>
      <c r="V9" s="438">
        <v>22.033847342430285</v>
      </c>
      <c r="W9" s="438">
        <v>21.42</v>
      </c>
      <c r="X9" s="438">
        <v>20.87</v>
      </c>
      <c r="Y9" s="438">
        <v>20.37</v>
      </c>
      <c r="Z9" s="438">
        <v>20.12</v>
      </c>
      <c r="AA9" s="438">
        <v>20.260000000000002</v>
      </c>
      <c r="AB9" s="463">
        <v>20.37</v>
      </c>
      <c r="AC9" s="463">
        <v>20.69</v>
      </c>
    </row>
    <row r="10" spans="1:29" ht="15" x14ac:dyDescent="0.2">
      <c r="A10" s="159" t="s">
        <v>62</v>
      </c>
      <c r="B10" s="76">
        <v>5.8</v>
      </c>
      <c r="C10" s="76">
        <v>3.3</v>
      </c>
      <c r="D10" s="76">
        <v>6.4</v>
      </c>
      <c r="E10" s="76">
        <v>6.8</v>
      </c>
      <c r="F10" s="76">
        <v>7.2</v>
      </c>
      <c r="G10" s="76">
        <v>7.4</v>
      </c>
      <c r="H10" s="77">
        <v>7.6143647783166211</v>
      </c>
      <c r="I10" s="76">
        <v>7.9307712048591767</v>
      </c>
      <c r="J10" s="76">
        <v>8.1648941829008113</v>
      </c>
      <c r="K10" s="76">
        <v>8.4449368242437846</v>
      </c>
      <c r="L10" s="76">
        <v>8.6999999999999993</v>
      </c>
      <c r="M10" s="76">
        <v>9.0677269248867578</v>
      </c>
      <c r="N10" s="76">
        <v>9.4304944307793672</v>
      </c>
      <c r="O10" s="76">
        <v>9.6868341629265498</v>
      </c>
      <c r="P10" s="76">
        <v>10.125597037525038</v>
      </c>
      <c r="Q10" s="438">
        <v>10.60242890828807</v>
      </c>
      <c r="R10" s="438">
        <v>10.74836626366417</v>
      </c>
      <c r="S10" s="438">
        <v>10.825812526567685</v>
      </c>
      <c r="T10" s="438">
        <v>10.82247548392418</v>
      </c>
      <c r="U10" s="438">
        <v>10.796943595466635</v>
      </c>
      <c r="V10" s="438">
        <v>10.888988651430838</v>
      </c>
      <c r="W10" s="438">
        <v>10.95</v>
      </c>
      <c r="X10" s="438">
        <v>11.01</v>
      </c>
      <c r="Y10" s="438">
        <v>11.15</v>
      </c>
      <c r="Z10" s="438">
        <v>11.1</v>
      </c>
      <c r="AA10" s="438">
        <v>10.79</v>
      </c>
      <c r="AB10" s="463">
        <v>10.39</v>
      </c>
      <c r="AC10" s="463">
        <v>9.99</v>
      </c>
    </row>
    <row r="11" spans="1:29" ht="15" x14ac:dyDescent="0.2">
      <c r="A11" s="159" t="s">
        <v>63</v>
      </c>
      <c r="B11" s="76">
        <v>1.7</v>
      </c>
      <c r="C11" s="76">
        <v>1.3</v>
      </c>
      <c r="D11" s="76">
        <v>1.7</v>
      </c>
      <c r="E11" s="76">
        <v>1.9</v>
      </c>
      <c r="F11" s="76">
        <v>2</v>
      </c>
      <c r="G11" s="76">
        <v>2</v>
      </c>
      <c r="H11" s="77">
        <v>2.1491389801013971</v>
      </c>
      <c r="I11" s="76">
        <v>2.312613607442958</v>
      </c>
      <c r="J11" s="76">
        <v>2.4130792747321292</v>
      </c>
      <c r="K11" s="76">
        <v>2.5216211938785529</v>
      </c>
      <c r="L11" s="76">
        <v>2.6</v>
      </c>
      <c r="M11" s="76">
        <v>2.7221004900446313</v>
      </c>
      <c r="N11" s="76">
        <v>2.8919361317580168</v>
      </c>
      <c r="O11" s="76">
        <v>3.1152099260761181</v>
      </c>
      <c r="P11" s="76">
        <v>3.4177465142925958</v>
      </c>
      <c r="Q11" s="438">
        <v>3.6548607343784107</v>
      </c>
      <c r="R11" s="438">
        <v>3.8516984893796486</v>
      </c>
      <c r="S11" s="438">
        <v>4.0062797113500537</v>
      </c>
      <c r="T11" s="438">
        <v>4.0895161921358225</v>
      </c>
      <c r="U11" s="438">
        <v>4.1024586894502715</v>
      </c>
      <c r="V11" s="438">
        <v>4.0234279569443432</v>
      </c>
      <c r="W11" s="438">
        <v>3.95</v>
      </c>
      <c r="X11" s="438">
        <v>3.91</v>
      </c>
      <c r="Y11" s="438">
        <v>3.86</v>
      </c>
      <c r="Z11" s="438">
        <v>3.79</v>
      </c>
      <c r="AA11" s="438">
        <v>3.78</v>
      </c>
      <c r="AB11" s="463">
        <v>3.81</v>
      </c>
      <c r="AC11" s="463">
        <v>3.81</v>
      </c>
    </row>
    <row r="12" spans="1:29" ht="15" x14ac:dyDescent="0.2">
      <c r="A12" s="159" t="s">
        <v>64</v>
      </c>
      <c r="B12" s="76">
        <v>1.1000000000000001</v>
      </c>
      <c r="C12" s="76">
        <v>1.5</v>
      </c>
      <c r="D12" s="76">
        <v>1.1000000000000001</v>
      </c>
      <c r="E12" s="76">
        <v>1.1000000000000001</v>
      </c>
      <c r="F12" s="76">
        <v>1.2</v>
      </c>
      <c r="G12" s="76">
        <v>1.2</v>
      </c>
      <c r="H12" s="77">
        <v>1.3247471512566686</v>
      </c>
      <c r="I12" s="76">
        <v>1.4391074754363005</v>
      </c>
      <c r="J12" s="76">
        <v>1.4797943078127846</v>
      </c>
      <c r="K12" s="76">
        <v>1.5322149277891191</v>
      </c>
      <c r="L12" s="76">
        <v>1.6</v>
      </c>
      <c r="M12" s="76">
        <v>1.6366825261776994</v>
      </c>
      <c r="N12" s="76">
        <v>1.6944181773282843</v>
      </c>
      <c r="O12" s="76">
        <v>1.7550983455643427</v>
      </c>
      <c r="P12" s="76">
        <v>1.8213075763774143</v>
      </c>
      <c r="Q12" s="438">
        <v>1.9107930586564708</v>
      </c>
      <c r="R12" s="438">
        <v>1.9423783111383757</v>
      </c>
      <c r="S12" s="438">
        <v>1.9230769230769231</v>
      </c>
      <c r="T12" s="438">
        <v>1.8704756023542199</v>
      </c>
      <c r="U12" s="438">
        <v>1.8186392052301443</v>
      </c>
      <c r="V12" s="438">
        <v>1.7570967708257206</v>
      </c>
      <c r="W12" s="438">
        <v>1.7</v>
      </c>
      <c r="X12" s="438">
        <v>1.65</v>
      </c>
      <c r="Y12" s="438">
        <v>1.57</v>
      </c>
      <c r="Z12" s="438">
        <v>1.5</v>
      </c>
      <c r="AA12" s="438">
        <v>1.45</v>
      </c>
      <c r="AB12" s="463">
        <v>1.43</v>
      </c>
      <c r="AC12" s="463">
        <v>1.38</v>
      </c>
    </row>
    <row r="13" spans="1:29" ht="15" x14ac:dyDescent="0.2">
      <c r="A13" s="159" t="s">
        <v>65</v>
      </c>
      <c r="B13" s="76">
        <v>0.2</v>
      </c>
      <c r="C13" s="76">
        <v>0.1</v>
      </c>
      <c r="D13" s="76">
        <v>0.1</v>
      </c>
      <c r="E13" s="76">
        <v>0.1</v>
      </c>
      <c r="F13" s="76">
        <v>0.1</v>
      </c>
      <c r="G13" s="76">
        <v>0.1</v>
      </c>
      <c r="H13" s="77">
        <v>5.2818936794252161E-2</v>
      </c>
      <c r="I13" s="76">
        <v>3.4554765309784269E-2</v>
      </c>
      <c r="J13" s="76">
        <v>3.45103704960723E-2</v>
      </c>
      <c r="K13" s="76">
        <v>3.19034063021498E-2</v>
      </c>
      <c r="L13" s="76">
        <v>0</v>
      </c>
      <c r="M13" s="76">
        <v>2.4525997081596473E-2</v>
      </c>
      <c r="N13" s="76">
        <v>2.5945372943887112E-2</v>
      </c>
      <c r="O13" s="76">
        <v>2.3305698153561247E-2</v>
      </c>
      <c r="P13" s="76">
        <v>2.1960000920903264E-2</v>
      </c>
      <c r="Q13" s="438">
        <v>1.9797828722845526E-2</v>
      </c>
      <c r="R13" s="438">
        <v>1.7636684303350973E-2</v>
      </c>
      <c r="S13" s="438">
        <v>1.5369034655267894E-2</v>
      </c>
      <c r="T13" s="438">
        <v>1.3492565342717503E-2</v>
      </c>
      <c r="U13" s="438">
        <v>1.3042437728691129E-2</v>
      </c>
      <c r="V13" s="438">
        <v>1.1860142196423165E-2</v>
      </c>
      <c r="W13" s="438">
        <v>0.01</v>
      </c>
      <c r="X13" s="438">
        <v>0.01</v>
      </c>
      <c r="Y13" s="438">
        <v>0.01</v>
      </c>
      <c r="Z13" s="438">
        <v>0.01</v>
      </c>
      <c r="AA13" s="438">
        <v>0.01</v>
      </c>
      <c r="AB13" s="463">
        <v>0.01</v>
      </c>
      <c r="AC13" s="463">
        <v>0.01</v>
      </c>
    </row>
    <row r="14" spans="1:29" ht="15" x14ac:dyDescent="0.2">
      <c r="A14" s="159" t="s">
        <v>5</v>
      </c>
      <c r="B14" s="78">
        <v>100</v>
      </c>
      <c r="C14" s="78">
        <v>100</v>
      </c>
      <c r="D14" s="78">
        <v>100</v>
      </c>
      <c r="E14" s="78">
        <v>100</v>
      </c>
      <c r="F14" s="78">
        <v>100</v>
      </c>
      <c r="G14" s="78">
        <v>100</v>
      </c>
      <c r="H14" s="78">
        <v>100</v>
      </c>
      <c r="I14" s="78">
        <v>100</v>
      </c>
      <c r="J14" s="78">
        <v>100</v>
      </c>
      <c r="K14" s="78">
        <v>100</v>
      </c>
      <c r="L14" s="78">
        <v>100</v>
      </c>
      <c r="M14" s="78">
        <v>100</v>
      </c>
      <c r="N14" s="78">
        <v>100</v>
      </c>
      <c r="O14" s="78">
        <v>100</v>
      </c>
      <c r="P14" s="78">
        <v>100</v>
      </c>
      <c r="Q14" s="438">
        <v>100</v>
      </c>
      <c r="R14" s="655">
        <v>100</v>
      </c>
      <c r="S14" s="655">
        <v>100</v>
      </c>
      <c r="T14" s="655">
        <v>100</v>
      </c>
      <c r="U14" s="655">
        <v>100</v>
      </c>
      <c r="V14" s="655">
        <v>100</v>
      </c>
      <c r="W14" s="655">
        <v>100</v>
      </c>
      <c r="X14" s="655">
        <f t="shared" ref="X14:AB14" si="0">SUM(X4:X13)</f>
        <v>100.00000000000001</v>
      </c>
      <c r="Y14" s="655">
        <f t="shared" si="0"/>
        <v>100</v>
      </c>
      <c r="Z14" s="655">
        <f t="shared" si="0"/>
        <v>100.02000000000001</v>
      </c>
      <c r="AA14" s="655">
        <f t="shared" si="0"/>
        <v>100</v>
      </c>
      <c r="AB14" s="655">
        <f t="shared" si="0"/>
        <v>100.01000000000002</v>
      </c>
      <c r="AC14" s="655">
        <v>99.99</v>
      </c>
    </row>
    <row r="15" spans="1:29" ht="15" x14ac:dyDescent="0.2">
      <c r="A15" s="487"/>
      <c r="B15" s="656" t="s">
        <v>206</v>
      </c>
      <c r="C15" s="656" t="s">
        <v>206</v>
      </c>
      <c r="D15" s="656" t="s">
        <v>206</v>
      </c>
      <c r="E15" s="656" t="s">
        <v>206</v>
      </c>
      <c r="F15" s="656" t="s">
        <v>206</v>
      </c>
      <c r="G15" s="656" t="s">
        <v>206</v>
      </c>
      <c r="H15" s="582"/>
      <c r="I15" s="582"/>
      <c r="M15" s="657"/>
      <c r="N15" s="657"/>
      <c r="O15" s="657"/>
      <c r="P15" s="240"/>
      <c r="Q15" s="464"/>
      <c r="R15" s="464"/>
      <c r="S15" s="464"/>
      <c r="T15" s="464"/>
      <c r="U15" s="464"/>
      <c r="V15" s="658"/>
      <c r="W15" s="658"/>
      <c r="X15" s="658"/>
      <c r="Y15" s="658"/>
      <c r="Z15" s="658"/>
      <c r="AA15" s="464"/>
      <c r="AC15" s="464" t="s">
        <v>0</v>
      </c>
    </row>
    <row r="16" spans="1:29" ht="15.75" x14ac:dyDescent="0.25">
      <c r="A16" s="211" t="s">
        <v>5</v>
      </c>
      <c r="B16" s="252">
        <v>1684</v>
      </c>
      <c r="C16" s="252">
        <v>1660.7</v>
      </c>
      <c r="D16" s="252">
        <v>1682.1</v>
      </c>
      <c r="E16" s="252">
        <v>1687.5</v>
      </c>
      <c r="F16" s="252">
        <v>1733.6</v>
      </c>
      <c r="G16" s="252">
        <v>1779.4</v>
      </c>
      <c r="H16" s="252">
        <v>1825.1030000000001</v>
      </c>
      <c r="I16" s="252">
        <v>1878.1780000000001</v>
      </c>
      <c r="J16" s="212">
        <v>1926.9570000000001</v>
      </c>
      <c r="K16" s="212">
        <v>1997</v>
      </c>
      <c r="L16" s="214">
        <v>2058</v>
      </c>
      <c r="M16" s="214">
        <v>2103.89</v>
      </c>
      <c r="N16" s="214">
        <v>2158.3809999999999</v>
      </c>
      <c r="O16" s="214">
        <v>2231.2139999999999</v>
      </c>
      <c r="P16" s="214">
        <v>2258.652</v>
      </c>
      <c r="Q16" s="439">
        <v>2313.3850000000002</v>
      </c>
      <c r="R16" s="439">
        <v>2347.38</v>
      </c>
      <c r="S16" s="439">
        <v>2361.8919999999998</v>
      </c>
      <c r="T16" s="439">
        <v>2364.2649999999999</v>
      </c>
      <c r="U16" s="439">
        <v>2369.1889999999999</v>
      </c>
      <c r="V16" s="439">
        <v>2394.5749999999998</v>
      </c>
      <c r="W16" s="439">
        <v>2436.2049999999999</v>
      </c>
      <c r="X16" s="439">
        <v>2495.6329999999998</v>
      </c>
      <c r="Y16" s="439">
        <v>2537.3470000000002</v>
      </c>
      <c r="Z16" s="439">
        <v>2594.2979999999998</v>
      </c>
      <c r="AA16" s="439">
        <v>2638.0410000000002</v>
      </c>
      <c r="AB16" s="439">
        <v>2664.8739999999998</v>
      </c>
      <c r="AC16" s="439">
        <v>2711.1959999999999</v>
      </c>
    </row>
    <row r="17" spans="1:29" ht="16.5" hidden="1" customHeight="1" x14ac:dyDescent="0.2">
      <c r="A17" s="11" t="s">
        <v>795</v>
      </c>
      <c r="U17" s="502"/>
      <c r="X17" s="240"/>
      <c r="Z17" s="240"/>
    </row>
    <row r="18" spans="1:29" hidden="1" x14ac:dyDescent="0.2">
      <c r="A18" s="240" t="s">
        <v>793</v>
      </c>
      <c r="U18" s="502"/>
      <c r="X18" s="240"/>
      <c r="Z18" s="240"/>
    </row>
    <row r="19" spans="1:29" ht="15" x14ac:dyDescent="0.25">
      <c r="A19" s="448" t="s">
        <v>819</v>
      </c>
      <c r="U19" s="502"/>
      <c r="X19" s="240"/>
      <c r="Z19" s="240"/>
    </row>
    <row r="20" spans="1:29" x14ac:dyDescent="0.2">
      <c r="A20" s="659" t="s">
        <v>820</v>
      </c>
      <c r="U20" s="502"/>
      <c r="X20" s="240"/>
      <c r="Z20" s="240"/>
    </row>
    <row r="21" spans="1:29" x14ac:dyDescent="0.2">
      <c r="A21" s="467" t="s">
        <v>795</v>
      </c>
      <c r="U21" s="502"/>
      <c r="X21" s="240"/>
      <c r="Z21" s="240"/>
    </row>
    <row r="22" spans="1:29" x14ac:dyDescent="0.2">
      <c r="A22" s="660" t="s">
        <v>793</v>
      </c>
      <c r="U22" s="502"/>
      <c r="X22" s="240"/>
      <c r="Z22" s="240"/>
    </row>
    <row r="23" spans="1:29" x14ac:dyDescent="0.2">
      <c r="U23" s="502"/>
      <c r="X23" s="240"/>
      <c r="Z23" s="240"/>
    </row>
    <row r="24" spans="1:29" s="43" customFormat="1" ht="24" customHeight="1" x14ac:dyDescent="0.25">
      <c r="A24" s="90" t="s">
        <v>320</v>
      </c>
      <c r="B24" s="90"/>
      <c r="C24" s="90"/>
      <c r="D24" s="90"/>
      <c r="E24" s="90"/>
      <c r="F24" s="90"/>
      <c r="G24" s="90"/>
      <c r="H24" s="90"/>
      <c r="I24" s="90"/>
      <c r="K24" s="44"/>
      <c r="L24" s="44"/>
      <c r="M24" s="44"/>
      <c r="N24" s="44"/>
      <c r="O24" s="44"/>
      <c r="P24" s="44"/>
      <c r="Q24" s="44"/>
      <c r="R24" s="159"/>
      <c r="S24" s="159"/>
      <c r="T24" s="159"/>
      <c r="U24" s="294"/>
      <c r="X24" s="148"/>
      <c r="Z24" s="148"/>
    </row>
    <row r="25" spans="1:29" s="43" customFormat="1" ht="31.5" x14ac:dyDescent="0.25">
      <c r="A25" s="223" t="s">
        <v>66</v>
      </c>
      <c r="B25" s="261">
        <v>1992</v>
      </c>
      <c r="C25" s="261">
        <v>1993</v>
      </c>
      <c r="D25" s="261">
        <v>1994</v>
      </c>
      <c r="E25" s="261">
        <v>1995</v>
      </c>
      <c r="F25" s="261">
        <v>1996</v>
      </c>
      <c r="G25" s="261">
        <v>1997</v>
      </c>
      <c r="H25" s="261">
        <v>1998</v>
      </c>
      <c r="I25" s="261">
        <v>1999</v>
      </c>
      <c r="J25" s="261">
        <v>2000</v>
      </c>
      <c r="K25" s="261">
        <v>2001</v>
      </c>
      <c r="L25" s="262">
        <v>2002</v>
      </c>
      <c r="M25" s="262">
        <v>2003</v>
      </c>
      <c r="N25" s="262">
        <v>2004</v>
      </c>
      <c r="O25" s="262">
        <v>2005</v>
      </c>
      <c r="P25" s="221" t="s">
        <v>420</v>
      </c>
      <c r="Q25" s="221" t="s">
        <v>421</v>
      </c>
      <c r="R25" s="221" t="s">
        <v>422</v>
      </c>
      <c r="S25" s="221" t="s">
        <v>423</v>
      </c>
      <c r="T25" s="262">
        <v>2010</v>
      </c>
      <c r="U25" s="262">
        <v>2011</v>
      </c>
      <c r="V25" s="262">
        <v>2012</v>
      </c>
      <c r="W25" s="262">
        <v>2013</v>
      </c>
      <c r="X25" s="262">
        <v>2014</v>
      </c>
      <c r="Y25" s="262">
        <v>2015</v>
      </c>
      <c r="Z25" s="262">
        <v>2016</v>
      </c>
      <c r="AA25" s="262">
        <v>2017</v>
      </c>
      <c r="AB25" s="262">
        <v>2018</v>
      </c>
      <c r="AC25" s="262">
        <v>2019</v>
      </c>
    </row>
    <row r="26" spans="1:29" x14ac:dyDescent="0.2">
      <c r="A26" s="380"/>
      <c r="B26" s="642"/>
      <c r="C26" s="642"/>
      <c r="D26" s="642"/>
      <c r="E26" s="426"/>
      <c r="F26" s="426"/>
      <c r="G26" s="426"/>
      <c r="H26" s="426"/>
      <c r="I26" s="426"/>
      <c r="M26" s="35"/>
      <c r="N26" s="152"/>
      <c r="O26" s="152"/>
      <c r="P26" s="240"/>
      <c r="Q26" s="152"/>
      <c r="R26" s="152"/>
      <c r="S26" s="152"/>
      <c r="T26" s="152"/>
      <c r="U26" s="152"/>
      <c r="AC26" s="152" t="s">
        <v>67</v>
      </c>
    </row>
    <row r="27" spans="1:29" ht="15" x14ac:dyDescent="0.2">
      <c r="A27" s="44" t="s">
        <v>68</v>
      </c>
      <c r="B27" s="287">
        <v>33.6</v>
      </c>
      <c r="C27" s="287">
        <v>32.4</v>
      </c>
      <c r="D27" s="287">
        <v>33.799999999999997</v>
      </c>
      <c r="E27" s="287">
        <v>34</v>
      </c>
      <c r="F27" s="287">
        <v>34.1</v>
      </c>
      <c r="G27" s="287">
        <v>33.700000000000003</v>
      </c>
      <c r="H27" s="77">
        <v>33.079233079233077</v>
      </c>
      <c r="I27" s="77">
        <v>33.822886909763064</v>
      </c>
      <c r="J27" s="77">
        <v>32.303635949350607</v>
      </c>
      <c r="K27" s="77">
        <v>30.902104911460071</v>
      </c>
      <c r="L27" s="77">
        <v>30.4</v>
      </c>
      <c r="M27" s="77">
        <v>30.400955578512395</v>
      </c>
      <c r="N27" s="77">
        <v>30.355298168727501</v>
      </c>
      <c r="O27" s="77">
        <v>30.511298237111529</v>
      </c>
      <c r="P27" s="77">
        <v>30.022751403003184</v>
      </c>
      <c r="Q27" s="438">
        <v>29.701364665565144</v>
      </c>
      <c r="R27" s="438">
        <v>29.601488602884167</v>
      </c>
      <c r="S27" s="438">
        <v>29.110115236875799</v>
      </c>
      <c r="T27" s="438">
        <v>29.157745643795906</v>
      </c>
      <c r="U27" s="438">
        <v>28.792464379229436</v>
      </c>
      <c r="V27" s="438">
        <v>28.310581387291251</v>
      </c>
      <c r="W27" s="438">
        <v>26.88</v>
      </c>
      <c r="X27" s="438">
        <v>26.19</v>
      </c>
      <c r="Y27" s="438">
        <v>25.21</v>
      </c>
      <c r="Z27" s="438">
        <v>24.2</v>
      </c>
      <c r="AA27" s="438">
        <v>23.52</v>
      </c>
      <c r="AB27" s="438">
        <v>22.25</v>
      </c>
      <c r="AC27" s="438">
        <v>21.68</v>
      </c>
    </row>
    <row r="28" spans="1:29" ht="15" x14ac:dyDescent="0.2">
      <c r="A28" s="44" t="s">
        <v>69</v>
      </c>
      <c r="B28" s="287">
        <v>3.3</v>
      </c>
      <c r="C28" s="287">
        <v>7.7</v>
      </c>
      <c r="D28" s="287">
        <v>3.4</v>
      </c>
      <c r="E28" s="287">
        <v>3.5</v>
      </c>
      <c r="F28" s="287">
        <v>3.5</v>
      </c>
      <c r="G28" s="287">
        <v>3.4</v>
      </c>
      <c r="H28" s="77">
        <v>3.3231033231033233</v>
      </c>
      <c r="I28" s="77">
        <v>3.2162661737523108</v>
      </c>
      <c r="J28" s="77">
        <v>3.5382962794179877</v>
      </c>
      <c r="K28" s="77">
        <v>3.1540260608085533</v>
      </c>
      <c r="L28" s="77">
        <v>3.1</v>
      </c>
      <c r="M28" s="77">
        <v>2.9409865702479339</v>
      </c>
      <c r="N28" s="77">
        <v>2.8298638284551574</v>
      </c>
      <c r="O28" s="77">
        <v>3.1259465681226146</v>
      </c>
      <c r="P28" s="77">
        <v>2.4025481571363567</v>
      </c>
      <c r="Q28" s="438">
        <v>2.3621565387675174</v>
      </c>
      <c r="R28" s="438">
        <v>2.3662583346255235</v>
      </c>
      <c r="S28" s="438">
        <v>2.3687580025608197</v>
      </c>
      <c r="T28" s="438">
        <v>2.3617378701538261</v>
      </c>
      <c r="U28" s="438">
        <v>2.4381949875879894</v>
      </c>
      <c r="V28" s="438">
        <v>2.5050239068671609</v>
      </c>
      <c r="W28" s="438">
        <v>2.72</v>
      </c>
      <c r="X28" s="438">
        <v>2.71</v>
      </c>
      <c r="Y28" s="438">
        <v>2.84</v>
      </c>
      <c r="Z28" s="438">
        <v>3.18</v>
      </c>
      <c r="AA28" s="438">
        <v>3.33</v>
      </c>
      <c r="AB28" s="438">
        <v>3.33</v>
      </c>
      <c r="AC28" s="438">
        <v>3.46</v>
      </c>
    </row>
    <row r="29" spans="1:29" ht="15" x14ac:dyDescent="0.2">
      <c r="A29" s="44" t="s">
        <v>70</v>
      </c>
      <c r="B29" s="287">
        <v>4.9000000000000004</v>
      </c>
      <c r="C29" s="287">
        <v>3.7</v>
      </c>
      <c r="D29" s="287">
        <v>4.3</v>
      </c>
      <c r="E29" s="287">
        <v>4.8</v>
      </c>
      <c r="F29" s="287">
        <v>4.7</v>
      </c>
      <c r="G29" s="287">
        <v>4.5999999999999996</v>
      </c>
      <c r="H29" s="77">
        <v>4.4385044385044381</v>
      </c>
      <c r="I29" s="77">
        <v>4.5236094773987565</v>
      </c>
      <c r="J29" s="77">
        <v>4.716643338432994</v>
      </c>
      <c r="K29" s="77">
        <v>4.6374874707651186</v>
      </c>
      <c r="L29" s="77">
        <v>4.4000000000000004</v>
      </c>
      <c r="M29" s="77">
        <v>4.2193956611570247</v>
      </c>
      <c r="N29" s="77">
        <v>3.9943653153858194</v>
      </c>
      <c r="O29" s="77">
        <v>4.1830738474586537</v>
      </c>
      <c r="P29" s="77">
        <v>4.0527832549673892</v>
      </c>
      <c r="Q29" s="438">
        <v>4.1980294963588527</v>
      </c>
      <c r="R29" s="438">
        <v>4.2611257559311522</v>
      </c>
      <c r="S29" s="438">
        <v>4.0685019206145965</v>
      </c>
      <c r="T29" s="438">
        <v>3.9922263579169273</v>
      </c>
      <c r="U29" s="438">
        <v>3.686197163940558</v>
      </c>
      <c r="V29" s="438">
        <v>3.5894948375025986</v>
      </c>
      <c r="W29" s="438">
        <v>3.65</v>
      </c>
      <c r="X29" s="438">
        <v>3.56</v>
      </c>
      <c r="Y29" s="438">
        <v>3.64</v>
      </c>
      <c r="Z29" s="438">
        <v>3.35</v>
      </c>
      <c r="AA29" s="438">
        <v>3.07</v>
      </c>
      <c r="AB29" s="438">
        <v>3.36</v>
      </c>
      <c r="AC29" s="438">
        <v>3.36</v>
      </c>
    </row>
    <row r="30" spans="1:29" ht="15" x14ac:dyDescent="0.2">
      <c r="A30" s="44" t="s">
        <v>71</v>
      </c>
      <c r="B30" s="287">
        <v>19.3</v>
      </c>
      <c r="C30" s="287">
        <v>14.6</v>
      </c>
      <c r="D30" s="287">
        <v>19.399999999999999</v>
      </c>
      <c r="E30" s="287">
        <v>18.899999999999999</v>
      </c>
      <c r="F30" s="287">
        <v>18.8</v>
      </c>
      <c r="G30" s="287">
        <v>17.8</v>
      </c>
      <c r="H30" s="77">
        <v>17.143517143517144</v>
      </c>
      <c r="I30" s="77">
        <v>16.716518232229877</v>
      </c>
      <c r="J30" s="77">
        <v>16.754011913674685</v>
      </c>
      <c r="K30" s="77">
        <v>16.902773137320416</v>
      </c>
      <c r="L30" s="77">
        <v>16.100000000000001</v>
      </c>
      <c r="M30" s="77">
        <v>15.124612603305785</v>
      </c>
      <c r="N30" s="77">
        <v>14.565659727656911</v>
      </c>
      <c r="O30" s="77">
        <v>14.290906887986916</v>
      </c>
      <c r="P30" s="77">
        <v>14.418322463218566</v>
      </c>
      <c r="Q30" s="438">
        <v>14.212716480019584</v>
      </c>
      <c r="R30" s="438">
        <v>14.110714839510003</v>
      </c>
      <c r="S30" s="438">
        <v>14.052496798975673</v>
      </c>
      <c r="T30" s="438">
        <v>14.440528344148357</v>
      </c>
      <c r="U30" s="438">
        <v>14.200700513483184</v>
      </c>
      <c r="V30" s="438">
        <v>14.070403991407387</v>
      </c>
      <c r="W30" s="438">
        <v>14.06</v>
      </c>
      <c r="X30" s="438">
        <v>13.77</v>
      </c>
      <c r="Y30" s="438">
        <v>13.36</v>
      </c>
      <c r="Z30" s="438">
        <v>13.11</v>
      </c>
      <c r="AA30" s="438">
        <v>12.86</v>
      </c>
      <c r="AB30" s="438">
        <v>12.71</v>
      </c>
      <c r="AC30" s="438">
        <v>12.64</v>
      </c>
    </row>
    <row r="31" spans="1:29" ht="15" x14ac:dyDescent="0.2">
      <c r="A31" s="44" t="s">
        <v>72</v>
      </c>
      <c r="B31" s="287">
        <v>0.8</v>
      </c>
      <c r="C31" s="287">
        <v>2.6</v>
      </c>
      <c r="D31" s="287">
        <v>1.3</v>
      </c>
      <c r="E31" s="287">
        <v>1.6</v>
      </c>
      <c r="F31" s="287">
        <v>2.1</v>
      </c>
      <c r="G31" s="287">
        <v>1.9</v>
      </c>
      <c r="H31" s="77">
        <v>2.3034023034023035</v>
      </c>
      <c r="I31" s="77">
        <v>2.4466476222483617</v>
      </c>
      <c r="J31" s="77">
        <v>2.8124084502457602</v>
      </c>
      <c r="K31" s="77">
        <v>3.0938857333778818</v>
      </c>
      <c r="L31" s="77">
        <v>3.6</v>
      </c>
      <c r="M31" s="77">
        <v>4.3743543388429753</v>
      </c>
      <c r="N31" s="77">
        <v>4.2948818281421195</v>
      </c>
      <c r="O31" s="77">
        <v>3.989216695947174</v>
      </c>
      <c r="P31" s="77">
        <v>3.8768390717427574</v>
      </c>
      <c r="Q31" s="438">
        <v>3.7329416804357143</v>
      </c>
      <c r="R31" s="438">
        <v>3.6625833462552335</v>
      </c>
      <c r="S31" s="438">
        <v>3.4122919334186936</v>
      </c>
      <c r="T31" s="438">
        <v>3.1687473236931387</v>
      </c>
      <c r="U31" s="438">
        <v>2.6966368551705377</v>
      </c>
      <c r="V31" s="438">
        <v>2.4357286397339064</v>
      </c>
      <c r="W31" s="438">
        <v>2.1</v>
      </c>
      <c r="X31" s="438">
        <v>2.0299999999999998</v>
      </c>
      <c r="Y31" s="438">
        <v>1.96</v>
      </c>
      <c r="Z31" s="438">
        <v>2.0699999999999998</v>
      </c>
      <c r="AA31" s="438">
        <v>1.96</v>
      </c>
      <c r="AB31" s="438">
        <v>1.94</v>
      </c>
      <c r="AC31" s="438">
        <v>1.84</v>
      </c>
    </row>
    <row r="32" spans="1:29" ht="15" x14ac:dyDescent="0.2">
      <c r="A32" s="44" t="s">
        <v>73</v>
      </c>
      <c r="B32" s="79">
        <v>9.6999999999999993</v>
      </c>
      <c r="C32" s="79">
        <v>9</v>
      </c>
      <c r="D32" s="79">
        <v>9.8000000000000007</v>
      </c>
      <c r="E32" s="79">
        <v>9.5</v>
      </c>
      <c r="F32" s="79">
        <v>9.3000000000000007</v>
      </c>
      <c r="G32" s="287">
        <v>9.4</v>
      </c>
      <c r="H32" s="77">
        <v>9.8604098604098613</v>
      </c>
      <c r="I32" s="77">
        <v>10.038648966560242</v>
      </c>
      <c r="J32" s="77">
        <v>10.201490836886821</v>
      </c>
      <c r="K32" s="77">
        <v>10.350818576678918</v>
      </c>
      <c r="L32" s="77">
        <v>10.9</v>
      </c>
      <c r="M32" s="77">
        <v>11.037577479338843</v>
      </c>
      <c r="N32" s="77">
        <v>11.585537642823603</v>
      </c>
      <c r="O32" s="77">
        <v>11.979766159810989</v>
      </c>
      <c r="P32" s="77">
        <v>12.573942059760352</v>
      </c>
      <c r="Q32" s="438">
        <v>12.639985313016339</v>
      </c>
      <c r="R32" s="438">
        <v>12.625213211350598</v>
      </c>
      <c r="S32" s="438">
        <v>12.976952624839949</v>
      </c>
      <c r="T32" s="438">
        <v>13.310715109193319</v>
      </c>
      <c r="U32" s="438">
        <v>13.830040466555582</v>
      </c>
      <c r="V32" s="438">
        <v>14.07386875476405</v>
      </c>
      <c r="W32" s="438">
        <v>14.56</v>
      </c>
      <c r="X32" s="438">
        <v>14.42</v>
      </c>
      <c r="Y32" s="438">
        <v>14.43</v>
      </c>
      <c r="Z32" s="438">
        <v>14.18</v>
      </c>
      <c r="AA32" s="438">
        <v>14.28</v>
      </c>
      <c r="AB32" s="438">
        <v>14.65</v>
      </c>
      <c r="AC32" s="438">
        <v>14.57</v>
      </c>
    </row>
    <row r="33" spans="1:29" ht="15" x14ac:dyDescent="0.2">
      <c r="A33" s="44" t="s">
        <v>74</v>
      </c>
      <c r="B33" s="287">
        <v>4.8</v>
      </c>
      <c r="C33" s="287">
        <v>6</v>
      </c>
      <c r="D33" s="287">
        <v>4.9000000000000004</v>
      </c>
      <c r="E33" s="287">
        <v>5</v>
      </c>
      <c r="F33" s="287">
        <v>4.8</v>
      </c>
      <c r="G33" s="287">
        <v>5</v>
      </c>
      <c r="H33" s="77">
        <v>5.1579051579051578</v>
      </c>
      <c r="I33" s="77">
        <v>5.4377415560410016</v>
      </c>
      <c r="J33" s="77">
        <v>5.4653168842160085</v>
      </c>
      <c r="K33" s="77">
        <v>5.6966254594052783</v>
      </c>
      <c r="L33" s="77">
        <v>6.2</v>
      </c>
      <c r="M33" s="77">
        <v>6.3952737603305794</v>
      </c>
      <c r="N33" s="77">
        <v>6.7334481139458449</v>
      </c>
      <c r="O33" s="77">
        <v>7.0515538862300842</v>
      </c>
      <c r="P33" s="77">
        <v>7.7961474290914605</v>
      </c>
      <c r="Q33" s="438">
        <v>8.5184505232237928</v>
      </c>
      <c r="R33" s="438">
        <v>9.0029461932082491</v>
      </c>
      <c r="S33" s="438">
        <v>9.0076824583866841</v>
      </c>
      <c r="T33" s="438">
        <v>8.9429823116703453</v>
      </c>
      <c r="U33" s="438">
        <v>9.1032747305063424</v>
      </c>
      <c r="V33" s="438">
        <v>9.0326380708197629</v>
      </c>
      <c r="W33" s="438">
        <v>9.23</v>
      </c>
      <c r="X33" s="438">
        <v>9.77</v>
      </c>
      <c r="Y33" s="438">
        <v>10.07</v>
      </c>
      <c r="Z33" s="438">
        <v>10.45</v>
      </c>
      <c r="AA33" s="438">
        <v>10.72</v>
      </c>
      <c r="AB33" s="438">
        <v>11.49</v>
      </c>
      <c r="AC33" s="438">
        <v>12.07</v>
      </c>
    </row>
    <row r="34" spans="1:29" ht="15" x14ac:dyDescent="0.2">
      <c r="A34" s="44" t="s">
        <v>328</v>
      </c>
      <c r="B34" s="287">
        <v>23.3</v>
      </c>
      <c r="C34" s="287">
        <v>23.7</v>
      </c>
      <c r="D34" s="287">
        <v>23.1</v>
      </c>
      <c r="E34" s="287">
        <v>22.5</v>
      </c>
      <c r="F34" s="79">
        <v>22.5</v>
      </c>
      <c r="G34" s="287">
        <v>23.6</v>
      </c>
      <c r="H34" s="288">
        <v>23.875523875523879</v>
      </c>
      <c r="I34" s="77">
        <v>15.536884557217274</v>
      </c>
      <c r="J34" s="77">
        <v>11.750919566420363</v>
      </c>
      <c r="K34" s="77">
        <v>8.590043434680922</v>
      </c>
      <c r="L34" s="77">
        <v>6.6</v>
      </c>
      <c r="M34" s="77">
        <v>5.4590650826446288</v>
      </c>
      <c r="N34" s="77">
        <v>4.6955705118171851</v>
      </c>
      <c r="O34" s="77">
        <v>4.0437390198097773</v>
      </c>
      <c r="P34" s="77">
        <v>3.3459730016684364</v>
      </c>
      <c r="Q34" s="438">
        <v>2.9404565204087874</v>
      </c>
      <c r="R34" s="438">
        <v>2.6546751434330904</v>
      </c>
      <c r="S34" s="438">
        <v>2.7272727272727271</v>
      </c>
      <c r="T34" s="438">
        <v>2.3880891992489874</v>
      </c>
      <c r="U34" s="438">
        <v>1.9179107015336485</v>
      </c>
      <c r="V34" s="438">
        <v>2.1931952047675143</v>
      </c>
      <c r="W34" s="438">
        <v>2.0299999999999998</v>
      </c>
      <c r="X34" s="438">
        <v>1.9</v>
      </c>
      <c r="Y34" s="438">
        <v>1.76</v>
      </c>
      <c r="Z34" s="438">
        <v>1.71</v>
      </c>
      <c r="AA34" s="438">
        <v>1.68</v>
      </c>
      <c r="AB34" s="438">
        <v>1.77</v>
      </c>
      <c r="AC34" s="438">
        <v>1.73</v>
      </c>
    </row>
    <row r="35" spans="1:29" ht="15" x14ac:dyDescent="0.2">
      <c r="A35" s="44" t="s">
        <v>329</v>
      </c>
      <c r="B35" s="289" t="s">
        <v>427</v>
      </c>
      <c r="C35" s="287">
        <v>0.3</v>
      </c>
      <c r="D35" s="287">
        <v>0.1</v>
      </c>
      <c r="E35" s="287">
        <v>0.2</v>
      </c>
      <c r="F35" s="287">
        <v>0.3</v>
      </c>
      <c r="G35" s="287">
        <v>0.5</v>
      </c>
      <c r="H35" s="288">
        <v>0.81840081840081835</v>
      </c>
      <c r="I35" s="77">
        <v>8.260796504789111</v>
      </c>
      <c r="J35" s="77">
        <v>12.457276781354773</v>
      </c>
      <c r="K35" s="77">
        <v>16.648847310390913</v>
      </c>
      <c r="L35" s="77">
        <v>18.8</v>
      </c>
      <c r="M35" s="77">
        <v>20.025180785123968</v>
      </c>
      <c r="N35" s="77">
        <v>20.935983722022225</v>
      </c>
      <c r="O35" s="77">
        <v>20.818440661537529</v>
      </c>
      <c r="P35" s="77">
        <v>21.504626118610648</v>
      </c>
      <c r="Q35" s="438">
        <v>21.666360687840402</v>
      </c>
      <c r="R35" s="438">
        <v>21.70258954876725</v>
      </c>
      <c r="S35" s="438">
        <v>22.26312419974392</v>
      </c>
      <c r="T35" s="438">
        <v>22.233933924042294</v>
      </c>
      <c r="U35" s="438">
        <v>23.334580201992722</v>
      </c>
      <c r="V35" s="438">
        <v>23.78906520684637</v>
      </c>
      <c r="W35" s="438">
        <v>24.77</v>
      </c>
      <c r="X35" s="438">
        <v>25.64</v>
      </c>
      <c r="Y35" s="438">
        <v>26.74</v>
      </c>
      <c r="Z35" s="438">
        <v>27.76</v>
      </c>
      <c r="AA35" s="438">
        <v>28.56</v>
      </c>
      <c r="AB35" s="438">
        <v>28.5</v>
      </c>
      <c r="AC35" s="438">
        <v>28.65</v>
      </c>
    </row>
    <row r="36" spans="1:29" ht="15" x14ac:dyDescent="0.2">
      <c r="A36" s="44" t="s">
        <v>5</v>
      </c>
      <c r="B36" s="290">
        <v>100</v>
      </c>
      <c r="C36" s="290">
        <v>100</v>
      </c>
      <c r="D36" s="290">
        <v>100</v>
      </c>
      <c r="E36" s="290">
        <v>100</v>
      </c>
      <c r="F36" s="290">
        <v>100</v>
      </c>
      <c r="G36" s="290">
        <v>100</v>
      </c>
      <c r="H36" s="78">
        <v>100</v>
      </c>
      <c r="I36" s="78">
        <v>100</v>
      </c>
      <c r="J36" s="78">
        <v>100</v>
      </c>
      <c r="K36" s="147">
        <v>99.976612094888083</v>
      </c>
      <c r="L36" s="147">
        <v>100</v>
      </c>
      <c r="M36" s="147">
        <v>100</v>
      </c>
      <c r="N36" s="147">
        <v>100</v>
      </c>
      <c r="O36" s="147">
        <v>100</v>
      </c>
      <c r="P36" s="147">
        <v>100</v>
      </c>
      <c r="Q36" s="438">
        <v>100</v>
      </c>
      <c r="R36" s="655">
        <f t="shared" ref="R36:Z36" si="1">SUM(R27:R35)</f>
        <v>99.987594975965266</v>
      </c>
      <c r="S36" s="655">
        <f t="shared" si="1"/>
        <v>99.987195902688882</v>
      </c>
      <c r="T36" s="655">
        <f t="shared" si="1"/>
        <v>99.996706083863089</v>
      </c>
      <c r="U36" s="655">
        <f t="shared" si="1"/>
        <v>100</v>
      </c>
      <c r="V36" s="655">
        <f t="shared" si="1"/>
        <v>100.00000000000001</v>
      </c>
      <c r="W36" s="655">
        <f t="shared" si="1"/>
        <v>100</v>
      </c>
      <c r="X36" s="655">
        <f t="shared" si="1"/>
        <v>99.990000000000009</v>
      </c>
      <c r="Y36" s="655">
        <f t="shared" si="1"/>
        <v>100.00999999999999</v>
      </c>
      <c r="Z36" s="655">
        <f t="shared" si="1"/>
        <v>100.01</v>
      </c>
      <c r="AA36" s="655">
        <f>SUM(AA27:AA35)</f>
        <v>99.980000000000018</v>
      </c>
      <c r="AB36" s="655">
        <v>99.999999999999986</v>
      </c>
      <c r="AC36" s="655">
        <v>99.999999999999986</v>
      </c>
    </row>
    <row r="37" spans="1:29" ht="15" x14ac:dyDescent="0.2">
      <c r="A37" s="44"/>
      <c r="B37" s="656" t="s">
        <v>206</v>
      </c>
      <c r="C37" s="656" t="s">
        <v>206</v>
      </c>
      <c r="D37" s="656" t="s">
        <v>206</v>
      </c>
      <c r="E37" s="656" t="s">
        <v>206</v>
      </c>
      <c r="F37" s="656" t="s">
        <v>206</v>
      </c>
      <c r="G37" s="656" t="s">
        <v>206</v>
      </c>
      <c r="H37" s="582"/>
      <c r="I37" s="582"/>
      <c r="M37" s="657"/>
      <c r="N37" s="657"/>
      <c r="O37" s="657"/>
      <c r="P37" s="240"/>
      <c r="Q37" s="464"/>
      <c r="R37" s="464"/>
      <c r="S37" s="464"/>
      <c r="T37" s="464"/>
      <c r="U37" s="464"/>
      <c r="V37" s="658"/>
      <c r="W37" s="658"/>
      <c r="X37" s="658"/>
      <c r="Y37" s="658"/>
      <c r="Z37" s="658"/>
      <c r="AC37" s="465" t="s">
        <v>0</v>
      </c>
    </row>
    <row r="38" spans="1:29" ht="18.75" x14ac:dyDescent="0.25">
      <c r="A38" s="116" t="s">
        <v>360</v>
      </c>
      <c r="B38" s="291">
        <v>31.5</v>
      </c>
      <c r="C38" s="291">
        <v>38.700000000000003</v>
      </c>
      <c r="D38" s="291">
        <v>32.5</v>
      </c>
      <c r="E38" s="291">
        <v>33.299999999999997</v>
      </c>
      <c r="F38" s="291">
        <v>32.6</v>
      </c>
      <c r="G38" s="291">
        <v>31.1</v>
      </c>
      <c r="H38" s="253">
        <v>30.303000000000001</v>
      </c>
      <c r="I38" s="253">
        <v>29.754999999999999</v>
      </c>
      <c r="J38" s="253">
        <v>30.721</v>
      </c>
      <c r="K38" s="253">
        <v>29.93</v>
      </c>
      <c r="L38" s="253">
        <v>30.5</v>
      </c>
      <c r="M38" s="253">
        <v>30.975999999999999</v>
      </c>
      <c r="N38" s="253">
        <v>31.945</v>
      </c>
      <c r="O38" s="253">
        <v>33.014000000000003</v>
      </c>
      <c r="P38" s="253">
        <v>32.965000000000003</v>
      </c>
      <c r="Q38" s="440">
        <v>32.682000000000002</v>
      </c>
      <c r="R38" s="440">
        <v>32.244999999999997</v>
      </c>
      <c r="S38" s="440">
        <v>31.24</v>
      </c>
      <c r="T38" s="440">
        <v>30.359000000000002</v>
      </c>
      <c r="U38" s="440">
        <v>29.407</v>
      </c>
      <c r="V38" s="440">
        <v>28.861999999999998</v>
      </c>
      <c r="W38" s="440">
        <v>28.861000000000001</v>
      </c>
      <c r="X38" s="440">
        <v>29.353999999999999</v>
      </c>
      <c r="Y38" s="440">
        <v>29.733000000000001</v>
      </c>
      <c r="Z38" s="440">
        <v>30.25</v>
      </c>
      <c r="AA38" s="440">
        <v>30.321000000000002</v>
      </c>
      <c r="AB38" s="440">
        <v>28.308</v>
      </c>
      <c r="AC38" s="440">
        <v>28.071000000000002</v>
      </c>
    </row>
    <row r="39" spans="1:29" ht="15.75" x14ac:dyDescent="0.25">
      <c r="A39" s="448" t="s">
        <v>819</v>
      </c>
      <c r="B39" s="449"/>
      <c r="C39" s="449"/>
      <c r="D39" s="449"/>
      <c r="E39" s="449"/>
      <c r="F39" s="449"/>
      <c r="G39" s="449"/>
      <c r="H39" s="450"/>
      <c r="I39" s="450"/>
      <c r="J39" s="450"/>
      <c r="K39" s="450"/>
      <c r="L39" s="450"/>
      <c r="M39" s="450"/>
      <c r="N39" s="450"/>
      <c r="O39" s="450"/>
      <c r="P39" s="450"/>
      <c r="Q39" s="451"/>
      <c r="R39" s="451"/>
      <c r="S39" s="451"/>
      <c r="T39" s="451"/>
      <c r="U39" s="451"/>
      <c r="V39" s="451"/>
      <c r="W39" s="451"/>
      <c r="X39" s="451"/>
      <c r="Y39" s="451"/>
      <c r="Z39" s="451"/>
      <c r="AA39" s="451"/>
      <c r="AB39" s="487"/>
    </row>
    <row r="40" spans="1:29" x14ac:dyDescent="0.2">
      <c r="A40" s="661" t="s">
        <v>446</v>
      </c>
      <c r="B40" s="661"/>
      <c r="C40" s="661"/>
      <c r="D40" s="661"/>
      <c r="E40" s="661"/>
      <c r="F40" s="661"/>
      <c r="G40" s="661"/>
      <c r="H40" s="661"/>
      <c r="I40" s="661"/>
      <c r="U40" s="240"/>
      <c r="X40" s="240"/>
      <c r="Z40" s="240"/>
    </row>
    <row r="41" spans="1:29" x14ac:dyDescent="0.2">
      <c r="A41" s="11" t="s">
        <v>796</v>
      </c>
      <c r="U41" s="240"/>
      <c r="X41" s="240"/>
      <c r="Z41" s="240"/>
    </row>
    <row r="42" spans="1:29" x14ac:dyDescent="0.2">
      <c r="A42" s="662" t="s">
        <v>793</v>
      </c>
      <c r="B42" s="661"/>
      <c r="C42" s="661"/>
      <c r="D42" s="661"/>
      <c r="E42" s="661"/>
      <c r="F42" s="661"/>
      <c r="G42" s="661"/>
      <c r="H42" s="661"/>
      <c r="I42" s="661"/>
      <c r="U42" s="240"/>
      <c r="X42" s="240"/>
      <c r="Z42" s="240"/>
    </row>
    <row r="43" spans="1:29" x14ac:dyDescent="0.2">
      <c r="A43" s="240"/>
      <c r="B43" s="661"/>
      <c r="C43" s="661"/>
      <c r="D43" s="661"/>
      <c r="E43" s="661"/>
      <c r="F43" s="661"/>
      <c r="G43" s="661"/>
      <c r="H43" s="661"/>
      <c r="I43" s="661"/>
      <c r="U43" s="240"/>
      <c r="X43" s="240"/>
      <c r="Z43" s="240"/>
    </row>
    <row r="44" spans="1:29" x14ac:dyDescent="0.2">
      <c r="U44" s="240"/>
      <c r="X44" s="240"/>
      <c r="Z44" s="240"/>
    </row>
    <row r="45" spans="1:29" s="43" customFormat="1" ht="15.75" x14ac:dyDescent="0.25">
      <c r="A45" s="90" t="s">
        <v>816</v>
      </c>
      <c r="B45" s="90"/>
      <c r="C45" s="90"/>
      <c r="D45" s="90"/>
      <c r="E45" s="90"/>
      <c r="F45" s="90"/>
      <c r="G45" s="90"/>
      <c r="H45" s="90"/>
      <c r="I45" s="90"/>
      <c r="K45" s="44"/>
      <c r="L45" s="44"/>
      <c r="M45" s="44"/>
      <c r="N45" s="44"/>
      <c r="O45" s="44"/>
      <c r="P45" s="44"/>
      <c r="Q45" s="44"/>
      <c r="R45" s="159"/>
      <c r="S45" s="159"/>
      <c r="T45" s="159"/>
      <c r="U45" s="159"/>
      <c r="X45" s="148"/>
      <c r="Z45" s="148"/>
    </row>
    <row r="46" spans="1:29" s="43" customFormat="1" ht="18.75" x14ac:dyDescent="0.25">
      <c r="A46" s="223" t="s">
        <v>144</v>
      </c>
      <c r="B46" s="224">
        <v>1992</v>
      </c>
      <c r="C46" s="224">
        <v>1993</v>
      </c>
      <c r="D46" s="224">
        <v>1994</v>
      </c>
      <c r="E46" s="224">
        <v>1995</v>
      </c>
      <c r="F46" s="224">
        <v>1996</v>
      </c>
      <c r="G46" s="224">
        <v>1997</v>
      </c>
      <c r="H46" s="224">
        <v>1998</v>
      </c>
      <c r="I46" s="224">
        <v>1999</v>
      </c>
      <c r="J46" s="224">
        <v>2000</v>
      </c>
      <c r="K46" s="224">
        <v>2001</v>
      </c>
      <c r="L46" s="225">
        <v>2002</v>
      </c>
      <c r="M46" s="225">
        <v>2003</v>
      </c>
      <c r="N46" s="225">
        <v>2004</v>
      </c>
      <c r="O46" s="225">
        <v>2005</v>
      </c>
      <c r="P46" s="221" t="s">
        <v>416</v>
      </c>
      <c r="Q46" s="221" t="s">
        <v>417</v>
      </c>
      <c r="R46" s="221" t="s">
        <v>418</v>
      </c>
      <c r="S46" s="221" t="s">
        <v>419</v>
      </c>
      <c r="T46" s="225">
        <v>2010</v>
      </c>
      <c r="U46" s="225">
        <v>2011</v>
      </c>
      <c r="V46" s="225">
        <v>2012</v>
      </c>
      <c r="W46" s="225">
        <v>2013</v>
      </c>
      <c r="X46" s="225">
        <v>2014</v>
      </c>
      <c r="Y46" s="225">
        <v>2015</v>
      </c>
      <c r="Z46" s="225">
        <v>2016</v>
      </c>
      <c r="AA46" s="225">
        <v>2017</v>
      </c>
      <c r="AB46" s="225">
        <v>2018</v>
      </c>
      <c r="AC46" s="225">
        <v>2019</v>
      </c>
    </row>
    <row r="47" spans="1:29" s="43" customFormat="1" ht="12.75" customHeight="1" x14ac:dyDescent="0.2">
      <c r="A47" s="187"/>
      <c r="B47" s="187"/>
      <c r="C47" s="187"/>
      <c r="D47" s="187"/>
      <c r="E47" s="187"/>
      <c r="F47" s="187"/>
      <c r="G47" s="187"/>
      <c r="H47" s="187"/>
      <c r="I47" s="187"/>
      <c r="J47" s="188"/>
      <c r="K47" s="188"/>
      <c r="L47" s="188"/>
      <c r="M47" s="189"/>
      <c r="N47" s="189"/>
      <c r="O47" s="189"/>
      <c r="P47" s="189"/>
      <c r="Q47" s="189"/>
      <c r="R47" s="189"/>
      <c r="S47" s="189"/>
      <c r="T47" s="189"/>
      <c r="U47" s="189"/>
      <c r="X47" s="148"/>
      <c r="Z47" s="148"/>
    </row>
    <row r="48" spans="1:29" ht="15" x14ac:dyDescent="0.2">
      <c r="A48" s="663" t="s">
        <v>75</v>
      </c>
      <c r="B48" s="81">
        <v>625</v>
      </c>
      <c r="C48" s="81">
        <v>627</v>
      </c>
      <c r="D48" s="81">
        <v>584</v>
      </c>
      <c r="E48" s="81">
        <v>556</v>
      </c>
      <c r="F48" s="81">
        <v>622</v>
      </c>
      <c r="G48" s="81">
        <v>785</v>
      </c>
      <c r="H48" s="82">
        <v>800</v>
      </c>
      <c r="I48" s="82">
        <v>863</v>
      </c>
      <c r="J48" s="80">
        <v>892</v>
      </c>
      <c r="K48" s="80">
        <v>961</v>
      </c>
      <c r="L48" s="82">
        <v>1023</v>
      </c>
      <c r="M48" s="82">
        <v>1178</v>
      </c>
      <c r="N48" s="82">
        <v>1351</v>
      </c>
      <c r="O48" s="82">
        <v>1554</v>
      </c>
      <c r="P48" s="82">
        <v>1646</v>
      </c>
      <c r="Q48" s="434">
        <v>1751</v>
      </c>
      <c r="R48" s="434">
        <v>1825</v>
      </c>
      <c r="S48" s="434">
        <v>1766</v>
      </c>
      <c r="T48" s="434">
        <v>1795</v>
      </c>
      <c r="U48" s="434">
        <v>1753</v>
      </c>
      <c r="V48" s="434">
        <v>1721</v>
      </c>
      <c r="W48" s="434">
        <v>1701</v>
      </c>
      <c r="X48" s="434">
        <v>1666</v>
      </c>
      <c r="Y48" s="434">
        <v>1636</v>
      </c>
      <c r="Z48" s="434">
        <v>1615</v>
      </c>
      <c r="AA48" s="434">
        <v>1528</v>
      </c>
      <c r="AB48" s="466">
        <v>1464</v>
      </c>
      <c r="AC48" s="466">
        <v>1471</v>
      </c>
    </row>
    <row r="49" spans="1:29" ht="15" x14ac:dyDescent="0.2">
      <c r="A49" s="663" t="s">
        <v>76</v>
      </c>
      <c r="B49" s="81">
        <v>1622</v>
      </c>
      <c r="C49" s="81">
        <v>1777</v>
      </c>
      <c r="D49" s="81">
        <v>1940</v>
      </c>
      <c r="E49" s="81">
        <v>1916</v>
      </c>
      <c r="F49" s="81">
        <v>2097</v>
      </c>
      <c r="G49" s="81">
        <v>2239</v>
      </c>
      <c r="H49" s="82">
        <v>2360</v>
      </c>
      <c r="I49" s="82">
        <v>2657</v>
      </c>
      <c r="J49" s="80">
        <v>2944</v>
      </c>
      <c r="K49" s="80">
        <v>3115</v>
      </c>
      <c r="L49" s="82">
        <v>3239</v>
      </c>
      <c r="M49" s="82">
        <v>3504</v>
      </c>
      <c r="N49" s="82">
        <v>3731</v>
      </c>
      <c r="O49" s="82">
        <v>3928</v>
      </c>
      <c r="P49" s="82">
        <v>3921</v>
      </c>
      <c r="Q49" s="434">
        <v>3937</v>
      </c>
      <c r="R49" s="434">
        <v>3871</v>
      </c>
      <c r="S49" s="434">
        <v>3920</v>
      </c>
      <c r="T49" s="434">
        <v>3912</v>
      </c>
      <c r="U49" s="434">
        <v>3795</v>
      </c>
      <c r="V49" s="434">
        <v>3836</v>
      </c>
      <c r="W49" s="434">
        <v>3916</v>
      </c>
      <c r="X49" s="434">
        <v>3995</v>
      </c>
      <c r="Y49" s="434">
        <v>4013</v>
      </c>
      <c r="Z49" s="434">
        <v>4094</v>
      </c>
      <c r="AA49" s="434">
        <v>4111</v>
      </c>
      <c r="AB49" s="466">
        <v>4159</v>
      </c>
      <c r="AC49" s="466">
        <v>4095</v>
      </c>
    </row>
    <row r="50" spans="1:29" ht="15" x14ac:dyDescent="0.2">
      <c r="A50" s="663" t="s">
        <v>77</v>
      </c>
      <c r="B50" s="81">
        <v>232</v>
      </c>
      <c r="C50" s="81">
        <v>253</v>
      </c>
      <c r="D50" s="81">
        <v>326</v>
      </c>
      <c r="E50" s="81">
        <v>354</v>
      </c>
      <c r="F50" s="81">
        <v>430</v>
      </c>
      <c r="G50" s="81">
        <v>638</v>
      </c>
      <c r="H50" s="82">
        <v>776</v>
      </c>
      <c r="I50" s="82">
        <v>867</v>
      </c>
      <c r="J50" s="80">
        <v>894</v>
      </c>
      <c r="K50" s="80">
        <v>958</v>
      </c>
      <c r="L50" s="82">
        <v>1004</v>
      </c>
      <c r="M50" s="82">
        <v>1106</v>
      </c>
      <c r="N50" s="82">
        <v>1208</v>
      </c>
      <c r="O50" s="82">
        <v>1249</v>
      </c>
      <c r="P50" s="82">
        <v>1238</v>
      </c>
      <c r="Q50" s="434">
        <v>1301</v>
      </c>
      <c r="R50" s="434">
        <v>1266</v>
      </c>
      <c r="S50" s="434">
        <v>1186</v>
      </c>
      <c r="T50" s="434">
        <v>1117</v>
      </c>
      <c r="U50" s="434">
        <v>1082</v>
      </c>
      <c r="V50" s="434">
        <v>1003</v>
      </c>
      <c r="W50" s="434">
        <v>948</v>
      </c>
      <c r="X50" s="434">
        <v>1008</v>
      </c>
      <c r="Y50" s="434">
        <v>975</v>
      </c>
      <c r="Z50" s="434">
        <v>975</v>
      </c>
      <c r="AA50" s="434">
        <v>1002</v>
      </c>
      <c r="AB50" s="466">
        <v>986</v>
      </c>
      <c r="AC50" s="466">
        <v>991</v>
      </c>
    </row>
    <row r="51" spans="1:29" ht="15" x14ac:dyDescent="0.2">
      <c r="A51" s="663" t="s">
        <v>78</v>
      </c>
      <c r="B51" s="81">
        <v>503</v>
      </c>
      <c r="C51" s="81">
        <v>474</v>
      </c>
      <c r="D51" s="81">
        <v>478</v>
      </c>
      <c r="E51" s="81">
        <v>477</v>
      </c>
      <c r="F51" s="81">
        <v>499</v>
      </c>
      <c r="G51" s="81">
        <v>611</v>
      </c>
      <c r="H51" s="82">
        <v>628</v>
      </c>
      <c r="I51" s="82">
        <v>712</v>
      </c>
      <c r="J51" s="80">
        <v>782</v>
      </c>
      <c r="K51" s="80">
        <v>911</v>
      </c>
      <c r="L51" s="82">
        <v>938</v>
      </c>
      <c r="M51" s="82">
        <v>952</v>
      </c>
      <c r="N51" s="82">
        <v>1016</v>
      </c>
      <c r="O51" s="82">
        <v>1108</v>
      </c>
      <c r="P51" s="82">
        <v>1290</v>
      </c>
      <c r="Q51" s="434">
        <v>1322</v>
      </c>
      <c r="R51" s="434">
        <v>1370</v>
      </c>
      <c r="S51" s="434">
        <v>1383</v>
      </c>
      <c r="T51" s="434">
        <v>1379</v>
      </c>
      <c r="U51" s="434">
        <v>1415</v>
      </c>
      <c r="V51" s="434">
        <v>1458</v>
      </c>
      <c r="W51" s="434">
        <v>1507</v>
      </c>
      <c r="X51" s="434">
        <v>1528</v>
      </c>
      <c r="Y51" s="434">
        <v>1529</v>
      </c>
      <c r="Z51" s="434">
        <v>1418</v>
      </c>
      <c r="AA51" s="434">
        <v>1383</v>
      </c>
      <c r="AB51" s="466">
        <v>1375</v>
      </c>
      <c r="AC51" s="466">
        <v>1292</v>
      </c>
    </row>
    <row r="52" spans="1:29" ht="15" x14ac:dyDescent="0.2">
      <c r="A52" s="663" t="s">
        <v>79</v>
      </c>
      <c r="B52" s="80">
        <v>2828</v>
      </c>
      <c r="C52" s="80">
        <v>2729</v>
      </c>
      <c r="D52" s="80">
        <v>2757</v>
      </c>
      <c r="E52" s="80">
        <v>2641</v>
      </c>
      <c r="F52" s="80">
        <v>2583</v>
      </c>
      <c r="G52" s="81">
        <v>2533</v>
      </c>
      <c r="H52" s="82">
        <v>2377</v>
      </c>
      <c r="I52" s="82">
        <v>2313</v>
      </c>
      <c r="J52" s="80">
        <v>2249</v>
      </c>
      <c r="K52" s="80">
        <v>2153</v>
      </c>
      <c r="L52" s="82">
        <v>2098</v>
      </c>
      <c r="M52" s="82">
        <v>2027</v>
      </c>
      <c r="N52" s="82">
        <v>2047</v>
      </c>
      <c r="O52" s="82">
        <v>2031</v>
      </c>
      <c r="P52" s="82">
        <v>1957</v>
      </c>
      <c r="Q52" s="434">
        <v>1937</v>
      </c>
      <c r="R52" s="434">
        <v>1859</v>
      </c>
      <c r="S52" s="434">
        <v>1757</v>
      </c>
      <c r="T52" s="434">
        <v>1667</v>
      </c>
      <c r="U52" s="434">
        <v>1580</v>
      </c>
      <c r="V52" s="434">
        <v>1449</v>
      </c>
      <c r="W52" s="434">
        <v>1384</v>
      </c>
      <c r="X52" s="434">
        <v>1388</v>
      </c>
      <c r="Y52" s="434">
        <v>1380</v>
      </c>
      <c r="Z52" s="434">
        <v>1306</v>
      </c>
      <c r="AA52" s="434">
        <v>1321</v>
      </c>
      <c r="AB52" s="466">
        <v>1270</v>
      </c>
      <c r="AC52" s="466">
        <v>1271</v>
      </c>
    </row>
    <row r="53" spans="1:29" ht="15" x14ac:dyDescent="0.2">
      <c r="A53" s="663" t="s">
        <v>80</v>
      </c>
      <c r="B53" s="81">
        <v>251</v>
      </c>
      <c r="C53" s="81">
        <v>210</v>
      </c>
      <c r="D53" s="81">
        <v>216</v>
      </c>
      <c r="E53" s="81">
        <v>185</v>
      </c>
      <c r="F53" s="81">
        <v>182</v>
      </c>
      <c r="G53" s="81">
        <v>189</v>
      </c>
      <c r="H53" s="82">
        <v>191</v>
      </c>
      <c r="I53" s="82">
        <v>183</v>
      </c>
      <c r="J53" s="80">
        <v>172</v>
      </c>
      <c r="K53" s="80">
        <v>173</v>
      </c>
      <c r="L53" s="82">
        <v>169</v>
      </c>
      <c r="M53" s="82">
        <v>179</v>
      </c>
      <c r="N53" s="82">
        <v>175</v>
      </c>
      <c r="O53" s="82">
        <v>201</v>
      </c>
      <c r="P53" s="82">
        <v>209</v>
      </c>
      <c r="Q53" s="434">
        <v>207</v>
      </c>
      <c r="R53" s="434">
        <v>217</v>
      </c>
      <c r="S53" s="434">
        <v>270</v>
      </c>
      <c r="T53" s="434">
        <v>274</v>
      </c>
      <c r="U53" s="434">
        <v>319</v>
      </c>
      <c r="V53" s="434">
        <v>397</v>
      </c>
      <c r="W53" s="434">
        <v>413</v>
      </c>
      <c r="X53" s="434">
        <v>443</v>
      </c>
      <c r="Y53" s="434">
        <v>463</v>
      </c>
      <c r="Z53" s="434">
        <v>472</v>
      </c>
      <c r="AA53" s="434">
        <v>448</v>
      </c>
      <c r="AB53" s="466">
        <v>493</v>
      </c>
      <c r="AC53" s="466">
        <v>466</v>
      </c>
    </row>
    <row r="54" spans="1:29" ht="15" x14ac:dyDescent="0.2">
      <c r="A54" s="663" t="s">
        <v>81</v>
      </c>
      <c r="B54" s="81">
        <v>73</v>
      </c>
      <c r="C54" s="81">
        <v>63</v>
      </c>
      <c r="D54" s="81">
        <v>54</v>
      </c>
      <c r="E54" s="81">
        <v>103</v>
      </c>
      <c r="F54" s="80">
        <v>126</v>
      </c>
      <c r="G54" s="81">
        <v>175</v>
      </c>
      <c r="H54" s="82">
        <v>199</v>
      </c>
      <c r="I54" s="82">
        <v>221</v>
      </c>
      <c r="J54" s="80">
        <v>288</v>
      </c>
      <c r="K54" s="80">
        <v>376</v>
      </c>
      <c r="L54" s="82">
        <v>392</v>
      </c>
      <c r="M54" s="82">
        <v>435</v>
      </c>
      <c r="N54" s="82">
        <v>488</v>
      </c>
      <c r="O54" s="82">
        <v>482</v>
      </c>
      <c r="P54" s="82">
        <v>521</v>
      </c>
      <c r="Q54" s="434">
        <v>546</v>
      </c>
      <c r="R54" s="434">
        <v>523</v>
      </c>
      <c r="S54" s="434">
        <v>525</v>
      </c>
      <c r="T54" s="434">
        <v>583</v>
      </c>
      <c r="U54" s="434">
        <v>539</v>
      </c>
      <c r="V54" s="434">
        <v>553</v>
      </c>
      <c r="W54" s="434">
        <v>513</v>
      </c>
      <c r="X54" s="434">
        <v>510</v>
      </c>
      <c r="Y54" s="434">
        <v>513</v>
      </c>
      <c r="Z54" s="434">
        <v>487</v>
      </c>
      <c r="AA54" s="434">
        <v>486</v>
      </c>
      <c r="AB54" s="466">
        <v>492</v>
      </c>
      <c r="AC54" s="466">
        <v>459</v>
      </c>
    </row>
    <row r="55" spans="1:29" ht="15" x14ac:dyDescent="0.2">
      <c r="A55" s="663" t="s">
        <v>82</v>
      </c>
      <c r="B55" s="81">
        <v>2571</v>
      </c>
      <c r="C55" s="81">
        <v>2453</v>
      </c>
      <c r="D55" s="81">
        <v>2489</v>
      </c>
      <c r="E55" s="81">
        <v>2335</v>
      </c>
      <c r="F55" s="81">
        <v>2211</v>
      </c>
      <c r="G55" s="81">
        <v>2027</v>
      </c>
      <c r="H55" s="82">
        <v>1774</v>
      </c>
      <c r="I55" s="82">
        <v>1722</v>
      </c>
      <c r="J55" s="80">
        <v>1548</v>
      </c>
      <c r="K55" s="80">
        <v>1418</v>
      </c>
      <c r="L55" s="82">
        <v>1433</v>
      </c>
      <c r="M55" s="82">
        <v>1451</v>
      </c>
      <c r="N55" s="82">
        <v>1453</v>
      </c>
      <c r="O55" s="82">
        <v>1448</v>
      </c>
      <c r="P55" s="82">
        <v>1317</v>
      </c>
      <c r="Q55" s="434">
        <v>1406</v>
      </c>
      <c r="R55" s="434">
        <v>1418</v>
      </c>
      <c r="S55" s="434">
        <v>1411</v>
      </c>
      <c r="T55" s="434">
        <v>1384</v>
      </c>
      <c r="U55" s="434">
        <v>1446</v>
      </c>
      <c r="V55" s="434">
        <v>1417</v>
      </c>
      <c r="W55" s="434">
        <v>1374</v>
      </c>
      <c r="X55" s="434">
        <v>1375</v>
      </c>
      <c r="Y55" s="434">
        <v>1423</v>
      </c>
      <c r="Z55" s="434">
        <v>1466</v>
      </c>
      <c r="AA55" s="434">
        <v>1475</v>
      </c>
      <c r="AB55" s="466">
        <v>1489</v>
      </c>
      <c r="AC55" s="466">
        <v>1458</v>
      </c>
    </row>
    <row r="56" spans="1:29" ht="15" x14ac:dyDescent="0.2">
      <c r="A56" s="663"/>
      <c r="B56" s="81"/>
      <c r="C56" s="81"/>
      <c r="D56" s="81"/>
      <c r="E56" s="81"/>
      <c r="F56" s="81"/>
      <c r="G56" s="81"/>
      <c r="H56" s="82"/>
      <c r="I56" s="502"/>
      <c r="J56" s="80"/>
      <c r="K56" s="80"/>
      <c r="L56" s="82"/>
      <c r="M56" s="82"/>
      <c r="N56" s="82"/>
      <c r="O56" s="82"/>
      <c r="P56" s="82"/>
      <c r="Q56" s="441"/>
      <c r="R56" s="441"/>
      <c r="S56" s="441"/>
      <c r="T56" s="441"/>
      <c r="U56" s="441"/>
      <c r="V56" s="658"/>
      <c r="W56" s="464"/>
      <c r="X56" s="658"/>
      <c r="Y56" s="658"/>
      <c r="Z56" s="441"/>
      <c r="AA56" s="658"/>
      <c r="AB56" s="664"/>
      <c r="AC56" s="466"/>
    </row>
    <row r="57" spans="1:29" ht="15.75" x14ac:dyDescent="0.25">
      <c r="A57" s="254" t="s">
        <v>5</v>
      </c>
      <c r="B57" s="255">
        <v>12352</v>
      </c>
      <c r="C57" s="255">
        <v>11931</v>
      </c>
      <c r="D57" s="255">
        <v>12050</v>
      </c>
      <c r="E57" s="255">
        <v>9331</v>
      </c>
      <c r="F57" s="255">
        <v>8750</v>
      </c>
      <c r="G57" s="255">
        <v>9197</v>
      </c>
      <c r="H57" s="255">
        <v>9105</v>
      </c>
      <c r="I57" s="255">
        <v>9538</v>
      </c>
      <c r="J57" s="255">
        <v>9769</v>
      </c>
      <c r="K57" s="255">
        <v>10065</v>
      </c>
      <c r="L57" s="252">
        <v>10296</v>
      </c>
      <c r="M57" s="252">
        <v>10832</v>
      </c>
      <c r="N57" s="252">
        <v>11469</v>
      </c>
      <c r="O57" s="252">
        <v>12001</v>
      </c>
      <c r="P57" s="252">
        <v>12099</v>
      </c>
      <c r="Q57" s="439">
        <v>12407</v>
      </c>
      <c r="R57" s="439">
        <v>12349</v>
      </c>
      <c r="S57" s="439">
        <v>12218</v>
      </c>
      <c r="T57" s="439">
        <v>12111</v>
      </c>
      <c r="U57" s="439">
        <f>SUM(U48:U55)</f>
        <v>11929</v>
      </c>
      <c r="V57" s="439">
        <v>11834</v>
      </c>
      <c r="W57" s="439">
        <v>11756</v>
      </c>
      <c r="X57" s="439">
        <v>11913</v>
      </c>
      <c r="Y57" s="439">
        <v>11932</v>
      </c>
      <c r="Z57" s="439">
        <v>11833</v>
      </c>
      <c r="AA57" s="439">
        <v>11754</v>
      </c>
      <c r="AB57" s="439">
        <v>11728</v>
      </c>
      <c r="AC57" s="439">
        <v>11503</v>
      </c>
    </row>
    <row r="58" spans="1:29" hidden="1" x14ac:dyDescent="0.2">
      <c r="A58" s="11" t="s">
        <v>797</v>
      </c>
    </row>
    <row r="59" spans="1:29" hidden="1" x14ac:dyDescent="0.2">
      <c r="A59" s="240" t="s">
        <v>793</v>
      </c>
    </row>
    <row r="60" spans="1:29" ht="15" x14ac:dyDescent="0.25">
      <c r="A60" s="448" t="s">
        <v>819</v>
      </c>
    </row>
    <row r="61" spans="1:29" x14ac:dyDescent="0.2">
      <c r="A61" s="467" t="s">
        <v>797</v>
      </c>
    </row>
    <row r="62" spans="1:29" x14ac:dyDescent="0.2">
      <c r="A62" s="660" t="s">
        <v>793</v>
      </c>
    </row>
    <row r="63" spans="1:29" ht="67.5" customHeight="1" x14ac:dyDescent="0.2"/>
  </sheetData>
  <phoneticPr fontId="31" type="noConversion"/>
  <hyperlinks>
    <hyperlink ref="A22" r:id="rId1"/>
    <hyperlink ref="A42" r:id="rId2"/>
    <hyperlink ref="A62" r:id="rId3"/>
  </hyperlinks>
  <pageMargins left="0.75" right="0.75" top="1" bottom="1" header="0.5" footer="0.5"/>
  <pageSetup paperSize="9" scale="65" orientation="portrait" r:id="rId4"/>
  <headerFooter alignWithMargins="0">
    <oddHeader>&amp;R&amp;"Arial,Bold"&amp;16ROAD TRANSPORT VEHICLES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Normal="100" workbookViewId="0"/>
  </sheetViews>
  <sheetFormatPr defaultRowHeight="12.75" x14ac:dyDescent="0.2"/>
  <cols>
    <col min="1" max="1" width="11.140625" style="11" customWidth="1"/>
    <col min="2" max="3" width="9.85546875" style="11" customWidth="1"/>
    <col min="4" max="4" width="12.42578125" style="11" customWidth="1"/>
    <col min="5" max="5" width="10.42578125" style="11" customWidth="1"/>
    <col min="6" max="6" width="2.28515625" style="11" customWidth="1"/>
    <col min="7" max="8" width="10.42578125" style="11" customWidth="1"/>
    <col min="9" max="9" width="13.28515625" style="11" customWidth="1"/>
    <col min="10" max="16384" width="9.140625" style="11"/>
  </cols>
  <sheetData>
    <row r="1" spans="1:21" ht="14.25" x14ac:dyDescent="0.2">
      <c r="A1" s="625" t="s">
        <v>948</v>
      </c>
    </row>
    <row r="2" spans="1:21" x14ac:dyDescent="0.2">
      <c r="A2" s="585"/>
      <c r="B2" s="585"/>
      <c r="C2" s="585"/>
      <c r="D2" s="585"/>
      <c r="E2" s="585"/>
      <c r="F2" s="585"/>
      <c r="G2" s="585"/>
      <c r="H2" s="585"/>
      <c r="I2" s="585"/>
      <c r="J2" s="585"/>
    </row>
    <row r="3" spans="1:21" x14ac:dyDescent="0.2">
      <c r="A3" s="585"/>
      <c r="B3" s="626" t="s">
        <v>737</v>
      </c>
      <c r="C3" s="626"/>
      <c r="D3" s="626"/>
      <c r="E3" s="626"/>
      <c r="F3" s="380"/>
      <c r="G3" s="626" t="s">
        <v>738</v>
      </c>
      <c r="H3" s="626"/>
      <c r="I3" s="626"/>
      <c r="J3" s="626"/>
    </row>
    <row r="4" spans="1:21" ht="53.25" customHeight="1" x14ac:dyDescent="0.2">
      <c r="A4" s="627" t="s">
        <v>739</v>
      </c>
      <c r="B4" s="627" t="s">
        <v>740</v>
      </c>
      <c r="C4" s="627" t="s">
        <v>741</v>
      </c>
      <c r="D4" s="627" t="s">
        <v>742</v>
      </c>
      <c r="E4" s="627" t="s">
        <v>753</v>
      </c>
      <c r="F4" s="627"/>
      <c r="G4" s="627" t="s">
        <v>740</v>
      </c>
      <c r="H4" s="627" t="s">
        <v>741</v>
      </c>
      <c r="I4" s="627" t="s">
        <v>742</v>
      </c>
      <c r="J4" s="627" t="s">
        <v>753</v>
      </c>
      <c r="O4" s="628"/>
      <c r="P4" s="628"/>
      <c r="Q4" s="628"/>
      <c r="R4" s="628"/>
      <c r="S4" s="628"/>
      <c r="T4" s="628"/>
      <c r="U4" s="628"/>
    </row>
    <row r="5" spans="1:21" x14ac:dyDescent="0.2">
      <c r="A5" s="629" t="s">
        <v>743</v>
      </c>
      <c r="B5" s="630">
        <v>2087</v>
      </c>
      <c r="C5" s="630">
        <v>1260</v>
      </c>
      <c r="D5" s="630">
        <v>259</v>
      </c>
      <c r="E5" s="630">
        <v>3606</v>
      </c>
      <c r="F5" s="630"/>
      <c r="G5" s="630">
        <v>228</v>
      </c>
      <c r="H5" s="630">
        <v>151</v>
      </c>
      <c r="I5" s="630">
        <v>32</v>
      </c>
      <c r="J5" s="630">
        <v>411</v>
      </c>
    </row>
    <row r="6" spans="1:21" x14ac:dyDescent="0.2">
      <c r="A6" s="629" t="s">
        <v>744</v>
      </c>
      <c r="B6" s="630">
        <v>337</v>
      </c>
      <c r="C6" s="630">
        <v>497</v>
      </c>
      <c r="D6" s="630">
        <v>130</v>
      </c>
      <c r="E6" s="630">
        <v>964</v>
      </c>
      <c r="F6" s="630"/>
      <c r="G6" s="630">
        <v>5</v>
      </c>
      <c r="H6" s="630">
        <v>77</v>
      </c>
      <c r="I6" s="630">
        <v>23</v>
      </c>
      <c r="J6" s="630">
        <v>105</v>
      </c>
    </row>
    <row r="7" spans="1:21" x14ac:dyDescent="0.2">
      <c r="A7" s="629" t="s">
        <v>745</v>
      </c>
      <c r="B7" s="630">
        <v>137</v>
      </c>
      <c r="C7" s="630">
        <v>276</v>
      </c>
      <c r="D7" s="630">
        <v>54</v>
      </c>
      <c r="E7" s="630">
        <v>467</v>
      </c>
      <c r="F7" s="630"/>
      <c r="G7" s="630">
        <v>0</v>
      </c>
      <c r="H7" s="630">
        <v>63</v>
      </c>
      <c r="I7" s="630">
        <v>31</v>
      </c>
      <c r="J7" s="630">
        <v>94</v>
      </c>
    </row>
    <row r="8" spans="1:21" x14ac:dyDescent="0.2">
      <c r="A8" s="629" t="s">
        <v>746</v>
      </c>
      <c r="B8" s="630">
        <v>47</v>
      </c>
      <c r="C8" s="630">
        <v>188</v>
      </c>
      <c r="D8" s="630">
        <v>52</v>
      </c>
      <c r="E8" s="630">
        <v>287</v>
      </c>
      <c r="F8" s="630"/>
      <c r="G8" s="630">
        <v>0</v>
      </c>
      <c r="H8" s="630">
        <v>51</v>
      </c>
      <c r="I8" s="630">
        <v>19</v>
      </c>
      <c r="J8" s="630">
        <v>70</v>
      </c>
    </row>
    <row r="9" spans="1:21" x14ac:dyDescent="0.2">
      <c r="A9" s="629" t="s">
        <v>747</v>
      </c>
      <c r="B9" s="630">
        <v>27</v>
      </c>
      <c r="C9" s="630">
        <v>115</v>
      </c>
      <c r="D9" s="630">
        <v>35</v>
      </c>
      <c r="E9" s="630">
        <v>177</v>
      </c>
      <c r="F9" s="630"/>
      <c r="G9" s="630">
        <v>0</v>
      </c>
      <c r="H9" s="630">
        <v>19</v>
      </c>
      <c r="I9" s="630">
        <v>19</v>
      </c>
      <c r="J9" s="630">
        <v>38</v>
      </c>
      <c r="M9" s="538"/>
    </row>
    <row r="10" spans="1:21" x14ac:dyDescent="0.2">
      <c r="A10" s="631" t="s">
        <v>748</v>
      </c>
      <c r="B10" s="632">
        <v>3</v>
      </c>
      <c r="C10" s="632">
        <v>53</v>
      </c>
      <c r="D10" s="632">
        <v>13</v>
      </c>
      <c r="E10" s="632">
        <v>69</v>
      </c>
      <c r="F10" s="632"/>
      <c r="G10" s="632">
        <v>0</v>
      </c>
      <c r="H10" s="632">
        <v>8</v>
      </c>
      <c r="I10" s="632">
        <v>5</v>
      </c>
      <c r="J10" s="632">
        <v>13</v>
      </c>
    </row>
    <row r="11" spans="1:21" x14ac:dyDescent="0.2">
      <c r="A11" s="425" t="s">
        <v>754</v>
      </c>
      <c r="B11" s="632">
        <v>2</v>
      </c>
      <c r="C11" s="632">
        <v>22</v>
      </c>
      <c r="D11" s="632">
        <v>4</v>
      </c>
      <c r="E11" s="632">
        <v>28</v>
      </c>
      <c r="F11" s="632"/>
      <c r="G11" s="632">
        <v>0</v>
      </c>
      <c r="H11" s="632">
        <v>3</v>
      </c>
      <c r="I11" s="632">
        <v>3</v>
      </c>
      <c r="J11" s="632">
        <v>6</v>
      </c>
      <c r="M11" s="538"/>
    </row>
    <row r="12" spans="1:21" x14ac:dyDescent="0.2">
      <c r="A12" s="425" t="s">
        <v>789</v>
      </c>
      <c r="B12" s="632">
        <v>0</v>
      </c>
      <c r="C12" s="632">
        <v>5</v>
      </c>
      <c r="D12" s="632">
        <v>3</v>
      </c>
      <c r="E12" s="632">
        <v>8</v>
      </c>
      <c r="F12" s="632"/>
      <c r="G12" s="632">
        <v>0</v>
      </c>
      <c r="H12" s="632">
        <v>4</v>
      </c>
      <c r="I12" s="632">
        <v>3</v>
      </c>
      <c r="J12" s="632">
        <v>7</v>
      </c>
    </row>
    <row r="13" spans="1:21" x14ac:dyDescent="0.2">
      <c r="A13" s="633" t="s">
        <v>5</v>
      </c>
      <c r="B13" s="634">
        <f>SUM(B5:B12)</f>
        <v>2640</v>
      </c>
      <c r="C13" s="634">
        <f t="shared" ref="C13:J13" si="0">SUM(C5:C12)</f>
        <v>2416</v>
      </c>
      <c r="D13" s="634">
        <f t="shared" si="0"/>
        <v>550</v>
      </c>
      <c r="E13" s="634">
        <f t="shared" si="0"/>
        <v>5606</v>
      </c>
      <c r="F13" s="634">
        <f t="shared" si="0"/>
        <v>0</v>
      </c>
      <c r="G13" s="634">
        <f t="shared" si="0"/>
        <v>233</v>
      </c>
      <c r="H13" s="634">
        <f t="shared" si="0"/>
        <v>376</v>
      </c>
      <c r="I13" s="634">
        <f t="shared" si="0"/>
        <v>135</v>
      </c>
      <c r="J13" s="634">
        <f t="shared" si="0"/>
        <v>744</v>
      </c>
    </row>
    <row r="14" spans="1:21" x14ac:dyDescent="0.2">
      <c r="A14" s="635" t="s">
        <v>888</v>
      </c>
      <c r="B14" s="632"/>
      <c r="C14" s="636"/>
      <c r="D14" s="636"/>
      <c r="E14" s="636"/>
      <c r="F14" s="636"/>
      <c r="G14" s="636"/>
      <c r="H14" s="636"/>
      <c r="I14" s="636"/>
      <c r="J14" s="636"/>
    </row>
    <row r="15" spans="1:21" ht="15.75" customHeight="1" x14ac:dyDescent="0.2">
      <c r="A15" s="637" t="s">
        <v>749</v>
      </c>
    </row>
    <row r="16" spans="1:21" x14ac:dyDescent="0.2">
      <c r="A16" s="638" t="s">
        <v>865</v>
      </c>
    </row>
    <row r="18" spans="1:21" x14ac:dyDescent="0.2">
      <c r="O18" s="639"/>
      <c r="P18" s="639"/>
      <c r="Q18" s="639"/>
      <c r="R18" s="639"/>
      <c r="S18" s="639"/>
      <c r="T18" s="639"/>
      <c r="U18" s="639"/>
    </row>
    <row r="19" spans="1:21" x14ac:dyDescent="0.2">
      <c r="O19" s="639"/>
      <c r="P19" s="639"/>
      <c r="Q19" s="639"/>
      <c r="R19" s="639"/>
      <c r="S19" s="639"/>
      <c r="T19" s="639"/>
      <c r="U19" s="639"/>
    </row>
    <row r="20" spans="1:21" ht="18.75" x14ac:dyDescent="0.25">
      <c r="A20" s="160" t="s">
        <v>889</v>
      </c>
      <c r="B20" s="44"/>
      <c r="C20" s="44"/>
      <c r="D20" s="44"/>
      <c r="E20" s="44"/>
      <c r="F20" s="585"/>
      <c r="O20" s="639"/>
      <c r="P20" s="639"/>
      <c r="Q20" s="639"/>
      <c r="R20" s="639"/>
      <c r="S20" s="639"/>
      <c r="T20" s="639"/>
      <c r="U20" s="639"/>
    </row>
    <row r="21" spans="1:21" ht="15" x14ac:dyDescent="0.25">
      <c r="A21" s="418" t="s">
        <v>196</v>
      </c>
      <c r="B21" s="419" t="s">
        <v>204</v>
      </c>
      <c r="C21" s="424"/>
      <c r="D21" s="419" t="s">
        <v>203</v>
      </c>
      <c r="E21" s="418" t="s">
        <v>212</v>
      </c>
      <c r="F21" s="420"/>
      <c r="G21" s="418" t="s">
        <v>240</v>
      </c>
      <c r="O21" s="639"/>
      <c r="P21" s="639"/>
      <c r="Q21" s="639"/>
      <c r="R21" s="639"/>
      <c r="S21" s="639"/>
      <c r="T21" s="639"/>
      <c r="U21" s="639"/>
    </row>
    <row r="22" spans="1:21" ht="15" x14ac:dyDescent="0.25">
      <c r="A22" s="421"/>
      <c r="B22" s="422"/>
      <c r="C22" s="421"/>
      <c r="D22" s="422"/>
      <c r="E22" s="423" t="s">
        <v>205</v>
      </c>
      <c r="F22" s="421"/>
      <c r="G22" s="423" t="s">
        <v>122</v>
      </c>
      <c r="O22" s="639"/>
      <c r="P22" s="639"/>
      <c r="Q22" s="639"/>
      <c r="R22" s="639"/>
      <c r="S22" s="639"/>
      <c r="T22" s="639"/>
      <c r="U22" s="639"/>
    </row>
    <row r="23" spans="1:21" ht="15" x14ac:dyDescent="0.2">
      <c r="A23" s="43"/>
      <c r="B23" s="138"/>
      <c r="C23" s="138"/>
      <c r="D23" s="43"/>
      <c r="G23" s="43"/>
      <c r="O23" s="639"/>
      <c r="P23" s="639"/>
      <c r="Q23" s="639"/>
      <c r="R23" s="639"/>
      <c r="S23" s="639"/>
      <c r="T23" s="639"/>
      <c r="U23" s="639"/>
    </row>
    <row r="24" spans="1:21" ht="15" x14ac:dyDescent="0.2">
      <c r="A24" s="411">
        <v>1</v>
      </c>
      <c r="B24" s="640" t="s">
        <v>290</v>
      </c>
      <c r="C24" s="240"/>
      <c r="D24" s="640" t="s">
        <v>294</v>
      </c>
      <c r="E24" s="641">
        <v>6960</v>
      </c>
      <c r="F24" s="240"/>
      <c r="G24" s="72">
        <f t="shared" ref="G24:G43" si="1">(E24/$E$48)*100</f>
        <v>3.9432757516869401</v>
      </c>
      <c r="O24" s="639"/>
      <c r="P24" s="639"/>
      <c r="Q24" s="639"/>
      <c r="R24" s="639"/>
      <c r="S24" s="639"/>
      <c r="T24" s="639"/>
      <c r="U24" s="639"/>
    </row>
    <row r="25" spans="1:21" ht="15" x14ac:dyDescent="0.2">
      <c r="A25" s="411">
        <v>2</v>
      </c>
      <c r="B25" s="640" t="s">
        <v>292</v>
      </c>
      <c r="C25" s="240"/>
      <c r="D25" s="640" t="s">
        <v>295</v>
      </c>
      <c r="E25" s="641">
        <v>6098</v>
      </c>
      <c r="F25" s="240"/>
      <c r="G25" s="72">
        <f t="shared" si="1"/>
        <v>3.4548987835900804</v>
      </c>
      <c r="O25" s="639"/>
      <c r="P25" s="639"/>
      <c r="Q25" s="639"/>
      <c r="R25" s="639"/>
      <c r="S25" s="639"/>
      <c r="T25" s="639"/>
      <c r="U25" s="639"/>
    </row>
    <row r="26" spans="1:21" ht="15" x14ac:dyDescent="0.2">
      <c r="A26" s="411">
        <v>3</v>
      </c>
      <c r="B26" s="640" t="s">
        <v>307</v>
      </c>
      <c r="C26" s="240"/>
      <c r="D26" s="640" t="s">
        <v>296</v>
      </c>
      <c r="E26" s="641">
        <v>3891</v>
      </c>
      <c r="F26" s="240"/>
      <c r="G26" s="72">
        <f t="shared" si="1"/>
        <v>2.20449510773188</v>
      </c>
      <c r="O26" s="639"/>
      <c r="P26" s="639"/>
      <c r="Q26" s="639"/>
      <c r="R26" s="639"/>
      <c r="S26" s="639"/>
      <c r="T26" s="639"/>
      <c r="U26" s="639"/>
    </row>
    <row r="27" spans="1:21" ht="15" x14ac:dyDescent="0.2">
      <c r="A27" s="411">
        <v>4</v>
      </c>
      <c r="B27" s="640" t="s">
        <v>307</v>
      </c>
      <c r="C27" s="240"/>
      <c r="D27" s="640" t="s">
        <v>297</v>
      </c>
      <c r="E27" s="641">
        <v>3752</v>
      </c>
      <c r="F27" s="240"/>
      <c r="G27" s="72">
        <f t="shared" si="1"/>
        <v>2.1257429052197416</v>
      </c>
    </row>
    <row r="28" spans="1:21" ht="15" x14ac:dyDescent="0.2">
      <c r="A28" s="411">
        <v>5</v>
      </c>
      <c r="B28" s="640" t="s">
        <v>290</v>
      </c>
      <c r="C28" s="240"/>
      <c r="D28" s="640" t="s">
        <v>291</v>
      </c>
      <c r="E28" s="641">
        <v>3677</v>
      </c>
      <c r="F28" s="240"/>
      <c r="G28" s="72">
        <f t="shared" si="1"/>
        <v>2.0832507096196666</v>
      </c>
      <c r="H28" s="624"/>
    </row>
    <row r="29" spans="1:21" ht="15" x14ac:dyDescent="0.2">
      <c r="A29" s="411">
        <v>6</v>
      </c>
      <c r="B29" s="640" t="s">
        <v>807</v>
      </c>
      <c r="C29" s="240"/>
      <c r="D29" s="640" t="s">
        <v>808</v>
      </c>
      <c r="E29" s="641">
        <v>3411</v>
      </c>
      <c r="F29" s="240"/>
      <c r="G29" s="72">
        <f t="shared" si="1"/>
        <v>1.9325450558914012</v>
      </c>
    </row>
    <row r="30" spans="1:21" ht="15" x14ac:dyDescent="0.2">
      <c r="A30" s="411">
        <v>7</v>
      </c>
      <c r="B30" s="640" t="s">
        <v>331</v>
      </c>
      <c r="C30" s="240"/>
      <c r="D30" s="640" t="s">
        <v>332</v>
      </c>
      <c r="E30" s="641">
        <v>3255</v>
      </c>
      <c r="F30" s="240"/>
      <c r="G30" s="72">
        <f t="shared" si="1"/>
        <v>1.8441612890432457</v>
      </c>
    </row>
    <row r="31" spans="1:21" ht="15" x14ac:dyDescent="0.2">
      <c r="A31" s="411">
        <v>8</v>
      </c>
      <c r="B31" s="640" t="s">
        <v>298</v>
      </c>
      <c r="C31" s="240"/>
      <c r="D31" s="640" t="s">
        <v>298</v>
      </c>
      <c r="E31" s="641">
        <v>3098</v>
      </c>
      <c r="F31" s="240"/>
      <c r="G31" s="72">
        <f t="shared" si="1"/>
        <v>1.7552109595870891</v>
      </c>
    </row>
    <row r="32" spans="1:21" ht="15" x14ac:dyDescent="0.2">
      <c r="A32" s="411">
        <v>9</v>
      </c>
      <c r="B32" s="640" t="s">
        <v>290</v>
      </c>
      <c r="C32" s="240"/>
      <c r="D32" s="640" t="s">
        <v>768</v>
      </c>
      <c r="E32" s="641">
        <v>2736</v>
      </c>
      <c r="F32" s="240"/>
      <c r="G32" s="72">
        <f t="shared" si="1"/>
        <v>1.5501152954907282</v>
      </c>
    </row>
    <row r="33" spans="1:9" ht="15" x14ac:dyDescent="0.2">
      <c r="A33" s="411">
        <v>10</v>
      </c>
      <c r="B33" s="640" t="s">
        <v>292</v>
      </c>
      <c r="C33" s="240"/>
      <c r="D33" s="640" t="s">
        <v>929</v>
      </c>
      <c r="E33" s="641">
        <v>2681</v>
      </c>
      <c r="F33" s="240"/>
      <c r="G33" s="72">
        <f t="shared" si="1"/>
        <v>1.5189543520506732</v>
      </c>
      <c r="H33" s="624"/>
      <c r="I33" s="624"/>
    </row>
    <row r="34" spans="1:9" ht="15" x14ac:dyDescent="0.2">
      <c r="A34" s="411">
        <v>11</v>
      </c>
      <c r="B34" s="640" t="s">
        <v>307</v>
      </c>
      <c r="C34" s="240"/>
      <c r="D34" s="640" t="s">
        <v>930</v>
      </c>
      <c r="E34" s="641">
        <v>2535</v>
      </c>
      <c r="F34" s="240"/>
      <c r="G34" s="72">
        <f t="shared" si="1"/>
        <v>1.4362362112825278</v>
      </c>
    </row>
    <row r="35" spans="1:9" ht="15" x14ac:dyDescent="0.2">
      <c r="A35" s="411">
        <v>12</v>
      </c>
      <c r="B35" s="640" t="s">
        <v>771</v>
      </c>
      <c r="C35" s="240"/>
      <c r="D35" s="640" t="s">
        <v>772</v>
      </c>
      <c r="E35" s="641">
        <v>2491</v>
      </c>
      <c r="F35" s="240"/>
      <c r="G35" s="72">
        <f t="shared" si="1"/>
        <v>1.411307456530484</v>
      </c>
    </row>
    <row r="36" spans="1:9" ht="15" x14ac:dyDescent="0.2">
      <c r="A36" s="411">
        <v>13</v>
      </c>
      <c r="B36" s="640" t="s">
        <v>292</v>
      </c>
      <c r="C36" s="240"/>
      <c r="D36" s="640" t="s">
        <v>779</v>
      </c>
      <c r="E36" s="641">
        <v>2433</v>
      </c>
      <c r="F36" s="240"/>
      <c r="G36" s="72">
        <f t="shared" si="1"/>
        <v>1.3784468252664261</v>
      </c>
    </row>
    <row r="37" spans="1:9" ht="15" x14ac:dyDescent="0.2">
      <c r="A37" s="411">
        <v>14</v>
      </c>
      <c r="B37" s="640" t="s">
        <v>307</v>
      </c>
      <c r="C37" s="240"/>
      <c r="D37" s="640" t="s">
        <v>931</v>
      </c>
      <c r="E37" s="641">
        <v>2423</v>
      </c>
      <c r="F37" s="240"/>
      <c r="G37" s="72">
        <f t="shared" si="1"/>
        <v>1.3727811991864161</v>
      </c>
    </row>
    <row r="38" spans="1:9" ht="15" x14ac:dyDescent="0.2">
      <c r="A38" s="411">
        <v>15</v>
      </c>
      <c r="B38" s="640" t="s">
        <v>500</v>
      </c>
      <c r="C38" s="240"/>
      <c r="D38" s="640" t="s">
        <v>780</v>
      </c>
      <c r="E38" s="641">
        <v>2283</v>
      </c>
      <c r="F38" s="240"/>
      <c r="G38" s="72">
        <f t="shared" si="1"/>
        <v>1.2934624340662764</v>
      </c>
    </row>
    <row r="39" spans="1:9" ht="15" x14ac:dyDescent="0.2">
      <c r="A39" s="411">
        <v>16</v>
      </c>
      <c r="B39" s="640" t="s">
        <v>290</v>
      </c>
      <c r="C39" s="240"/>
      <c r="D39" s="640" t="s">
        <v>932</v>
      </c>
      <c r="E39" s="641">
        <v>2230</v>
      </c>
      <c r="F39" s="240"/>
      <c r="G39" s="72">
        <f t="shared" si="1"/>
        <v>1.2634346158422236</v>
      </c>
    </row>
    <row r="40" spans="1:9" ht="15" x14ac:dyDescent="0.2">
      <c r="A40" s="411">
        <v>17</v>
      </c>
      <c r="B40" s="640" t="s">
        <v>306</v>
      </c>
      <c r="C40" s="240"/>
      <c r="D40" s="640" t="s">
        <v>293</v>
      </c>
      <c r="E40" s="641">
        <v>2198</v>
      </c>
      <c r="F40" s="240"/>
      <c r="G40" s="72">
        <f t="shared" si="1"/>
        <v>1.2453046123861917</v>
      </c>
    </row>
    <row r="41" spans="1:9" ht="15" x14ac:dyDescent="0.2">
      <c r="A41" s="411">
        <v>18</v>
      </c>
      <c r="B41" s="640" t="s">
        <v>500</v>
      </c>
      <c r="C41" s="240"/>
      <c r="D41" s="640" t="s">
        <v>501</v>
      </c>
      <c r="E41" s="641">
        <v>2155</v>
      </c>
      <c r="F41" s="240"/>
      <c r="G41" s="72">
        <f t="shared" si="1"/>
        <v>1.2209424202421488</v>
      </c>
    </row>
    <row r="42" spans="1:9" ht="15" x14ac:dyDescent="0.2">
      <c r="A42" s="411">
        <v>19</v>
      </c>
      <c r="B42" s="640" t="s">
        <v>933</v>
      </c>
      <c r="C42" s="240"/>
      <c r="D42" s="640">
        <v>3008</v>
      </c>
      <c r="E42" s="641">
        <v>2048</v>
      </c>
      <c r="F42" s="240"/>
      <c r="G42" s="72">
        <f t="shared" si="1"/>
        <v>1.1603202211860422</v>
      </c>
    </row>
    <row r="43" spans="1:9" ht="15" x14ac:dyDescent="0.2">
      <c r="A43" s="411">
        <v>20</v>
      </c>
      <c r="B43" s="640" t="s">
        <v>934</v>
      </c>
      <c r="C43" s="240"/>
      <c r="D43" s="640" t="s">
        <v>935</v>
      </c>
      <c r="E43" s="641">
        <v>2031</v>
      </c>
      <c r="F43" s="240"/>
      <c r="G43" s="72">
        <f t="shared" si="1"/>
        <v>1.1506886568500252</v>
      </c>
    </row>
    <row r="44" spans="1:9" ht="15" x14ac:dyDescent="0.2">
      <c r="A44" s="642"/>
      <c r="B44" s="643"/>
      <c r="C44" s="240"/>
      <c r="D44" s="644"/>
      <c r="E44" s="645"/>
      <c r="G44" s="69"/>
    </row>
    <row r="45" spans="1:9" ht="15.75" x14ac:dyDescent="0.25">
      <c r="A45" s="380"/>
      <c r="B45" s="487"/>
      <c r="C45" s="646" t="s">
        <v>750</v>
      </c>
      <c r="D45" s="240"/>
      <c r="E45" s="151">
        <f>SUM(E24:E44)</f>
        <v>62386</v>
      </c>
      <c r="G45" s="69">
        <f>(E45/$E$48)*100</f>
        <v>35.345574862750205</v>
      </c>
    </row>
    <row r="46" spans="1:9" ht="15.75" x14ac:dyDescent="0.25">
      <c r="A46" s="647"/>
      <c r="B46" s="648"/>
      <c r="C46" s="649" t="s">
        <v>751</v>
      </c>
      <c r="D46" s="240"/>
      <c r="E46" s="151">
        <f>E48-E45</f>
        <v>114117</v>
      </c>
      <c r="G46" s="69">
        <f>(E46/$E$48)*100</f>
        <v>64.654425137249788</v>
      </c>
    </row>
    <row r="47" spans="1:9" ht="15.75" x14ac:dyDescent="0.25">
      <c r="A47" s="647"/>
      <c r="B47" s="648"/>
      <c r="C47" s="487"/>
      <c r="D47" s="240"/>
      <c r="E47" s="151"/>
      <c r="G47" s="417"/>
    </row>
    <row r="48" spans="1:9" ht="15.75" x14ac:dyDescent="0.25">
      <c r="A48" s="650"/>
      <c r="B48" s="651"/>
      <c r="C48" s="652" t="s">
        <v>752</v>
      </c>
      <c r="D48" s="586"/>
      <c r="E48" s="214">
        <v>176503</v>
      </c>
      <c r="F48" s="585"/>
      <c r="G48" s="653">
        <f>(E48/$E$48)*100</f>
        <v>100</v>
      </c>
    </row>
    <row r="50" spans="1:5" x14ac:dyDescent="0.2">
      <c r="A50" s="11" t="s">
        <v>304</v>
      </c>
    </row>
    <row r="52" spans="1:5" x14ac:dyDescent="0.2">
      <c r="A52" s="380" t="s">
        <v>361</v>
      </c>
      <c r="B52" s="380"/>
      <c r="C52" s="380"/>
      <c r="D52" s="380"/>
      <c r="E52" s="380"/>
    </row>
    <row r="53" spans="1:5" x14ac:dyDescent="0.2">
      <c r="A53" s="380" t="s">
        <v>362</v>
      </c>
      <c r="B53" s="380"/>
      <c r="C53" s="380"/>
      <c r="D53" s="380"/>
      <c r="E53" s="380"/>
    </row>
    <row r="54" spans="1:5" x14ac:dyDescent="0.2">
      <c r="A54" s="380" t="s">
        <v>363</v>
      </c>
      <c r="B54" s="380"/>
      <c r="C54" s="380"/>
      <c r="D54" s="380"/>
      <c r="E54" s="380"/>
    </row>
  </sheetData>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4"/>
  <sheetViews>
    <sheetView zoomScale="82" zoomScaleNormal="82" workbookViewId="0"/>
  </sheetViews>
  <sheetFormatPr defaultRowHeight="12.75" x14ac:dyDescent="0.2"/>
  <cols>
    <col min="1" max="1" width="50.42578125" style="11" customWidth="1"/>
    <col min="2" max="13" width="11" style="11" hidden="1" customWidth="1"/>
    <col min="14" max="16" width="11" style="11" customWidth="1"/>
    <col min="17" max="21" width="9.28515625" style="11" customWidth="1"/>
    <col min="22" max="22" width="12.85546875" style="11" customWidth="1"/>
    <col min="23" max="25" width="11.140625" style="11" customWidth="1"/>
    <col min="26" max="16384" width="9.140625" style="11"/>
  </cols>
  <sheetData>
    <row r="1" spans="1:25" ht="18.75" x14ac:dyDescent="0.25">
      <c r="A1" s="314" t="s">
        <v>864</v>
      </c>
      <c r="B1" s="314"/>
      <c r="C1" s="314"/>
      <c r="D1" s="314"/>
      <c r="E1" s="314"/>
      <c r="F1" s="314"/>
      <c r="G1" s="314"/>
      <c r="H1" s="314"/>
      <c r="I1" s="314"/>
      <c r="J1" s="314"/>
      <c r="K1" s="314"/>
      <c r="L1" s="314"/>
      <c r="M1" s="314"/>
    </row>
    <row r="3" spans="1:25" ht="78" customHeight="1" x14ac:dyDescent="0.2">
      <c r="A3" s="486"/>
      <c r="B3" s="486"/>
      <c r="C3" s="486"/>
      <c r="D3" s="486"/>
      <c r="E3" s="486"/>
      <c r="F3" s="486"/>
      <c r="G3" s="486"/>
      <c r="H3" s="486"/>
      <c r="I3" s="486"/>
      <c r="J3" s="486"/>
      <c r="K3" s="486"/>
      <c r="L3" s="486"/>
      <c r="M3" s="486"/>
      <c r="N3" s="511" t="s">
        <v>939</v>
      </c>
      <c r="O3" s="511" t="s">
        <v>859</v>
      </c>
      <c r="P3" s="511" t="s">
        <v>860</v>
      </c>
      <c r="Q3" s="484"/>
      <c r="R3" s="511"/>
      <c r="S3" s="511"/>
      <c r="T3" s="511"/>
      <c r="U3" s="583"/>
      <c r="V3" s="486"/>
      <c r="W3" s="511" t="s">
        <v>939</v>
      </c>
      <c r="X3" s="511" t="s">
        <v>859</v>
      </c>
      <c r="Y3" s="511" t="s">
        <v>860</v>
      </c>
    </row>
    <row r="4" spans="1:25" ht="21" x14ac:dyDescent="0.25">
      <c r="A4" s="316" t="s">
        <v>342</v>
      </c>
      <c r="B4" s="316"/>
      <c r="C4" s="316"/>
      <c r="D4" s="316"/>
      <c r="E4" s="316"/>
      <c r="F4" s="316"/>
      <c r="G4" s="316"/>
      <c r="H4" s="316"/>
      <c r="I4" s="316"/>
      <c r="J4" s="316"/>
      <c r="K4" s="316"/>
      <c r="L4" s="316"/>
      <c r="M4" s="316"/>
      <c r="N4" s="471"/>
      <c r="O4" s="471"/>
      <c r="P4" s="317" t="s">
        <v>10</v>
      </c>
      <c r="Q4" s="317"/>
      <c r="R4" s="316" t="s">
        <v>308</v>
      </c>
      <c r="S4" s="317"/>
      <c r="T4" s="317"/>
      <c r="W4" s="471"/>
      <c r="X4" s="471"/>
      <c r="Y4" s="317" t="s">
        <v>10</v>
      </c>
    </row>
    <row r="5" spans="1:25" ht="15" x14ac:dyDescent="0.2">
      <c r="A5" s="315" t="s">
        <v>333</v>
      </c>
      <c r="B5" s="315"/>
      <c r="C5" s="315"/>
      <c r="D5" s="315"/>
      <c r="E5" s="315"/>
      <c r="F5" s="315"/>
      <c r="G5" s="315"/>
      <c r="H5" s="315"/>
      <c r="I5" s="315"/>
      <c r="J5" s="315"/>
      <c r="K5" s="315"/>
      <c r="L5" s="315"/>
      <c r="M5" s="315"/>
      <c r="N5" s="479">
        <v>2366.6</v>
      </c>
      <c r="O5" s="479"/>
      <c r="P5" s="479"/>
      <c r="Q5" s="479"/>
      <c r="R5" s="476" t="s">
        <v>333</v>
      </c>
      <c r="S5" s="479"/>
      <c r="T5" s="479"/>
      <c r="U5" s="240"/>
      <c r="V5" s="240"/>
      <c r="W5" s="479">
        <v>4.0999999999999996</v>
      </c>
      <c r="X5" s="504"/>
      <c r="Y5" s="504"/>
    </row>
    <row r="6" spans="1:25" ht="15" x14ac:dyDescent="0.2">
      <c r="A6" s="318" t="s">
        <v>345</v>
      </c>
      <c r="B6" s="318"/>
      <c r="C6" s="318"/>
      <c r="D6" s="318"/>
      <c r="E6" s="318"/>
      <c r="F6" s="318"/>
      <c r="G6" s="318"/>
      <c r="H6" s="318"/>
      <c r="I6" s="318"/>
      <c r="J6" s="318"/>
      <c r="K6" s="318"/>
      <c r="L6" s="318"/>
      <c r="M6" s="318"/>
      <c r="N6" s="479">
        <v>106.7</v>
      </c>
      <c r="O6" s="479"/>
      <c r="P6" s="479"/>
      <c r="Q6" s="479"/>
      <c r="R6" s="477" t="s">
        <v>345</v>
      </c>
      <c r="S6" s="479"/>
      <c r="T6" s="479"/>
      <c r="U6" s="240"/>
      <c r="V6" s="240"/>
      <c r="W6" s="479">
        <v>0.2</v>
      </c>
      <c r="X6" s="504"/>
      <c r="Y6" s="504"/>
    </row>
    <row r="7" spans="1:25" ht="15.75" x14ac:dyDescent="0.25">
      <c r="A7" s="314" t="s">
        <v>334</v>
      </c>
      <c r="B7" s="314"/>
      <c r="C7" s="314"/>
      <c r="D7" s="314"/>
      <c r="E7" s="314"/>
      <c r="F7" s="314"/>
      <c r="G7" s="314"/>
      <c r="H7" s="314"/>
      <c r="I7" s="314"/>
      <c r="J7" s="314"/>
      <c r="K7" s="314"/>
      <c r="L7" s="314"/>
      <c r="M7" s="314"/>
      <c r="N7" s="479">
        <v>691.1</v>
      </c>
      <c r="O7" s="505">
        <v>237.9</v>
      </c>
      <c r="P7" s="506">
        <v>559.9</v>
      </c>
      <c r="Q7" s="479"/>
      <c r="R7" s="324" t="s">
        <v>334</v>
      </c>
      <c r="S7" s="479"/>
      <c r="T7" s="479"/>
      <c r="U7" s="240"/>
      <c r="V7" s="240"/>
      <c r="W7" s="479">
        <v>1</v>
      </c>
      <c r="X7" s="505">
        <v>0.3</v>
      </c>
      <c r="Y7" s="506">
        <v>0.8</v>
      </c>
    </row>
    <row r="8" spans="1:25" ht="18" x14ac:dyDescent="0.2">
      <c r="A8" s="319" t="s">
        <v>344</v>
      </c>
      <c r="B8" s="319"/>
      <c r="C8" s="319"/>
      <c r="D8" s="319"/>
      <c r="E8" s="319"/>
      <c r="F8" s="319"/>
      <c r="G8" s="319"/>
      <c r="H8" s="319"/>
      <c r="I8" s="319"/>
      <c r="J8" s="319"/>
      <c r="K8" s="319"/>
      <c r="L8" s="319"/>
      <c r="M8" s="319"/>
      <c r="N8" s="479">
        <v>33.700000000000003</v>
      </c>
      <c r="O8" s="507">
        <v>10.1</v>
      </c>
      <c r="P8" s="508">
        <v>23.7</v>
      </c>
      <c r="Q8" s="479"/>
      <c r="R8" s="478" t="s">
        <v>344</v>
      </c>
      <c r="S8" s="479"/>
      <c r="T8" s="479"/>
      <c r="U8" s="240"/>
      <c r="V8" s="240"/>
      <c r="W8" s="479">
        <v>28</v>
      </c>
      <c r="X8" s="507">
        <v>7.7</v>
      </c>
      <c r="Y8" s="508">
        <v>20.3</v>
      </c>
    </row>
    <row r="9" spans="1:25" ht="18" x14ac:dyDescent="0.2">
      <c r="A9" s="319" t="s">
        <v>343</v>
      </c>
      <c r="B9" s="319"/>
      <c r="C9" s="319"/>
      <c r="D9" s="319"/>
      <c r="E9" s="319"/>
      <c r="F9" s="319"/>
      <c r="G9" s="319"/>
      <c r="H9" s="319"/>
      <c r="I9" s="319"/>
      <c r="J9" s="319"/>
      <c r="K9" s="319"/>
      <c r="L9" s="319"/>
      <c r="M9" s="319"/>
      <c r="N9" s="479">
        <v>29.2</v>
      </c>
      <c r="O9" s="479"/>
      <c r="P9" s="479"/>
      <c r="Q9" s="479"/>
      <c r="R9" s="478" t="s">
        <v>343</v>
      </c>
      <c r="S9" s="479"/>
      <c r="T9" s="479"/>
      <c r="U9" s="240"/>
      <c r="V9" s="240"/>
      <c r="W9" s="479">
        <v>24.2</v>
      </c>
      <c r="X9" s="504"/>
      <c r="Y9" s="504"/>
    </row>
    <row r="10" spans="1:25" ht="15" x14ac:dyDescent="0.2">
      <c r="A10" s="339"/>
      <c r="B10" s="339"/>
      <c r="C10" s="339"/>
      <c r="D10" s="339"/>
      <c r="E10" s="339"/>
      <c r="F10" s="339"/>
      <c r="G10" s="339"/>
      <c r="H10" s="339"/>
      <c r="I10" s="339"/>
      <c r="J10" s="339"/>
      <c r="K10" s="339"/>
      <c r="L10" s="339"/>
      <c r="M10" s="339"/>
      <c r="N10" s="320"/>
      <c r="O10" s="320"/>
      <c r="P10" s="148"/>
      <c r="Q10" s="148"/>
      <c r="R10" s="474"/>
      <c r="S10" s="148"/>
      <c r="T10" s="148"/>
      <c r="U10" s="240"/>
      <c r="V10" s="240"/>
      <c r="W10" s="504"/>
      <c r="X10" s="504"/>
      <c r="Y10" s="504"/>
    </row>
    <row r="11" spans="1:25" ht="15" x14ac:dyDescent="0.2">
      <c r="A11" s="321"/>
      <c r="B11" s="321"/>
      <c r="C11" s="321"/>
      <c r="D11" s="321"/>
      <c r="E11" s="321"/>
      <c r="F11" s="321"/>
      <c r="G11" s="321"/>
      <c r="H11" s="321"/>
      <c r="I11" s="321"/>
      <c r="J11" s="321"/>
      <c r="K11" s="321"/>
      <c r="L11" s="321"/>
      <c r="M11" s="321"/>
      <c r="N11" s="472"/>
      <c r="O11" s="472"/>
      <c r="P11" s="321"/>
      <c r="Q11" s="321"/>
      <c r="R11" s="474"/>
      <c r="S11" s="321"/>
      <c r="T11" s="321"/>
      <c r="U11" s="240"/>
      <c r="V11" s="240"/>
      <c r="W11" s="504"/>
      <c r="X11" s="504"/>
      <c r="Y11" s="321"/>
    </row>
    <row r="12" spans="1:25" ht="15" x14ac:dyDescent="0.2">
      <c r="A12" s="473" t="s">
        <v>841</v>
      </c>
      <c r="B12" s="473"/>
      <c r="C12" s="473"/>
      <c r="D12" s="473"/>
      <c r="E12" s="473"/>
      <c r="F12" s="473"/>
      <c r="G12" s="473"/>
      <c r="H12" s="473"/>
      <c r="I12" s="473"/>
      <c r="J12" s="473"/>
      <c r="K12" s="473"/>
      <c r="L12" s="473"/>
      <c r="M12" s="473"/>
      <c r="N12" s="322">
        <v>5.3</v>
      </c>
      <c r="O12" s="322">
        <v>0.4</v>
      </c>
      <c r="P12" s="322">
        <v>5</v>
      </c>
      <c r="Q12" s="322"/>
      <c r="R12" s="473" t="s">
        <v>841</v>
      </c>
      <c r="S12" s="322"/>
      <c r="T12" s="322"/>
      <c r="U12" s="240"/>
      <c r="V12" s="240"/>
      <c r="W12" s="509">
        <v>5.6</v>
      </c>
      <c r="X12" s="509">
        <v>1</v>
      </c>
      <c r="Y12" s="509">
        <v>5.0999999999999996</v>
      </c>
    </row>
    <row r="13" spans="1:25" ht="15" x14ac:dyDescent="0.2">
      <c r="A13" s="473" t="s">
        <v>193</v>
      </c>
      <c r="B13" s="473"/>
      <c r="C13" s="473"/>
      <c r="D13" s="473"/>
      <c r="E13" s="473"/>
      <c r="F13" s="473"/>
      <c r="G13" s="473"/>
      <c r="H13" s="473"/>
      <c r="I13" s="473"/>
      <c r="J13" s="473"/>
      <c r="K13" s="473"/>
      <c r="L13" s="473"/>
      <c r="M13" s="473"/>
      <c r="N13" s="322">
        <v>11.9</v>
      </c>
      <c r="O13" s="322">
        <v>3.8</v>
      </c>
      <c r="P13" s="322">
        <v>10</v>
      </c>
      <c r="Q13" s="322"/>
      <c r="R13" s="473" t="s">
        <v>193</v>
      </c>
      <c r="S13" s="322"/>
      <c r="T13" s="322"/>
      <c r="U13" s="240"/>
      <c r="V13" s="240"/>
      <c r="W13" s="509">
        <v>13.3</v>
      </c>
      <c r="X13" s="509">
        <v>3.6</v>
      </c>
      <c r="Y13" s="509">
        <v>12.3</v>
      </c>
    </row>
    <row r="14" spans="1:25" ht="15" x14ac:dyDescent="0.2">
      <c r="A14" s="473" t="s">
        <v>842</v>
      </c>
      <c r="B14" s="473"/>
      <c r="C14" s="473"/>
      <c r="D14" s="473"/>
      <c r="E14" s="473"/>
      <c r="F14" s="473"/>
      <c r="G14" s="473"/>
      <c r="H14" s="473"/>
      <c r="I14" s="473"/>
      <c r="J14" s="473"/>
      <c r="K14" s="473"/>
      <c r="L14" s="473"/>
      <c r="M14" s="473"/>
      <c r="N14" s="322">
        <v>0.4</v>
      </c>
      <c r="O14" s="322">
        <v>0</v>
      </c>
      <c r="P14" s="322">
        <v>0.4</v>
      </c>
      <c r="Q14" s="322"/>
      <c r="R14" s="473" t="s">
        <v>857</v>
      </c>
      <c r="S14" s="322"/>
      <c r="T14" s="322"/>
      <c r="U14" s="240"/>
      <c r="V14" s="240"/>
      <c r="W14" s="509">
        <v>2</v>
      </c>
      <c r="X14" s="509">
        <v>0.1</v>
      </c>
      <c r="Y14" s="509">
        <v>1.9</v>
      </c>
    </row>
    <row r="15" spans="1:25" ht="15" x14ac:dyDescent="0.2">
      <c r="A15" s="473" t="s">
        <v>843</v>
      </c>
      <c r="B15" s="473"/>
      <c r="C15" s="473"/>
      <c r="D15" s="473"/>
      <c r="E15" s="473"/>
      <c r="F15" s="473"/>
      <c r="G15" s="473"/>
      <c r="H15" s="473"/>
      <c r="I15" s="473"/>
      <c r="J15" s="473"/>
      <c r="K15" s="473"/>
      <c r="L15" s="473"/>
      <c r="M15" s="473"/>
      <c r="N15" s="322">
        <v>12.1</v>
      </c>
      <c r="O15" s="322">
        <v>0.2</v>
      </c>
      <c r="P15" s="322">
        <v>12</v>
      </c>
      <c r="Q15" s="322"/>
      <c r="R15" s="473" t="s">
        <v>842</v>
      </c>
      <c r="S15" s="322"/>
      <c r="T15" s="322"/>
      <c r="U15" s="240"/>
      <c r="V15" s="240"/>
      <c r="W15" s="509">
        <v>0.3</v>
      </c>
      <c r="X15" s="509" t="s">
        <v>936</v>
      </c>
      <c r="Y15" s="509">
        <v>0.3</v>
      </c>
    </row>
    <row r="16" spans="1:25" ht="15" x14ac:dyDescent="0.2">
      <c r="A16" s="473" t="s">
        <v>844</v>
      </c>
      <c r="B16" s="473"/>
      <c r="C16" s="473"/>
      <c r="D16" s="473"/>
      <c r="E16" s="473"/>
      <c r="F16" s="473"/>
      <c r="G16" s="473"/>
      <c r="H16" s="473"/>
      <c r="I16" s="473"/>
      <c r="J16" s="473"/>
      <c r="K16" s="473"/>
      <c r="L16" s="473"/>
      <c r="M16" s="473"/>
      <c r="N16" s="322">
        <v>3.7</v>
      </c>
      <c r="O16" s="322">
        <v>0.1</v>
      </c>
      <c r="P16" s="322">
        <v>3.7</v>
      </c>
      <c r="Q16" s="322"/>
      <c r="R16" s="473" t="s">
        <v>843</v>
      </c>
      <c r="S16" s="322"/>
      <c r="T16" s="322"/>
      <c r="U16" s="240"/>
      <c r="V16" s="240"/>
      <c r="W16" s="509">
        <v>12.4</v>
      </c>
      <c r="X16" s="509">
        <v>0.2</v>
      </c>
      <c r="Y16" s="509">
        <v>12.3</v>
      </c>
    </row>
    <row r="17" spans="1:25" ht="15" x14ac:dyDescent="0.2">
      <c r="A17" s="473" t="s">
        <v>845</v>
      </c>
      <c r="B17" s="473"/>
      <c r="C17" s="473"/>
      <c r="D17" s="473"/>
      <c r="E17" s="473"/>
      <c r="F17" s="473"/>
      <c r="G17" s="473"/>
      <c r="H17" s="473"/>
      <c r="I17" s="473"/>
      <c r="J17" s="473"/>
      <c r="K17" s="473"/>
      <c r="L17" s="473"/>
      <c r="M17" s="473"/>
      <c r="N17" s="322">
        <v>0.3</v>
      </c>
      <c r="O17" s="322">
        <v>0.1</v>
      </c>
      <c r="P17" s="322">
        <v>0.3</v>
      </c>
      <c r="Q17" s="322"/>
      <c r="R17" s="473" t="s">
        <v>844</v>
      </c>
      <c r="S17" s="322"/>
      <c r="T17" s="322"/>
      <c r="U17" s="240"/>
      <c r="V17" s="240"/>
      <c r="W17" s="509">
        <v>3</v>
      </c>
      <c r="X17" s="509">
        <v>0.1</v>
      </c>
      <c r="Y17" s="509">
        <v>2.9</v>
      </c>
    </row>
    <row r="18" spans="1:25" ht="15" x14ac:dyDescent="0.2">
      <c r="A18" s="473" t="s">
        <v>846</v>
      </c>
      <c r="B18" s="473"/>
      <c r="C18" s="473"/>
      <c r="D18" s="473"/>
      <c r="E18" s="473"/>
      <c r="F18" s="473"/>
      <c r="G18" s="473"/>
      <c r="H18" s="473"/>
      <c r="I18" s="473"/>
      <c r="J18" s="473"/>
      <c r="K18" s="473"/>
      <c r="L18" s="473"/>
      <c r="M18" s="473"/>
      <c r="N18" s="322">
        <v>1.2</v>
      </c>
      <c r="O18" s="322">
        <v>0</v>
      </c>
      <c r="P18" s="322">
        <v>1.2</v>
      </c>
      <c r="Q18" s="322"/>
      <c r="R18" s="473" t="s">
        <v>845</v>
      </c>
      <c r="S18" s="322"/>
      <c r="T18" s="322"/>
      <c r="U18" s="240"/>
      <c r="V18" s="240"/>
      <c r="W18" s="509">
        <v>0.1</v>
      </c>
      <c r="X18" s="509" t="s">
        <v>936</v>
      </c>
      <c r="Y18" s="509">
        <v>0.1</v>
      </c>
    </row>
    <row r="19" spans="1:25" ht="15" x14ac:dyDescent="0.2">
      <c r="A19" s="473" t="s">
        <v>847</v>
      </c>
      <c r="B19" s="473"/>
      <c r="C19" s="473"/>
      <c r="D19" s="473"/>
      <c r="E19" s="473"/>
      <c r="F19" s="473"/>
      <c r="G19" s="473"/>
      <c r="H19" s="473"/>
      <c r="I19" s="473"/>
      <c r="J19" s="473"/>
      <c r="K19" s="473"/>
      <c r="L19" s="473"/>
      <c r="M19" s="473"/>
      <c r="N19" s="322">
        <v>0</v>
      </c>
      <c r="O19" s="322">
        <v>0</v>
      </c>
      <c r="P19" s="322">
        <v>0</v>
      </c>
      <c r="Q19" s="322"/>
      <c r="R19" s="473" t="s">
        <v>858</v>
      </c>
      <c r="S19" s="322"/>
      <c r="T19" s="322"/>
      <c r="U19" s="240"/>
      <c r="V19" s="240"/>
      <c r="W19" s="509">
        <v>0</v>
      </c>
      <c r="X19" s="509" t="s">
        <v>936</v>
      </c>
      <c r="Y19" s="509">
        <v>0</v>
      </c>
    </row>
    <row r="20" spans="1:25" ht="15" x14ac:dyDescent="0.2">
      <c r="A20" s="473" t="s">
        <v>194</v>
      </c>
      <c r="B20" s="473"/>
      <c r="C20" s="473"/>
      <c r="D20" s="473"/>
      <c r="E20" s="473"/>
      <c r="F20" s="473"/>
      <c r="G20" s="473"/>
      <c r="H20" s="473"/>
      <c r="I20" s="473"/>
      <c r="J20" s="473"/>
      <c r="K20" s="473"/>
      <c r="L20" s="473"/>
      <c r="M20" s="473"/>
      <c r="N20" s="322">
        <v>2.7</v>
      </c>
      <c r="O20" s="322">
        <v>0.2</v>
      </c>
      <c r="P20" s="322">
        <v>2.6</v>
      </c>
      <c r="Q20" s="322"/>
      <c r="R20" s="473" t="s">
        <v>846</v>
      </c>
      <c r="S20" s="322"/>
      <c r="T20" s="322"/>
      <c r="U20" s="240"/>
      <c r="V20" s="240"/>
      <c r="W20" s="509">
        <v>4</v>
      </c>
      <c r="X20" s="509">
        <v>0.2</v>
      </c>
      <c r="Y20" s="509">
        <v>3.8</v>
      </c>
    </row>
    <row r="21" spans="1:25" ht="15" x14ac:dyDescent="0.2">
      <c r="A21" s="473" t="s">
        <v>309</v>
      </c>
      <c r="B21" s="473"/>
      <c r="C21" s="473"/>
      <c r="D21" s="473"/>
      <c r="E21" s="473"/>
      <c r="F21" s="473"/>
      <c r="G21" s="473"/>
      <c r="H21" s="473"/>
      <c r="I21" s="473"/>
      <c r="J21" s="473"/>
      <c r="K21" s="473"/>
      <c r="L21" s="473"/>
      <c r="M21" s="473"/>
      <c r="N21" s="322">
        <v>13.3</v>
      </c>
      <c r="O21" s="322">
        <v>0.9</v>
      </c>
      <c r="P21" s="322">
        <v>12.9</v>
      </c>
      <c r="Q21" s="322"/>
      <c r="R21" s="473" t="s">
        <v>847</v>
      </c>
      <c r="S21" s="322"/>
      <c r="T21" s="322"/>
      <c r="U21" s="240"/>
      <c r="V21" s="240"/>
      <c r="W21" s="509">
        <v>0.7</v>
      </c>
      <c r="X21" s="509" t="s">
        <v>936</v>
      </c>
      <c r="Y21" s="509">
        <v>0.7</v>
      </c>
    </row>
    <row r="22" spans="1:25" ht="15" x14ac:dyDescent="0.2">
      <c r="A22" s="473" t="s">
        <v>195</v>
      </c>
      <c r="B22" s="473"/>
      <c r="C22" s="473"/>
      <c r="D22" s="473"/>
      <c r="E22" s="473"/>
      <c r="F22" s="473"/>
      <c r="G22" s="473"/>
      <c r="H22" s="473"/>
      <c r="I22" s="473"/>
      <c r="J22" s="473"/>
      <c r="K22" s="473"/>
      <c r="L22" s="473"/>
      <c r="M22" s="473"/>
      <c r="N22" s="322">
        <v>7</v>
      </c>
      <c r="O22" s="322">
        <v>5.6</v>
      </c>
      <c r="P22" s="322">
        <v>1.7</v>
      </c>
      <c r="Q22" s="322"/>
      <c r="R22" s="473" t="s">
        <v>194</v>
      </c>
      <c r="S22" s="322"/>
      <c r="T22" s="322"/>
      <c r="U22" s="240"/>
      <c r="V22" s="240"/>
      <c r="W22" s="509">
        <v>2.9</v>
      </c>
      <c r="X22" s="509">
        <v>0.1</v>
      </c>
      <c r="Y22" s="509">
        <v>2.8</v>
      </c>
    </row>
    <row r="23" spans="1:25" ht="15" x14ac:dyDescent="0.2">
      <c r="A23" s="473" t="s">
        <v>848</v>
      </c>
      <c r="B23" s="473"/>
      <c r="C23" s="473"/>
      <c r="D23" s="473"/>
      <c r="E23" s="473"/>
      <c r="F23" s="473"/>
      <c r="G23" s="473"/>
      <c r="H23" s="473"/>
      <c r="I23" s="473"/>
      <c r="J23" s="473"/>
      <c r="K23" s="473"/>
      <c r="L23" s="473"/>
      <c r="M23" s="473"/>
      <c r="N23" s="322">
        <v>5.3</v>
      </c>
      <c r="O23" s="322">
        <v>0</v>
      </c>
      <c r="P23" s="322">
        <v>5.2</v>
      </c>
      <c r="Q23" s="322"/>
      <c r="R23" s="473" t="s">
        <v>309</v>
      </c>
      <c r="S23" s="322"/>
      <c r="T23" s="322"/>
      <c r="U23" s="240"/>
      <c r="V23" s="240"/>
      <c r="W23" s="509">
        <v>9.1</v>
      </c>
      <c r="X23" s="509">
        <v>1.3</v>
      </c>
      <c r="Y23" s="509">
        <v>8.3000000000000007</v>
      </c>
    </row>
    <row r="24" spans="1:25" ht="15" x14ac:dyDescent="0.2">
      <c r="A24" s="473"/>
      <c r="B24" s="473"/>
      <c r="C24" s="473"/>
      <c r="D24" s="473"/>
      <c r="E24" s="473"/>
      <c r="F24" s="473"/>
      <c r="G24" s="473"/>
      <c r="H24" s="473"/>
      <c r="I24" s="473"/>
      <c r="J24" s="473"/>
      <c r="K24" s="473"/>
      <c r="L24" s="473"/>
      <c r="M24" s="473"/>
      <c r="N24" s="322"/>
      <c r="O24" s="322"/>
      <c r="P24" s="322"/>
      <c r="Q24" s="322"/>
      <c r="R24" s="473" t="s">
        <v>195</v>
      </c>
      <c r="S24" s="322"/>
      <c r="T24" s="322"/>
      <c r="U24" s="240"/>
      <c r="V24" s="240"/>
      <c r="W24" s="509">
        <v>2.8</v>
      </c>
      <c r="X24" s="509">
        <v>2.2000000000000002</v>
      </c>
      <c r="Y24" s="509">
        <v>0.8</v>
      </c>
    </row>
    <row r="25" spans="1:25" ht="15.75" x14ac:dyDescent="0.25">
      <c r="A25" s="324" t="s">
        <v>335</v>
      </c>
      <c r="B25" s="324"/>
      <c r="C25" s="324"/>
      <c r="D25" s="324"/>
      <c r="E25" s="324"/>
      <c r="F25" s="324"/>
      <c r="G25" s="324"/>
      <c r="H25" s="324"/>
      <c r="I25" s="324"/>
      <c r="J25" s="324"/>
      <c r="K25" s="324"/>
      <c r="L25" s="324"/>
      <c r="M25" s="324"/>
      <c r="N25" s="325">
        <v>2.89</v>
      </c>
      <c r="O25" s="325">
        <v>0.44</v>
      </c>
      <c r="P25" s="325">
        <v>2.44</v>
      </c>
      <c r="Q25" s="325"/>
      <c r="R25" s="473" t="s">
        <v>848</v>
      </c>
      <c r="S25" s="325"/>
      <c r="T25" s="325"/>
      <c r="U25" s="240"/>
      <c r="V25" s="240"/>
      <c r="W25" s="509">
        <v>3.9</v>
      </c>
      <c r="X25" s="509" t="s">
        <v>936</v>
      </c>
      <c r="Y25" s="509">
        <v>3.9</v>
      </c>
    </row>
    <row r="26" spans="1:25" ht="15" x14ac:dyDescent="0.2">
      <c r="A26" s="473"/>
      <c r="B26" s="473"/>
      <c r="C26" s="473"/>
      <c r="D26" s="473"/>
      <c r="E26" s="473"/>
      <c r="F26" s="473"/>
      <c r="G26" s="473"/>
      <c r="H26" s="473"/>
      <c r="I26" s="473"/>
      <c r="J26" s="473"/>
      <c r="K26" s="473"/>
      <c r="L26" s="473"/>
      <c r="M26" s="473"/>
      <c r="N26" s="322"/>
      <c r="O26" s="322"/>
      <c r="P26" s="322"/>
      <c r="Q26" s="322"/>
      <c r="R26" s="473"/>
      <c r="S26" s="322"/>
      <c r="T26" s="322"/>
      <c r="U26" s="240"/>
      <c r="V26" s="240"/>
      <c r="W26" s="474"/>
      <c r="X26" s="474"/>
      <c r="Y26" s="474"/>
    </row>
    <row r="27" spans="1:25" ht="15.75" x14ac:dyDescent="0.25">
      <c r="A27" s="473"/>
      <c r="B27" s="473"/>
      <c r="C27" s="473"/>
      <c r="D27" s="473"/>
      <c r="E27" s="473"/>
      <c r="F27" s="473"/>
      <c r="G27" s="473"/>
      <c r="H27" s="473"/>
      <c r="I27" s="473"/>
      <c r="J27" s="473"/>
      <c r="K27" s="473"/>
      <c r="L27" s="473"/>
      <c r="M27" s="473"/>
      <c r="N27" s="320"/>
      <c r="O27" s="320"/>
      <c r="P27" s="320"/>
      <c r="Q27" s="320"/>
      <c r="R27" s="324" t="s">
        <v>335</v>
      </c>
      <c r="S27" s="320"/>
      <c r="T27" s="320"/>
      <c r="U27" s="240"/>
      <c r="V27" s="240"/>
      <c r="W27" s="325">
        <v>3.73</v>
      </c>
      <c r="X27" s="325">
        <v>0.41</v>
      </c>
      <c r="Y27" s="325">
        <v>3.32</v>
      </c>
    </row>
    <row r="28" spans="1:25" x14ac:dyDescent="0.2">
      <c r="A28" s="240"/>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row>
    <row r="29" spans="1:25" ht="15" x14ac:dyDescent="0.2">
      <c r="A29" s="320"/>
      <c r="B29" s="320"/>
      <c r="C29" s="320"/>
      <c r="D29" s="320"/>
      <c r="E29" s="320"/>
      <c r="F29" s="320"/>
      <c r="G29" s="320"/>
      <c r="H29" s="320"/>
      <c r="I29" s="320"/>
      <c r="J29" s="320"/>
      <c r="K29" s="320"/>
      <c r="L29" s="320"/>
      <c r="M29" s="320"/>
      <c r="N29" s="320"/>
      <c r="O29" s="320"/>
      <c r="P29" s="320"/>
      <c r="Q29" s="320"/>
      <c r="R29" s="474"/>
      <c r="S29" s="320"/>
      <c r="T29" s="320"/>
      <c r="U29" s="240"/>
      <c r="V29" s="240"/>
      <c r="W29" s="474"/>
      <c r="X29" s="474"/>
      <c r="Y29" s="474"/>
    </row>
    <row r="30" spans="1:25" ht="77.25" customHeight="1" x14ac:dyDescent="0.2">
      <c r="A30" s="486"/>
      <c r="B30" s="486"/>
      <c r="C30" s="486"/>
      <c r="D30" s="486"/>
      <c r="E30" s="486"/>
      <c r="F30" s="486"/>
      <c r="G30" s="486"/>
      <c r="H30" s="486"/>
      <c r="I30" s="486"/>
      <c r="J30" s="486"/>
      <c r="K30" s="486"/>
      <c r="L30" s="486"/>
      <c r="M30" s="486"/>
      <c r="N30" s="511" t="s">
        <v>939</v>
      </c>
      <c r="O30" s="511" t="s">
        <v>859</v>
      </c>
      <c r="P30" s="511" t="s">
        <v>860</v>
      </c>
      <c r="Q30" s="484"/>
      <c r="R30" s="511"/>
      <c r="S30" s="511"/>
      <c r="T30" s="511"/>
      <c r="U30" s="622"/>
      <c r="V30" s="486"/>
      <c r="W30" s="511" t="s">
        <v>939</v>
      </c>
      <c r="X30" s="511" t="s">
        <v>859</v>
      </c>
      <c r="Y30" s="511" t="s">
        <v>860</v>
      </c>
    </row>
    <row r="31" spans="1:25" ht="21" x14ac:dyDescent="0.25">
      <c r="A31" s="475" t="s">
        <v>210</v>
      </c>
      <c r="B31" s="475"/>
      <c r="C31" s="475"/>
      <c r="D31" s="475"/>
      <c r="E31" s="475"/>
      <c r="F31" s="475"/>
      <c r="G31" s="475"/>
      <c r="H31" s="475"/>
      <c r="I31" s="475"/>
      <c r="J31" s="475"/>
      <c r="K31" s="475"/>
      <c r="L31" s="475"/>
      <c r="M31" s="475"/>
      <c r="N31" s="471"/>
      <c r="O31" s="471"/>
      <c r="P31" s="317" t="s">
        <v>10</v>
      </c>
      <c r="Q31" s="471"/>
      <c r="R31" s="475" t="s">
        <v>346</v>
      </c>
      <c r="S31" s="471"/>
      <c r="T31" s="471"/>
      <c r="U31" s="240"/>
      <c r="V31" s="240"/>
      <c r="W31" s="471"/>
      <c r="X31" s="471"/>
      <c r="Y31" s="317" t="s">
        <v>10</v>
      </c>
    </row>
    <row r="32" spans="1:25" ht="15" x14ac:dyDescent="0.2">
      <c r="A32" s="476" t="s">
        <v>333</v>
      </c>
      <c r="B32" s="476"/>
      <c r="C32" s="476"/>
      <c r="D32" s="476"/>
      <c r="E32" s="476"/>
      <c r="F32" s="476"/>
      <c r="G32" s="476"/>
      <c r="H32" s="476"/>
      <c r="I32" s="476"/>
      <c r="J32" s="476"/>
      <c r="K32" s="476"/>
      <c r="L32" s="476"/>
      <c r="M32" s="476"/>
      <c r="N32" s="479">
        <v>59.7</v>
      </c>
      <c r="O32" s="479"/>
      <c r="P32" s="479"/>
      <c r="Q32" s="479"/>
      <c r="R32" s="476" t="s">
        <v>333</v>
      </c>
      <c r="S32" s="479"/>
      <c r="T32" s="479"/>
      <c r="U32" s="240"/>
      <c r="V32" s="240"/>
      <c r="W32" s="479">
        <v>60.9</v>
      </c>
      <c r="X32" s="504"/>
      <c r="Y32" s="504"/>
    </row>
    <row r="33" spans="1:25" ht="15" x14ac:dyDescent="0.2">
      <c r="A33" s="477" t="s">
        <v>345</v>
      </c>
      <c r="B33" s="477"/>
      <c r="C33" s="477"/>
      <c r="D33" s="477"/>
      <c r="E33" s="477"/>
      <c r="F33" s="477"/>
      <c r="G33" s="477"/>
      <c r="H33" s="477"/>
      <c r="I33" s="477"/>
      <c r="J33" s="477"/>
      <c r="K33" s="477"/>
      <c r="L33" s="477"/>
      <c r="M33" s="477"/>
      <c r="N33" s="479">
        <v>2.6</v>
      </c>
      <c r="O33" s="479"/>
      <c r="P33" s="479"/>
      <c r="Q33" s="479"/>
      <c r="R33" s="477" t="s">
        <v>345</v>
      </c>
      <c r="S33" s="479"/>
      <c r="T33" s="479"/>
      <c r="U33" s="240"/>
      <c r="V33" s="240"/>
      <c r="W33" s="479">
        <v>2.6</v>
      </c>
      <c r="X33" s="504"/>
      <c r="Y33" s="504"/>
    </row>
    <row r="34" spans="1:25" ht="15.75" x14ac:dyDescent="0.25">
      <c r="A34" s="324" t="s">
        <v>334</v>
      </c>
      <c r="B34" s="324"/>
      <c r="C34" s="324"/>
      <c r="D34" s="324"/>
      <c r="E34" s="324"/>
      <c r="F34" s="324"/>
      <c r="G34" s="324"/>
      <c r="H34" s="324"/>
      <c r="I34" s="324"/>
      <c r="J34" s="324"/>
      <c r="K34" s="324"/>
      <c r="L34" s="324"/>
      <c r="M34" s="324"/>
      <c r="N34" s="479">
        <v>5.7</v>
      </c>
      <c r="O34" s="505">
        <v>2.4</v>
      </c>
      <c r="P34" s="506">
        <v>5.9</v>
      </c>
      <c r="Q34" s="479"/>
      <c r="R34" s="324" t="s">
        <v>334</v>
      </c>
      <c r="S34" s="479"/>
      <c r="T34" s="479"/>
      <c r="U34" s="240"/>
      <c r="V34" s="240"/>
      <c r="W34" s="479">
        <v>22.5</v>
      </c>
      <c r="X34" s="505">
        <v>8.6999999999999993</v>
      </c>
      <c r="Y34" s="506">
        <v>16.399999999999999</v>
      </c>
    </row>
    <row r="35" spans="1:25" ht="18" x14ac:dyDescent="0.2">
      <c r="A35" s="478" t="s">
        <v>344</v>
      </c>
      <c r="B35" s="478"/>
      <c r="C35" s="478"/>
      <c r="D35" s="478"/>
      <c r="E35" s="478"/>
      <c r="F35" s="478"/>
      <c r="G35" s="478"/>
      <c r="H35" s="478"/>
      <c r="I35" s="478"/>
      <c r="J35" s="478"/>
      <c r="K35" s="478"/>
      <c r="L35" s="478"/>
      <c r="M35" s="478"/>
      <c r="N35" s="479">
        <v>13.9</v>
      </c>
      <c r="O35" s="507">
        <v>4.0999999999999996</v>
      </c>
      <c r="P35" s="508">
        <v>9.9</v>
      </c>
      <c r="Q35" s="479"/>
      <c r="R35" s="478" t="s">
        <v>344</v>
      </c>
      <c r="S35" s="479"/>
      <c r="T35" s="479"/>
      <c r="U35" s="240"/>
      <c r="V35" s="240"/>
      <c r="W35" s="479">
        <v>41.3</v>
      </c>
      <c r="X35" s="507">
        <v>14.3</v>
      </c>
      <c r="Y35" s="508">
        <v>27</v>
      </c>
    </row>
    <row r="36" spans="1:25" ht="18" x14ac:dyDescent="0.2">
      <c r="A36" s="478" t="s">
        <v>343</v>
      </c>
      <c r="B36" s="478"/>
      <c r="C36" s="478"/>
      <c r="D36" s="478"/>
      <c r="E36" s="478"/>
      <c r="F36" s="478"/>
      <c r="G36" s="478"/>
      <c r="H36" s="478"/>
      <c r="I36" s="478"/>
      <c r="J36" s="478"/>
      <c r="K36" s="478"/>
      <c r="L36" s="478"/>
      <c r="M36" s="478"/>
      <c r="N36" s="479">
        <v>9.5</v>
      </c>
      <c r="O36" s="479"/>
      <c r="P36" s="479"/>
      <c r="Q36" s="479"/>
      <c r="R36" s="478" t="s">
        <v>343</v>
      </c>
      <c r="S36" s="479"/>
      <c r="T36" s="479"/>
      <c r="U36" s="240"/>
      <c r="V36" s="240"/>
      <c r="W36" s="479">
        <v>37</v>
      </c>
      <c r="X36" s="504"/>
      <c r="Y36" s="504"/>
    </row>
    <row r="37" spans="1:25" ht="15" x14ac:dyDescent="0.2">
      <c r="A37" s="321"/>
      <c r="B37" s="321"/>
      <c r="C37" s="321"/>
      <c r="D37" s="321"/>
      <c r="E37" s="321"/>
      <c r="F37" s="321"/>
      <c r="G37" s="321"/>
      <c r="H37" s="321"/>
      <c r="I37" s="321"/>
      <c r="J37" s="321"/>
      <c r="K37" s="321"/>
      <c r="L37" s="321"/>
      <c r="M37" s="321"/>
      <c r="N37" s="472"/>
      <c r="O37" s="472"/>
      <c r="P37" s="472"/>
      <c r="Q37" s="472"/>
      <c r="R37" s="474"/>
      <c r="S37" s="472"/>
      <c r="T37" s="472"/>
      <c r="U37" s="240"/>
      <c r="V37" s="240"/>
      <c r="W37" s="504"/>
      <c r="X37" s="504"/>
      <c r="Y37" s="504"/>
    </row>
    <row r="38" spans="1:25" ht="15" x14ac:dyDescent="0.2">
      <c r="A38" s="321"/>
      <c r="B38" s="321"/>
      <c r="C38" s="321"/>
      <c r="D38" s="321"/>
      <c r="E38" s="321"/>
      <c r="F38" s="321"/>
      <c r="G38" s="321"/>
      <c r="H38" s="321"/>
      <c r="I38" s="321"/>
      <c r="J38" s="321"/>
      <c r="K38" s="321"/>
      <c r="L38" s="321"/>
      <c r="M38" s="321"/>
      <c r="N38" s="321"/>
      <c r="O38" s="321"/>
      <c r="P38" s="321"/>
      <c r="Q38" s="321"/>
      <c r="R38" s="474"/>
      <c r="S38" s="321"/>
      <c r="T38" s="321"/>
      <c r="U38" s="240"/>
      <c r="V38" s="240"/>
      <c r="W38" s="504"/>
      <c r="X38" s="504"/>
      <c r="Y38" s="321"/>
    </row>
    <row r="39" spans="1:25" ht="15" x14ac:dyDescent="0.2">
      <c r="A39" s="473" t="s">
        <v>842</v>
      </c>
      <c r="B39" s="473"/>
      <c r="C39" s="473"/>
      <c r="D39" s="473"/>
      <c r="E39" s="473"/>
      <c r="F39" s="473"/>
      <c r="G39" s="473"/>
      <c r="H39" s="473"/>
      <c r="I39" s="473"/>
      <c r="J39" s="473"/>
      <c r="K39" s="473"/>
      <c r="L39" s="473"/>
      <c r="M39" s="473"/>
      <c r="N39" s="322">
        <v>0.7</v>
      </c>
      <c r="O39" s="322">
        <v>0</v>
      </c>
      <c r="P39" s="322">
        <v>0.7</v>
      </c>
      <c r="Q39" s="322"/>
      <c r="R39" s="473" t="s">
        <v>841</v>
      </c>
      <c r="S39" s="322"/>
      <c r="T39" s="322"/>
      <c r="U39" s="240"/>
      <c r="V39" s="240"/>
      <c r="W39" s="509">
        <v>8.3000000000000007</v>
      </c>
      <c r="X39" s="509">
        <v>0.9</v>
      </c>
      <c r="Y39" s="509">
        <v>7.8</v>
      </c>
    </row>
    <row r="40" spans="1:25" ht="15" x14ac:dyDescent="0.2">
      <c r="A40" s="473" t="s">
        <v>849</v>
      </c>
      <c r="B40" s="473"/>
      <c r="C40" s="473"/>
      <c r="D40" s="473"/>
      <c r="E40" s="473"/>
      <c r="F40" s="473"/>
      <c r="G40" s="473"/>
      <c r="H40" s="473"/>
      <c r="I40" s="473"/>
      <c r="J40" s="473"/>
      <c r="K40" s="473"/>
      <c r="L40" s="473"/>
      <c r="M40" s="473"/>
      <c r="N40" s="322">
        <v>0.6</v>
      </c>
      <c r="O40" s="322">
        <v>0</v>
      </c>
      <c r="P40" s="322">
        <v>0.6</v>
      </c>
      <c r="Q40" s="322"/>
      <c r="R40" s="473" t="s">
        <v>193</v>
      </c>
      <c r="S40" s="322"/>
      <c r="T40" s="322"/>
      <c r="U40" s="240"/>
      <c r="V40" s="240"/>
      <c r="W40" s="509">
        <v>23</v>
      </c>
      <c r="X40" s="509">
        <v>8</v>
      </c>
      <c r="Y40" s="509">
        <v>20.5</v>
      </c>
    </row>
    <row r="41" spans="1:25" ht="15" x14ac:dyDescent="0.2">
      <c r="A41" s="473" t="s">
        <v>850</v>
      </c>
      <c r="B41" s="473"/>
      <c r="C41" s="473"/>
      <c r="D41" s="473"/>
      <c r="E41" s="473"/>
      <c r="F41" s="473"/>
      <c r="G41" s="473"/>
      <c r="H41" s="473"/>
      <c r="I41" s="473"/>
      <c r="J41" s="473"/>
      <c r="K41" s="473"/>
      <c r="L41" s="473"/>
      <c r="M41" s="473"/>
      <c r="N41" s="322">
        <v>3.4</v>
      </c>
      <c r="O41" s="322">
        <v>1.1000000000000001</v>
      </c>
      <c r="P41" s="322">
        <v>2.6</v>
      </c>
      <c r="Q41" s="322"/>
      <c r="R41" s="473" t="s">
        <v>842</v>
      </c>
      <c r="S41" s="322"/>
      <c r="T41" s="322"/>
      <c r="U41" s="240"/>
      <c r="V41" s="240"/>
      <c r="W41" s="509">
        <v>0.7</v>
      </c>
      <c r="X41" s="509" t="s">
        <v>936</v>
      </c>
      <c r="Y41" s="509">
        <v>0.7</v>
      </c>
    </row>
    <row r="42" spans="1:25" ht="15" x14ac:dyDescent="0.2">
      <c r="A42" s="473" t="s">
        <v>851</v>
      </c>
      <c r="B42" s="473"/>
      <c r="C42" s="473"/>
      <c r="D42" s="473"/>
      <c r="E42" s="473"/>
      <c r="F42" s="473"/>
      <c r="G42" s="473"/>
      <c r="H42" s="473"/>
      <c r="I42" s="473"/>
      <c r="J42" s="473"/>
      <c r="K42" s="473"/>
      <c r="L42" s="473"/>
      <c r="M42" s="473"/>
      <c r="N42" s="322">
        <v>7.4</v>
      </c>
      <c r="O42" s="322">
        <v>0.3</v>
      </c>
      <c r="P42" s="322">
        <v>7.2</v>
      </c>
      <c r="Q42" s="322"/>
      <c r="R42" s="473" t="s">
        <v>843</v>
      </c>
      <c r="S42" s="322"/>
      <c r="T42" s="322"/>
      <c r="U42" s="240"/>
      <c r="V42" s="240"/>
      <c r="W42" s="509">
        <v>22.6</v>
      </c>
      <c r="X42" s="509">
        <v>0.6</v>
      </c>
      <c r="Y42" s="509">
        <v>22.4</v>
      </c>
    </row>
    <row r="43" spans="1:25" ht="15" x14ac:dyDescent="0.2">
      <c r="A43" s="473" t="s">
        <v>852</v>
      </c>
      <c r="B43" s="473"/>
      <c r="C43" s="473"/>
      <c r="D43" s="473"/>
      <c r="E43" s="473"/>
      <c r="F43" s="473"/>
      <c r="G43" s="473"/>
      <c r="H43" s="473"/>
      <c r="I43" s="473"/>
      <c r="J43" s="473"/>
      <c r="K43" s="473"/>
      <c r="L43" s="473"/>
      <c r="M43" s="473"/>
      <c r="N43" s="322">
        <v>1.4</v>
      </c>
      <c r="O43" s="322">
        <v>0.4</v>
      </c>
      <c r="P43" s="322">
        <v>1.1000000000000001</v>
      </c>
      <c r="Q43" s="322"/>
      <c r="R43" s="473" t="s">
        <v>844</v>
      </c>
      <c r="S43" s="322"/>
      <c r="T43" s="322"/>
      <c r="U43" s="240"/>
      <c r="V43" s="240"/>
      <c r="W43" s="509">
        <v>5.3</v>
      </c>
      <c r="X43" s="509">
        <v>0.1</v>
      </c>
      <c r="Y43" s="509">
        <v>5.2</v>
      </c>
    </row>
    <row r="44" spans="1:25" ht="15" x14ac:dyDescent="0.2">
      <c r="A44" s="473" t="s">
        <v>853</v>
      </c>
      <c r="B44" s="473"/>
      <c r="C44" s="473"/>
      <c r="D44" s="473"/>
      <c r="E44" s="473"/>
      <c r="F44" s="473"/>
      <c r="G44" s="473"/>
      <c r="H44" s="473"/>
      <c r="I44" s="473"/>
      <c r="J44" s="473"/>
      <c r="K44" s="473"/>
      <c r="L44" s="473"/>
      <c r="M44" s="473"/>
      <c r="N44" s="322">
        <v>2.5</v>
      </c>
      <c r="O44" s="322">
        <v>0.6</v>
      </c>
      <c r="P44" s="322">
        <v>2</v>
      </c>
      <c r="Q44" s="322"/>
      <c r="R44" s="473" t="s">
        <v>845</v>
      </c>
      <c r="S44" s="322"/>
      <c r="T44" s="322"/>
      <c r="U44" s="240"/>
      <c r="V44" s="240"/>
      <c r="W44" s="509">
        <v>0.2</v>
      </c>
      <c r="X44" s="509">
        <v>0</v>
      </c>
      <c r="Y44" s="509">
        <v>0.2</v>
      </c>
    </row>
    <row r="45" spans="1:25" ht="15" x14ac:dyDescent="0.2">
      <c r="A45" s="473" t="s">
        <v>854</v>
      </c>
      <c r="B45" s="473"/>
      <c r="C45" s="473"/>
      <c r="D45" s="473"/>
      <c r="E45" s="473"/>
      <c r="F45" s="473"/>
      <c r="G45" s="473"/>
      <c r="H45" s="473"/>
      <c r="I45" s="473"/>
      <c r="J45" s="473"/>
      <c r="K45" s="473"/>
      <c r="L45" s="473"/>
      <c r="M45" s="473"/>
      <c r="N45" s="322">
        <v>2.2999999999999998</v>
      </c>
      <c r="O45" s="322">
        <v>0.2</v>
      </c>
      <c r="P45" s="322">
        <v>2.2000000000000002</v>
      </c>
      <c r="Q45" s="322"/>
      <c r="R45" s="473" t="s">
        <v>846</v>
      </c>
      <c r="S45" s="322"/>
      <c r="T45" s="322"/>
      <c r="U45" s="240"/>
      <c r="V45" s="240"/>
      <c r="W45" s="509">
        <v>2.7</v>
      </c>
      <c r="X45" s="509">
        <v>0.2</v>
      </c>
      <c r="Y45" s="509">
        <v>2.6</v>
      </c>
    </row>
    <row r="46" spans="1:25" ht="15" x14ac:dyDescent="0.2">
      <c r="A46" s="473" t="s">
        <v>855</v>
      </c>
      <c r="B46" s="473"/>
      <c r="C46" s="473"/>
      <c r="D46" s="473"/>
      <c r="E46" s="473"/>
      <c r="F46" s="473"/>
      <c r="G46" s="473"/>
      <c r="H46" s="473"/>
      <c r="I46" s="473"/>
      <c r="J46" s="473"/>
      <c r="K46" s="473"/>
      <c r="L46" s="473"/>
      <c r="M46" s="473"/>
      <c r="N46" s="322">
        <v>2.2000000000000002</v>
      </c>
      <c r="O46" s="322">
        <v>1.9</v>
      </c>
      <c r="P46" s="322">
        <v>0.3</v>
      </c>
      <c r="Q46" s="322"/>
      <c r="R46" s="473" t="s">
        <v>847</v>
      </c>
      <c r="S46" s="322"/>
      <c r="T46" s="322"/>
      <c r="U46" s="240"/>
      <c r="V46" s="240"/>
      <c r="W46" s="509">
        <v>0</v>
      </c>
      <c r="X46" s="509" t="s">
        <v>936</v>
      </c>
      <c r="Y46" s="509">
        <v>0</v>
      </c>
    </row>
    <row r="47" spans="1:25" ht="15" x14ac:dyDescent="0.2">
      <c r="A47" s="473" t="s">
        <v>856</v>
      </c>
      <c r="B47" s="473"/>
      <c r="C47" s="473"/>
      <c r="D47" s="473"/>
      <c r="E47" s="473"/>
      <c r="F47" s="473"/>
      <c r="G47" s="473"/>
      <c r="H47" s="473"/>
      <c r="I47" s="473"/>
      <c r="J47" s="473"/>
      <c r="K47" s="473"/>
      <c r="L47" s="473"/>
      <c r="M47" s="473"/>
      <c r="N47" s="322">
        <v>0.2</v>
      </c>
      <c r="O47" s="322">
        <v>0.1</v>
      </c>
      <c r="P47" s="322">
        <v>0.1</v>
      </c>
      <c r="Q47" s="322"/>
      <c r="R47" s="473" t="s">
        <v>194</v>
      </c>
      <c r="S47" s="322"/>
      <c r="T47" s="322"/>
      <c r="U47" s="240"/>
      <c r="V47" s="240"/>
      <c r="W47" s="509">
        <v>5.0999999999999996</v>
      </c>
      <c r="X47" s="509">
        <v>0.4</v>
      </c>
      <c r="Y47" s="509">
        <v>4.8</v>
      </c>
    </row>
    <row r="48" spans="1:25" ht="15" x14ac:dyDescent="0.2">
      <c r="A48" s="474"/>
      <c r="B48" s="474"/>
      <c r="C48" s="474"/>
      <c r="D48" s="474"/>
      <c r="E48" s="474"/>
      <c r="F48" s="474"/>
      <c r="G48" s="474"/>
      <c r="H48" s="474"/>
      <c r="I48" s="474"/>
      <c r="J48" s="474"/>
      <c r="K48" s="474"/>
      <c r="L48" s="474"/>
      <c r="M48" s="474"/>
      <c r="N48" s="322"/>
      <c r="O48" s="322"/>
      <c r="P48" s="322"/>
      <c r="Q48" s="322"/>
      <c r="R48" s="473" t="s">
        <v>309</v>
      </c>
      <c r="S48" s="322"/>
      <c r="T48" s="322"/>
      <c r="U48" s="240"/>
      <c r="V48" s="240"/>
      <c r="W48" s="509">
        <v>15.1</v>
      </c>
      <c r="X48" s="509">
        <v>1.9</v>
      </c>
      <c r="Y48" s="509">
        <v>14.1</v>
      </c>
    </row>
    <row r="49" spans="1:29" ht="15.75" x14ac:dyDescent="0.25">
      <c r="A49" s="324" t="s">
        <v>335</v>
      </c>
      <c r="B49" s="324"/>
      <c r="C49" s="324"/>
      <c r="D49" s="324"/>
      <c r="E49" s="324"/>
      <c r="F49" s="324"/>
      <c r="G49" s="324"/>
      <c r="H49" s="324"/>
      <c r="I49" s="324"/>
      <c r="J49" s="324"/>
      <c r="K49" s="324"/>
      <c r="L49" s="324"/>
      <c r="M49" s="324"/>
      <c r="N49" s="482">
        <v>1.88</v>
      </c>
      <c r="O49" s="482">
        <v>0.36</v>
      </c>
      <c r="P49" s="482">
        <v>1.52</v>
      </c>
      <c r="Q49" s="482"/>
      <c r="R49" s="473" t="s">
        <v>195</v>
      </c>
      <c r="S49" s="482"/>
      <c r="T49" s="482"/>
      <c r="U49" s="240"/>
      <c r="V49" s="240"/>
      <c r="W49" s="509">
        <v>6.1</v>
      </c>
      <c r="X49" s="509">
        <v>4.8</v>
      </c>
      <c r="Y49" s="509">
        <v>1.5</v>
      </c>
    </row>
    <row r="50" spans="1:29" ht="15" x14ac:dyDescent="0.2">
      <c r="A50" s="240"/>
      <c r="B50" s="240"/>
      <c r="C50" s="240"/>
      <c r="D50" s="240"/>
      <c r="E50" s="240"/>
      <c r="F50" s="240"/>
      <c r="G50" s="240"/>
      <c r="H50" s="240"/>
      <c r="I50" s="240"/>
      <c r="J50" s="240"/>
      <c r="K50" s="240"/>
      <c r="L50" s="240"/>
      <c r="M50" s="240"/>
      <c r="N50" s="240"/>
      <c r="O50" s="240"/>
      <c r="P50" s="240"/>
      <c r="Q50" s="240"/>
      <c r="R50" s="473" t="s">
        <v>848</v>
      </c>
      <c r="S50" s="240"/>
      <c r="T50" s="240"/>
      <c r="U50" s="240"/>
      <c r="V50" s="240"/>
      <c r="W50" s="509">
        <v>7.8</v>
      </c>
      <c r="X50" s="509">
        <v>0.1</v>
      </c>
      <c r="Y50" s="509">
        <v>7.8</v>
      </c>
    </row>
    <row r="51" spans="1:29" ht="15" x14ac:dyDescent="0.2">
      <c r="A51" s="473"/>
      <c r="B51" s="473"/>
      <c r="C51" s="473"/>
      <c r="D51" s="473"/>
      <c r="E51" s="473"/>
      <c r="F51" s="473"/>
      <c r="G51" s="473"/>
      <c r="H51" s="473"/>
      <c r="I51" s="473"/>
      <c r="J51" s="473"/>
      <c r="K51" s="473"/>
      <c r="L51" s="473"/>
      <c r="M51" s="473"/>
      <c r="N51" s="323"/>
      <c r="O51" s="323"/>
      <c r="P51" s="323"/>
      <c r="Q51" s="323"/>
      <c r="R51" s="473"/>
      <c r="S51" s="323"/>
      <c r="T51" s="323"/>
      <c r="U51" s="240"/>
      <c r="V51" s="240"/>
      <c r="W51" s="474"/>
      <c r="X51" s="474"/>
      <c r="Y51" s="474"/>
    </row>
    <row r="52" spans="1:29" ht="15.75" x14ac:dyDescent="0.25">
      <c r="A52" s="480"/>
      <c r="B52" s="480"/>
      <c r="C52" s="480"/>
      <c r="D52" s="480"/>
      <c r="E52" s="480"/>
      <c r="F52" s="480"/>
      <c r="G52" s="480"/>
      <c r="H52" s="480"/>
      <c r="I52" s="480"/>
      <c r="J52" s="480"/>
      <c r="K52" s="480"/>
      <c r="L52" s="480"/>
      <c r="M52" s="480"/>
      <c r="N52" s="481"/>
      <c r="O52" s="481"/>
      <c r="P52" s="481"/>
      <c r="Q52" s="481"/>
      <c r="R52" s="326" t="s">
        <v>335</v>
      </c>
      <c r="S52" s="481"/>
      <c r="T52" s="481"/>
      <c r="U52" s="586"/>
      <c r="V52" s="586"/>
      <c r="W52" s="510">
        <v>4.2699999999999996</v>
      </c>
      <c r="X52" s="510">
        <v>0.53</v>
      </c>
      <c r="Y52" s="510">
        <v>3.73</v>
      </c>
    </row>
    <row r="53" spans="1:29" ht="4.5" customHeight="1" x14ac:dyDescent="0.25">
      <c r="A53" s="473"/>
      <c r="B53" s="473"/>
      <c r="C53" s="473"/>
      <c r="D53" s="473"/>
      <c r="E53" s="473"/>
      <c r="F53" s="473"/>
      <c r="G53" s="473"/>
      <c r="H53" s="473"/>
      <c r="I53" s="473"/>
      <c r="J53" s="473"/>
      <c r="K53" s="473"/>
      <c r="L53" s="473"/>
      <c r="M53" s="473"/>
      <c r="N53" s="323"/>
      <c r="O53" s="323"/>
      <c r="P53" s="323"/>
      <c r="Q53" s="323"/>
      <c r="R53" s="323"/>
      <c r="S53" s="323"/>
      <c r="T53" s="323"/>
      <c r="U53" s="487"/>
      <c r="V53" s="483"/>
      <c r="W53" s="482"/>
      <c r="X53" s="482"/>
      <c r="Y53" s="482"/>
    </row>
    <row r="54" spans="1:29" x14ac:dyDescent="0.2">
      <c r="A54" s="623" t="s">
        <v>310</v>
      </c>
      <c r="B54" s="623"/>
      <c r="C54" s="623"/>
      <c r="D54" s="623"/>
      <c r="E54" s="623"/>
      <c r="F54" s="623"/>
      <c r="G54" s="623"/>
      <c r="H54" s="623"/>
      <c r="I54" s="623"/>
      <c r="J54" s="623"/>
      <c r="K54" s="623"/>
      <c r="L54" s="623"/>
      <c r="M54" s="623"/>
    </row>
    <row r="55" spans="1:29" x14ac:dyDescent="0.2">
      <c r="A55" s="582" t="s">
        <v>336</v>
      </c>
      <c r="B55" s="582"/>
      <c r="C55" s="582"/>
      <c r="D55" s="582"/>
      <c r="E55" s="582"/>
      <c r="F55" s="582"/>
      <c r="G55" s="582"/>
      <c r="H55" s="582"/>
      <c r="I55" s="582"/>
      <c r="J55" s="582"/>
      <c r="K55" s="582"/>
      <c r="L55" s="582"/>
      <c r="M55" s="582"/>
    </row>
    <row r="56" spans="1:29" x14ac:dyDescent="0.2">
      <c r="A56" s="623" t="s">
        <v>337</v>
      </c>
      <c r="B56" s="623"/>
      <c r="C56" s="623"/>
      <c r="D56" s="623"/>
      <c r="E56" s="623"/>
      <c r="F56" s="623"/>
      <c r="G56" s="623"/>
      <c r="H56" s="623"/>
      <c r="I56" s="623"/>
      <c r="J56" s="623"/>
      <c r="K56" s="623"/>
      <c r="L56" s="623"/>
      <c r="M56" s="623"/>
    </row>
    <row r="57" spans="1:29" x14ac:dyDescent="0.2">
      <c r="A57" s="623" t="s">
        <v>338</v>
      </c>
      <c r="B57" s="623"/>
      <c r="C57" s="623"/>
      <c r="D57" s="623"/>
      <c r="E57" s="623"/>
      <c r="F57" s="623"/>
      <c r="G57" s="623"/>
      <c r="H57" s="623"/>
      <c r="I57" s="623"/>
      <c r="J57" s="623"/>
      <c r="K57" s="623"/>
      <c r="L57" s="623"/>
      <c r="M57" s="623"/>
    </row>
    <row r="58" spans="1:29" x14ac:dyDescent="0.2">
      <c r="A58" s="426" t="s">
        <v>339</v>
      </c>
      <c r="B58" s="426"/>
      <c r="C58" s="426"/>
      <c r="D58" s="426"/>
      <c r="E58" s="426"/>
      <c r="F58" s="426"/>
      <c r="G58" s="426"/>
      <c r="H58" s="426"/>
      <c r="I58" s="426"/>
      <c r="J58" s="426"/>
      <c r="K58" s="426"/>
      <c r="L58" s="426"/>
      <c r="M58" s="426"/>
    </row>
    <row r="59" spans="1:29" x14ac:dyDescent="0.2">
      <c r="A59" s="426" t="s">
        <v>340</v>
      </c>
      <c r="B59" s="426"/>
      <c r="C59" s="426"/>
      <c r="D59" s="426"/>
      <c r="E59" s="426"/>
      <c r="F59" s="426"/>
      <c r="G59" s="426"/>
      <c r="H59" s="426"/>
      <c r="I59" s="426"/>
      <c r="J59" s="426"/>
      <c r="K59" s="426"/>
      <c r="L59" s="426"/>
      <c r="M59" s="426"/>
    </row>
    <row r="60" spans="1:29" x14ac:dyDescent="0.2">
      <c r="A60" s="426" t="s">
        <v>341</v>
      </c>
      <c r="B60" s="426"/>
      <c r="C60" s="426"/>
      <c r="D60" s="426"/>
      <c r="E60" s="426"/>
      <c r="F60" s="426"/>
      <c r="G60" s="426"/>
      <c r="H60" s="426"/>
      <c r="I60" s="426"/>
      <c r="J60" s="426"/>
      <c r="K60" s="426"/>
      <c r="L60" s="426"/>
      <c r="M60" s="426"/>
    </row>
    <row r="61" spans="1:29" x14ac:dyDescent="0.2">
      <c r="A61" s="426" t="s">
        <v>863</v>
      </c>
      <c r="B61" s="426"/>
      <c r="C61" s="426"/>
      <c r="D61" s="426"/>
      <c r="E61" s="426"/>
      <c r="F61" s="426"/>
      <c r="G61" s="426"/>
      <c r="H61" s="426"/>
      <c r="I61" s="426"/>
      <c r="J61" s="426"/>
      <c r="K61" s="426"/>
      <c r="L61" s="426"/>
      <c r="M61" s="426"/>
    </row>
    <row r="62" spans="1:29" x14ac:dyDescent="0.2">
      <c r="A62" s="11" t="s">
        <v>861</v>
      </c>
    </row>
    <row r="63" spans="1:29" x14ac:dyDescent="0.2">
      <c r="A63" s="11" t="s">
        <v>862</v>
      </c>
      <c r="Z63" s="380"/>
      <c r="AA63" s="380"/>
      <c r="AB63" s="380"/>
      <c r="AC63" s="380"/>
    </row>
    <row r="64" spans="1:29" x14ac:dyDescent="0.2">
      <c r="A64" s="512" t="s">
        <v>937</v>
      </c>
      <c r="Z64" s="380"/>
      <c r="AA64" s="380"/>
      <c r="AB64" s="380"/>
      <c r="AC64" s="380"/>
    </row>
    <row r="65" spans="1:34" x14ac:dyDescent="0.2">
      <c r="A65" s="11" t="s">
        <v>938</v>
      </c>
      <c r="Z65" s="380"/>
      <c r="AA65" s="380"/>
      <c r="AB65" s="380"/>
      <c r="AC65" s="380"/>
    </row>
    <row r="66" spans="1:34" x14ac:dyDescent="0.2">
      <c r="Z66" s="380"/>
      <c r="AA66" s="380"/>
      <c r="AB66" s="380"/>
      <c r="AC66" s="380"/>
    </row>
    <row r="67" spans="1:34" x14ac:dyDescent="0.2">
      <c r="Z67" s="380"/>
      <c r="AA67" s="380"/>
      <c r="AB67" s="380"/>
      <c r="AC67" s="380"/>
    </row>
    <row r="68" spans="1:34" ht="18.75" x14ac:dyDescent="0.25">
      <c r="A68" s="92" t="s">
        <v>321</v>
      </c>
      <c r="B68" s="92"/>
      <c r="C68" s="92"/>
      <c r="D68" s="92"/>
      <c r="E68" s="92"/>
      <c r="F68" s="92"/>
      <c r="G68" s="92"/>
      <c r="H68" s="92"/>
      <c r="I68" s="92"/>
      <c r="J68" s="92"/>
      <c r="K68" s="92"/>
      <c r="L68" s="92"/>
      <c r="M68" s="92"/>
      <c r="N68" s="92"/>
      <c r="O68" s="43"/>
      <c r="P68" s="43"/>
      <c r="Q68" s="43"/>
      <c r="R68" s="43"/>
      <c r="S68" s="43"/>
      <c r="T68" s="43"/>
      <c r="U68" s="44"/>
      <c r="V68" s="44"/>
      <c r="W68" s="44"/>
      <c r="X68" s="44"/>
      <c r="Y68" s="44"/>
      <c r="Z68" s="44"/>
      <c r="AA68" s="44"/>
      <c r="AB68" s="44"/>
      <c r="AC68" s="44"/>
      <c r="AD68" s="43"/>
      <c r="AE68" s="43"/>
      <c r="AF68" s="43"/>
      <c r="AG68" s="43"/>
      <c r="AH68" s="43"/>
    </row>
    <row r="69" spans="1:34" ht="15.75" x14ac:dyDescent="0.25">
      <c r="A69" s="229"/>
      <c r="B69" s="207">
        <v>2000</v>
      </c>
      <c r="C69" s="207">
        <v>2001</v>
      </c>
      <c r="D69" s="208">
        <v>2002</v>
      </c>
      <c r="E69" s="208">
        <v>2003</v>
      </c>
      <c r="F69" s="230">
        <v>2004</v>
      </c>
      <c r="G69" s="230">
        <v>2005</v>
      </c>
      <c r="H69" s="230">
        <v>2006</v>
      </c>
      <c r="I69" s="230">
        <v>2007</v>
      </c>
      <c r="J69" s="230">
        <v>2008</v>
      </c>
      <c r="K69" s="230">
        <v>2009</v>
      </c>
      <c r="M69" s="230">
        <v>2010</v>
      </c>
      <c r="N69" s="230">
        <v>2011</v>
      </c>
      <c r="O69" s="230">
        <v>2012</v>
      </c>
      <c r="P69" s="230">
        <v>2013</v>
      </c>
      <c r="Q69" s="230">
        <v>2014</v>
      </c>
      <c r="R69" s="230">
        <v>2015</v>
      </c>
      <c r="S69" s="230">
        <v>2016</v>
      </c>
      <c r="T69" s="230">
        <v>2017</v>
      </c>
      <c r="U69" s="230">
        <v>2018</v>
      </c>
      <c r="V69" s="230">
        <v>2019</v>
      </c>
      <c r="Z69" s="485"/>
      <c r="AA69" s="485"/>
      <c r="AB69" s="485"/>
      <c r="AC69" s="44"/>
      <c r="AD69" s="43"/>
      <c r="AE69" s="43"/>
      <c r="AF69" s="43"/>
      <c r="AG69" s="43"/>
      <c r="AH69" s="43"/>
    </row>
    <row r="70" spans="1:34" ht="18.75" x14ac:dyDescent="0.25">
      <c r="A70" s="109" t="s">
        <v>407</v>
      </c>
      <c r="B70" s="43"/>
      <c r="C70" s="43"/>
      <c r="D70" s="43"/>
      <c r="E70" s="84"/>
      <c r="F70" s="190"/>
      <c r="G70" s="190"/>
      <c r="H70" s="148"/>
      <c r="I70" s="190"/>
      <c r="J70" s="190"/>
      <c r="K70" s="190"/>
      <c r="M70" s="190"/>
      <c r="N70" s="190"/>
      <c r="V70" s="190" t="s">
        <v>0</v>
      </c>
      <c r="Z70" s="190"/>
      <c r="AA70" s="190"/>
      <c r="AB70" s="190"/>
      <c r="AC70" s="380"/>
    </row>
    <row r="71" spans="1:34" ht="15" x14ac:dyDescent="0.2">
      <c r="A71" s="183" t="s">
        <v>106</v>
      </c>
      <c r="B71" s="43">
        <v>86</v>
      </c>
      <c r="C71" s="131">
        <v>87.337999999999994</v>
      </c>
      <c r="D71" s="147" t="s">
        <v>53</v>
      </c>
      <c r="E71" s="147" t="s">
        <v>53</v>
      </c>
      <c r="F71" s="147" t="s">
        <v>53</v>
      </c>
      <c r="G71" s="147" t="s">
        <v>53</v>
      </c>
      <c r="H71" s="147" t="s">
        <v>53</v>
      </c>
      <c r="I71" s="147" t="s">
        <v>53</v>
      </c>
      <c r="J71" s="147" t="s">
        <v>53</v>
      </c>
      <c r="K71" s="147" t="s">
        <v>53</v>
      </c>
      <c r="M71" s="147" t="s">
        <v>53</v>
      </c>
      <c r="N71" s="147" t="s">
        <v>53</v>
      </c>
      <c r="O71" s="147" t="s">
        <v>53</v>
      </c>
      <c r="P71" s="147" t="s">
        <v>53</v>
      </c>
      <c r="Q71" s="147" t="s">
        <v>53</v>
      </c>
      <c r="R71" s="147" t="s">
        <v>53</v>
      </c>
      <c r="S71" s="147" t="s">
        <v>53</v>
      </c>
      <c r="T71" s="147" t="s">
        <v>53</v>
      </c>
      <c r="Z71" s="78"/>
      <c r="AA71" s="78"/>
      <c r="AB71" s="78"/>
      <c r="AC71" s="380"/>
    </row>
    <row r="72" spans="1:34" ht="15" x14ac:dyDescent="0.2">
      <c r="A72" s="183" t="s">
        <v>197</v>
      </c>
      <c r="B72" s="131">
        <v>85.972999999999999</v>
      </c>
      <c r="C72" s="131">
        <v>83.284000000000006</v>
      </c>
      <c r="D72" s="147">
        <v>98.363</v>
      </c>
      <c r="E72" s="147">
        <v>97.968000000000004</v>
      </c>
      <c r="F72" s="147">
        <v>96.787999999999997</v>
      </c>
      <c r="G72" s="149">
        <v>98</v>
      </c>
      <c r="H72" s="149">
        <v>99</v>
      </c>
      <c r="I72" s="149">
        <v>107.66500000000001</v>
      </c>
      <c r="J72" s="149">
        <v>100.18600000000001</v>
      </c>
      <c r="K72" s="248">
        <v>104.72199999999999</v>
      </c>
      <c r="M72" s="248">
        <v>98.906999999999996</v>
      </c>
      <c r="N72" s="248">
        <v>103.416</v>
      </c>
      <c r="O72" s="248">
        <v>99</v>
      </c>
      <c r="P72" s="248">
        <v>122.277</v>
      </c>
      <c r="Q72" s="248">
        <v>129.27099999999999</v>
      </c>
      <c r="R72" s="248">
        <v>190.06399999999999</v>
      </c>
      <c r="S72" s="248">
        <v>146.88499999999999</v>
      </c>
      <c r="T72" s="248">
        <v>164</v>
      </c>
      <c r="U72" s="248">
        <v>149</v>
      </c>
      <c r="V72" s="248">
        <v>164</v>
      </c>
      <c r="Z72" s="248"/>
      <c r="AA72" s="248"/>
      <c r="AB72" s="248"/>
      <c r="AC72" s="380"/>
    </row>
    <row r="73" spans="1:34" ht="15" x14ac:dyDescent="0.2">
      <c r="A73" s="183" t="s">
        <v>202</v>
      </c>
      <c r="B73" s="131">
        <v>57.963999999999999</v>
      </c>
      <c r="C73" s="131">
        <v>57.2</v>
      </c>
      <c r="D73" s="147">
        <v>64.39</v>
      </c>
      <c r="E73" s="147">
        <v>58.125</v>
      </c>
      <c r="F73" s="147">
        <v>65.432000000000002</v>
      </c>
      <c r="G73" s="149">
        <v>71</v>
      </c>
      <c r="H73" s="149">
        <v>70</v>
      </c>
      <c r="I73" s="149">
        <v>73.320999999999998</v>
      </c>
      <c r="J73" s="149">
        <v>67.570999999999998</v>
      </c>
      <c r="K73" s="248">
        <v>69.084000000000003</v>
      </c>
      <c r="M73" s="248">
        <v>65.233000000000004</v>
      </c>
      <c r="N73" s="248">
        <v>66.320999999999998</v>
      </c>
      <c r="O73" s="248">
        <v>61</v>
      </c>
      <c r="P73" s="248">
        <v>66.509</v>
      </c>
      <c r="Q73" s="248">
        <v>69.165000000000006</v>
      </c>
      <c r="R73" s="248">
        <v>93.697999999999993</v>
      </c>
      <c r="S73" s="248">
        <v>76.126999999999995</v>
      </c>
      <c r="T73" s="248">
        <v>90</v>
      </c>
      <c r="U73" s="248">
        <v>81</v>
      </c>
      <c r="V73" s="248">
        <v>86</v>
      </c>
      <c r="Z73" s="248"/>
      <c r="AA73" s="248"/>
      <c r="AB73" s="248"/>
      <c r="AC73" s="380"/>
    </row>
    <row r="74" spans="1:34" ht="15" x14ac:dyDescent="0.2">
      <c r="A74" s="183"/>
      <c r="B74" s="131"/>
      <c r="C74" s="43"/>
      <c r="D74" s="190"/>
      <c r="E74" s="190"/>
      <c r="F74" s="190"/>
      <c r="G74" s="148"/>
      <c r="H74" s="190"/>
      <c r="I74" s="190"/>
      <c r="J74" s="190"/>
      <c r="K74" s="190"/>
      <c r="M74" s="190"/>
      <c r="N74" s="190"/>
      <c r="V74" s="190" t="s">
        <v>122</v>
      </c>
      <c r="Z74" s="190"/>
      <c r="AA74" s="190"/>
      <c r="AB74" s="190"/>
      <c r="AC74" s="380"/>
    </row>
    <row r="75" spans="1:34" ht="15" x14ac:dyDescent="0.2">
      <c r="A75" s="183" t="s">
        <v>198</v>
      </c>
      <c r="B75" s="131">
        <v>67.42</v>
      </c>
      <c r="C75" s="131">
        <v>68.680000000000007</v>
      </c>
      <c r="D75" s="147">
        <f t="shared" ref="D75:K75" si="0">100*D73/D72</f>
        <v>65.461606498378458</v>
      </c>
      <c r="E75" s="147">
        <f t="shared" si="0"/>
        <v>59.330597746202841</v>
      </c>
      <c r="F75" s="147">
        <f t="shared" si="0"/>
        <v>67.603421911807246</v>
      </c>
      <c r="G75" s="147">
        <f t="shared" si="0"/>
        <v>72.448979591836732</v>
      </c>
      <c r="H75" s="147">
        <f t="shared" si="0"/>
        <v>70.707070707070713</v>
      </c>
      <c r="I75" s="147">
        <f t="shared" si="0"/>
        <v>68.101054195885382</v>
      </c>
      <c r="J75" s="147">
        <f t="shared" si="0"/>
        <v>67.445551274629182</v>
      </c>
      <c r="K75" s="147">
        <f t="shared" si="0"/>
        <v>65.968946353201815</v>
      </c>
      <c r="M75" s="147">
        <f>100*M73/M72</f>
        <v>65.953875863184606</v>
      </c>
      <c r="N75" s="147">
        <f t="shared" ref="N75:V75" si="1">100*N73/N72</f>
        <v>64.13030865630077</v>
      </c>
      <c r="O75" s="147">
        <f t="shared" si="1"/>
        <v>61.616161616161619</v>
      </c>
      <c r="P75" s="147">
        <f t="shared" si="1"/>
        <v>54.392077005487536</v>
      </c>
      <c r="Q75" s="147">
        <f t="shared" si="1"/>
        <v>53.503879447053102</v>
      </c>
      <c r="R75" s="147">
        <f t="shared" si="1"/>
        <v>49.298131155821196</v>
      </c>
      <c r="S75" s="147">
        <f t="shared" si="1"/>
        <v>51.82762024713211</v>
      </c>
      <c r="T75" s="147">
        <f t="shared" si="1"/>
        <v>54.878048780487802</v>
      </c>
      <c r="U75" s="147">
        <f t="shared" si="1"/>
        <v>54.36241610738255</v>
      </c>
      <c r="V75" s="147">
        <f t="shared" si="1"/>
        <v>52.439024390243901</v>
      </c>
      <c r="Z75" s="78"/>
      <c r="AA75" s="78"/>
      <c r="AB75" s="78"/>
      <c r="AC75" s="380"/>
    </row>
    <row r="76" spans="1:34" ht="15" x14ac:dyDescent="0.2">
      <c r="A76" s="183"/>
      <c r="B76" s="78"/>
      <c r="C76" s="131"/>
      <c r="D76" s="131"/>
      <c r="E76" s="43"/>
      <c r="F76" s="148"/>
      <c r="G76" s="148"/>
      <c r="H76" s="148"/>
      <c r="I76" s="43"/>
      <c r="J76" s="43"/>
      <c r="K76" s="43"/>
      <c r="M76" s="43"/>
      <c r="N76" s="43"/>
      <c r="Z76" s="44"/>
      <c r="AA76" s="44"/>
      <c r="AB76" s="44"/>
      <c r="AC76" s="380"/>
    </row>
    <row r="77" spans="1:34" ht="18.75" x14ac:dyDescent="0.25">
      <c r="A77" s="109" t="s">
        <v>406</v>
      </c>
      <c r="B77" s="85"/>
      <c r="C77" s="43"/>
      <c r="D77" s="43"/>
      <c r="E77" s="84"/>
      <c r="F77" s="190"/>
      <c r="G77" s="190"/>
      <c r="H77" s="148"/>
      <c r="I77" s="190"/>
      <c r="J77" s="190"/>
      <c r="K77" s="190"/>
      <c r="M77" s="190"/>
      <c r="N77" s="190"/>
      <c r="V77" s="190" t="s">
        <v>0</v>
      </c>
      <c r="Z77" s="190"/>
      <c r="AA77" s="190"/>
      <c r="AB77" s="190"/>
      <c r="AC77" s="380"/>
    </row>
    <row r="78" spans="1:34" ht="15" x14ac:dyDescent="0.2">
      <c r="A78" s="183" t="s">
        <v>106</v>
      </c>
      <c r="B78" s="43">
        <v>102</v>
      </c>
      <c r="C78" s="131">
        <v>102.242</v>
      </c>
      <c r="D78" s="162">
        <v>113.80500000000001</v>
      </c>
      <c r="E78" s="162">
        <v>119</v>
      </c>
      <c r="F78" s="147">
        <v>129</v>
      </c>
      <c r="G78" s="147">
        <v>138</v>
      </c>
      <c r="H78" s="148">
        <v>139</v>
      </c>
      <c r="I78" s="148">
        <v>137</v>
      </c>
      <c r="J78" s="148">
        <v>137</v>
      </c>
      <c r="K78" s="148">
        <v>132</v>
      </c>
      <c r="M78" s="148">
        <v>132</v>
      </c>
      <c r="N78" s="148">
        <v>130</v>
      </c>
      <c r="O78" s="148">
        <v>119</v>
      </c>
      <c r="P78" s="162">
        <v>125.613</v>
      </c>
      <c r="Q78" s="162">
        <v>126.952</v>
      </c>
      <c r="R78" s="162">
        <v>135.97800000000001</v>
      </c>
      <c r="S78" s="162">
        <v>143.45500000000001</v>
      </c>
      <c r="T78" s="162">
        <v>142</v>
      </c>
      <c r="U78" s="162">
        <v>135.20599999999999</v>
      </c>
      <c r="V78" s="162">
        <v>143.92500000000001</v>
      </c>
      <c r="Z78" s="159"/>
      <c r="AA78" s="159"/>
      <c r="AB78" s="159"/>
      <c r="AC78" s="380"/>
    </row>
    <row r="79" spans="1:34" ht="15" x14ac:dyDescent="0.2">
      <c r="A79" s="183" t="s">
        <v>107</v>
      </c>
      <c r="B79" s="43">
        <v>99</v>
      </c>
      <c r="C79" s="131">
        <v>95.525000000000006</v>
      </c>
      <c r="D79" s="162">
        <v>106.679</v>
      </c>
      <c r="E79" s="162">
        <v>116</v>
      </c>
      <c r="F79" s="147">
        <v>120</v>
      </c>
      <c r="G79" s="147">
        <v>133</v>
      </c>
      <c r="H79" s="148">
        <v>139</v>
      </c>
      <c r="I79" s="148">
        <v>136</v>
      </c>
      <c r="J79" s="148">
        <v>130</v>
      </c>
      <c r="K79" s="148">
        <v>120</v>
      </c>
      <c r="M79" s="148">
        <v>126</v>
      </c>
      <c r="N79" s="148">
        <v>125</v>
      </c>
      <c r="O79" s="148">
        <v>113</v>
      </c>
      <c r="P79" s="162">
        <v>123.54600000000001</v>
      </c>
      <c r="Q79" s="162">
        <v>122.669</v>
      </c>
      <c r="R79" s="162">
        <v>123.34699999999999</v>
      </c>
      <c r="S79" s="162">
        <v>139.67500000000001</v>
      </c>
      <c r="T79" s="162">
        <v>133</v>
      </c>
      <c r="U79" s="162">
        <v>124.66200000000001</v>
      </c>
      <c r="V79" s="162">
        <v>122.902</v>
      </c>
      <c r="W79" s="624"/>
      <c r="Z79" s="159"/>
      <c r="AA79" s="159"/>
      <c r="AB79" s="159"/>
      <c r="AC79" s="380"/>
    </row>
    <row r="80" spans="1:34" ht="15" x14ac:dyDescent="0.2">
      <c r="A80" s="183" t="s">
        <v>108</v>
      </c>
      <c r="B80" s="43">
        <v>48</v>
      </c>
      <c r="C80" s="131">
        <v>45.183</v>
      </c>
      <c r="D80" s="162">
        <v>50.140999999999998</v>
      </c>
      <c r="E80" s="162">
        <v>53</v>
      </c>
      <c r="F80" s="147">
        <v>53</v>
      </c>
      <c r="G80" s="147">
        <v>59</v>
      </c>
      <c r="H80" s="148">
        <v>62</v>
      </c>
      <c r="I80" s="148">
        <v>62</v>
      </c>
      <c r="J80" s="148">
        <v>61</v>
      </c>
      <c r="K80" s="148">
        <v>56</v>
      </c>
      <c r="M80" s="148">
        <v>58</v>
      </c>
      <c r="N80" s="148">
        <v>59</v>
      </c>
      <c r="O80" s="148">
        <v>54</v>
      </c>
      <c r="P80" s="162">
        <v>58.475000000000001</v>
      </c>
      <c r="Q80" s="162">
        <v>58.8</v>
      </c>
      <c r="R80" s="162">
        <v>59.759</v>
      </c>
      <c r="S80" s="162">
        <v>69.465999999999994</v>
      </c>
      <c r="T80" s="162">
        <v>65</v>
      </c>
      <c r="U80" s="162">
        <v>60.459000000000003</v>
      </c>
      <c r="V80" s="162">
        <v>59</v>
      </c>
      <c r="Z80" s="159"/>
      <c r="AA80" s="159"/>
      <c r="AB80" s="159"/>
      <c r="AC80" s="380"/>
    </row>
    <row r="81" spans="1:34" ht="15" x14ac:dyDescent="0.2">
      <c r="A81" s="44"/>
      <c r="B81" s="43"/>
      <c r="C81" s="43"/>
      <c r="D81" s="190"/>
      <c r="E81" s="190"/>
      <c r="F81" s="190"/>
      <c r="G81" s="148"/>
      <c r="H81" s="148"/>
      <c r="I81" s="190"/>
      <c r="J81" s="190"/>
      <c r="K81" s="190"/>
      <c r="M81" s="190"/>
      <c r="N81" s="190"/>
      <c r="V81" s="190" t="s">
        <v>122</v>
      </c>
      <c r="Z81" s="190"/>
      <c r="AA81" s="190"/>
      <c r="AB81" s="190"/>
      <c r="AC81" s="380"/>
    </row>
    <row r="82" spans="1:34" ht="15" x14ac:dyDescent="0.2">
      <c r="A82" s="44" t="s">
        <v>109</v>
      </c>
      <c r="B82" s="43">
        <v>48</v>
      </c>
      <c r="C82" s="131">
        <v>47.3</v>
      </c>
      <c r="D82" s="162">
        <v>47</v>
      </c>
      <c r="E82" s="162">
        <v>46</v>
      </c>
      <c r="F82" s="147">
        <v>45</v>
      </c>
      <c r="G82" s="147">
        <v>45</v>
      </c>
      <c r="H82" s="162">
        <v>45</v>
      </c>
      <c r="I82" s="162">
        <v>45.5</v>
      </c>
      <c r="J82" s="162">
        <v>47</v>
      </c>
      <c r="K82" s="162">
        <v>46</v>
      </c>
      <c r="M82" s="162">
        <v>46.5</v>
      </c>
      <c r="N82" s="162">
        <v>47</v>
      </c>
      <c r="O82" s="148">
        <v>47</v>
      </c>
      <c r="P82" s="162">
        <v>47.1</v>
      </c>
      <c r="Q82" s="162">
        <v>47.9</v>
      </c>
      <c r="R82" s="162">
        <v>48.4</v>
      </c>
      <c r="S82" s="162">
        <v>49.7</v>
      </c>
      <c r="T82" s="162">
        <v>49</v>
      </c>
      <c r="U82" s="162">
        <v>48.498339510035102</v>
      </c>
      <c r="V82" s="162">
        <v>48</v>
      </c>
      <c r="Z82" s="186"/>
      <c r="AA82" s="186"/>
      <c r="AB82" s="186"/>
      <c r="AC82" s="380"/>
    </row>
    <row r="83" spans="1:34" ht="15" x14ac:dyDescent="0.2">
      <c r="A83" s="44"/>
      <c r="B83" s="83"/>
      <c r="C83" s="43"/>
      <c r="D83" s="43"/>
      <c r="E83" s="43"/>
      <c r="F83" s="148"/>
      <c r="G83" s="148"/>
      <c r="H83" s="148"/>
      <c r="I83" s="43"/>
      <c r="J83" s="43"/>
      <c r="K83" s="43"/>
      <c r="M83" s="43"/>
      <c r="N83" s="43"/>
      <c r="R83" s="162"/>
      <c r="V83" s="162"/>
      <c r="Z83" s="44"/>
      <c r="AA83" s="44"/>
      <c r="AB83" s="44"/>
      <c r="AC83" s="380"/>
    </row>
    <row r="84" spans="1:34" ht="15.75" x14ac:dyDescent="0.25">
      <c r="A84" s="90" t="s">
        <v>110</v>
      </c>
      <c r="B84" s="43"/>
      <c r="C84" s="43"/>
      <c r="D84" s="43"/>
      <c r="E84" s="84"/>
      <c r="F84" s="190"/>
      <c r="G84" s="190"/>
      <c r="H84" s="148"/>
      <c r="I84" s="190"/>
      <c r="J84" s="190"/>
      <c r="K84" s="190"/>
      <c r="M84" s="190"/>
      <c r="N84" s="190"/>
      <c r="V84" s="162" t="s">
        <v>111</v>
      </c>
      <c r="Z84" s="190"/>
      <c r="AA84" s="190"/>
      <c r="AB84" s="190"/>
      <c r="AC84" s="380"/>
    </row>
    <row r="85" spans="1:34" ht="18" x14ac:dyDescent="0.2">
      <c r="A85" s="44" t="s">
        <v>408</v>
      </c>
      <c r="B85" s="79">
        <v>368.3</v>
      </c>
      <c r="C85" s="79">
        <v>342.7</v>
      </c>
      <c r="D85" s="77">
        <v>343.2</v>
      </c>
      <c r="E85" s="77">
        <v>373.8</v>
      </c>
      <c r="F85" s="77">
        <v>370.2</v>
      </c>
      <c r="G85" s="77">
        <v>395.6</v>
      </c>
      <c r="H85" s="77">
        <v>402.7</v>
      </c>
      <c r="I85" s="77">
        <v>432.03800000000001</v>
      </c>
      <c r="J85" s="77">
        <v>446</v>
      </c>
      <c r="K85" s="77">
        <v>449.7</v>
      </c>
      <c r="M85" s="77">
        <v>463</v>
      </c>
      <c r="N85" s="77">
        <v>479</v>
      </c>
      <c r="O85" s="77">
        <v>473</v>
      </c>
      <c r="P85" s="77">
        <v>479.6</v>
      </c>
      <c r="Q85" s="77">
        <v>512.5</v>
      </c>
      <c r="R85" s="77">
        <v>512.70000000000005</v>
      </c>
      <c r="S85" s="147" t="s">
        <v>53</v>
      </c>
      <c r="T85" s="147" t="s">
        <v>53</v>
      </c>
      <c r="U85" s="147" t="s">
        <v>53</v>
      </c>
      <c r="V85" s="147" t="s">
        <v>53</v>
      </c>
      <c r="Z85" s="76"/>
      <c r="AA85" s="76"/>
      <c r="AB85" s="76"/>
      <c r="AC85" s="380"/>
    </row>
    <row r="86" spans="1:34" ht="15" x14ac:dyDescent="0.2">
      <c r="A86" s="44" t="s">
        <v>112</v>
      </c>
      <c r="B86" s="43">
        <v>4.2</v>
      </c>
      <c r="C86" s="71">
        <v>4.5242620000000002</v>
      </c>
      <c r="D86" s="71">
        <v>3.9</v>
      </c>
      <c r="E86" s="70">
        <v>5.2</v>
      </c>
      <c r="F86" s="70">
        <v>5.6</v>
      </c>
      <c r="G86" s="147" t="s">
        <v>53</v>
      </c>
      <c r="H86" s="147" t="s">
        <v>53</v>
      </c>
      <c r="I86" s="147" t="s">
        <v>53</v>
      </c>
      <c r="J86" s="147" t="s">
        <v>53</v>
      </c>
      <c r="K86" s="147" t="s">
        <v>53</v>
      </c>
      <c r="M86" s="147" t="s">
        <v>53</v>
      </c>
      <c r="N86" s="147" t="s">
        <v>53</v>
      </c>
      <c r="O86" s="147" t="s">
        <v>53</v>
      </c>
      <c r="P86" s="147" t="s">
        <v>53</v>
      </c>
      <c r="Q86" s="147" t="s">
        <v>53</v>
      </c>
      <c r="R86" s="147" t="s">
        <v>53</v>
      </c>
      <c r="S86" s="147" t="s">
        <v>53</v>
      </c>
      <c r="T86" s="147" t="s">
        <v>53</v>
      </c>
      <c r="U86" s="147" t="s">
        <v>53</v>
      </c>
      <c r="V86" s="147" t="s">
        <v>53</v>
      </c>
      <c r="Z86" s="78"/>
      <c r="AA86" s="78"/>
      <c r="AB86" s="78"/>
      <c r="AC86" s="380"/>
    </row>
    <row r="87" spans="1:34" ht="15" x14ac:dyDescent="0.2">
      <c r="A87" s="117" t="s">
        <v>5</v>
      </c>
      <c r="B87" s="251">
        <f>B85+B86</f>
        <v>372.5</v>
      </c>
      <c r="C87" s="251">
        <f>C85+C86</f>
        <v>347.22426200000001</v>
      </c>
      <c r="D87" s="251">
        <f>D85+D86</f>
        <v>347.09999999999997</v>
      </c>
      <c r="E87" s="251">
        <f>E85+E86</f>
        <v>379</v>
      </c>
      <c r="F87" s="251">
        <f>F85+F86</f>
        <v>375.8</v>
      </c>
      <c r="G87" s="231" t="s">
        <v>53</v>
      </c>
      <c r="H87" s="231" t="s">
        <v>53</v>
      </c>
      <c r="I87" s="231" t="s">
        <v>53</v>
      </c>
      <c r="J87" s="231" t="s">
        <v>53</v>
      </c>
      <c r="K87" s="231" t="s">
        <v>53</v>
      </c>
      <c r="M87" s="231" t="s">
        <v>53</v>
      </c>
      <c r="N87" s="231" t="s">
        <v>53</v>
      </c>
      <c r="O87" s="231" t="s">
        <v>53</v>
      </c>
      <c r="P87" s="231" t="s">
        <v>53</v>
      </c>
      <c r="Q87" s="231" t="s">
        <v>53</v>
      </c>
      <c r="R87" s="231" t="s">
        <v>53</v>
      </c>
      <c r="S87" s="231" t="s">
        <v>53</v>
      </c>
      <c r="T87" s="231" t="s">
        <v>53</v>
      </c>
      <c r="U87" s="231" t="s">
        <v>53</v>
      </c>
      <c r="V87" s="231" t="s">
        <v>53</v>
      </c>
      <c r="Z87" s="78" t="s">
        <v>53</v>
      </c>
      <c r="AA87" s="78" t="s">
        <v>53</v>
      </c>
      <c r="AB87" s="78" t="s">
        <v>53</v>
      </c>
      <c r="AC87" s="380"/>
    </row>
    <row r="88" spans="1:34" ht="4.5" customHeight="1" x14ac:dyDescent="0.2">
      <c r="O88" s="78"/>
      <c r="P88" s="78"/>
      <c r="Q88" s="78"/>
      <c r="R88" s="78"/>
      <c r="S88" s="78"/>
      <c r="T88" s="78"/>
      <c r="U88" s="78"/>
      <c r="Z88" s="380"/>
      <c r="AA88" s="380"/>
      <c r="AB88" s="380"/>
      <c r="AC88" s="380"/>
    </row>
    <row r="89" spans="1:34" x14ac:dyDescent="0.2">
      <c r="A89" s="11" t="s">
        <v>425</v>
      </c>
      <c r="Z89" s="380"/>
      <c r="AA89" s="380"/>
      <c r="AB89" s="380"/>
      <c r="AC89" s="380"/>
    </row>
    <row r="90" spans="1:34" x14ac:dyDescent="0.2">
      <c r="A90" s="11" t="s">
        <v>268</v>
      </c>
      <c r="Z90" s="380"/>
      <c r="AA90" s="380"/>
      <c r="AB90" s="380"/>
      <c r="AC90" s="380"/>
    </row>
    <row r="91" spans="1:34" x14ac:dyDescent="0.2">
      <c r="A91" s="11" t="s">
        <v>409</v>
      </c>
      <c r="O91" s="624"/>
      <c r="P91" s="624"/>
      <c r="Q91" s="624"/>
      <c r="R91" s="624"/>
      <c r="S91" s="624"/>
      <c r="T91" s="624"/>
      <c r="U91" s="624"/>
      <c r="V91" s="624"/>
      <c r="W91" s="624"/>
      <c r="X91" s="624"/>
      <c r="Y91" s="624"/>
      <c r="Z91" s="624"/>
      <c r="AA91" s="624"/>
      <c r="AB91" s="624"/>
    </row>
    <row r="92" spans="1:34" x14ac:dyDescent="0.2">
      <c r="A92" s="240" t="s">
        <v>773</v>
      </c>
      <c r="B92" s="240"/>
      <c r="C92" s="240"/>
      <c r="D92" s="240"/>
      <c r="E92" s="240"/>
      <c r="F92" s="240"/>
      <c r="G92" s="240"/>
      <c r="H92" s="240"/>
      <c r="I92" s="240"/>
      <c r="J92" s="240"/>
      <c r="K92" s="240"/>
      <c r="L92" s="240"/>
      <c r="M92" s="240"/>
      <c r="N92" s="240"/>
      <c r="O92" s="591"/>
      <c r="P92" s="591"/>
      <c r="Q92" s="591"/>
      <c r="R92" s="591"/>
      <c r="S92" s="591"/>
      <c r="T92" s="591"/>
      <c r="U92" s="591"/>
      <c r="V92" s="591"/>
      <c r="W92" s="591"/>
      <c r="X92" s="591"/>
      <c r="Y92" s="591"/>
      <c r="Z92" s="591"/>
      <c r="AA92" s="591"/>
      <c r="AB92" s="591"/>
    </row>
    <row r="93" spans="1:34" x14ac:dyDescent="0.2">
      <c r="A93" s="240" t="s">
        <v>774</v>
      </c>
      <c r="B93" s="240"/>
      <c r="C93" s="240"/>
      <c r="D93" s="240"/>
      <c r="E93" s="240"/>
      <c r="F93" s="240"/>
      <c r="G93" s="240"/>
      <c r="H93" s="240"/>
      <c r="I93" s="240"/>
      <c r="J93" s="240"/>
      <c r="K93" s="240"/>
      <c r="L93" s="240"/>
      <c r="M93" s="240"/>
      <c r="N93" s="240"/>
      <c r="O93" s="591"/>
      <c r="P93" s="591"/>
      <c r="Q93" s="591"/>
      <c r="R93" s="591"/>
      <c r="S93" s="591"/>
      <c r="T93" s="591"/>
      <c r="U93" s="591"/>
      <c r="V93" s="591"/>
      <c r="W93" s="591"/>
      <c r="X93" s="591"/>
      <c r="Y93" s="591"/>
      <c r="Z93" s="591"/>
      <c r="AA93" s="591"/>
      <c r="AB93" s="591"/>
    </row>
    <row r="94" spans="1:34" x14ac:dyDescent="0.2">
      <c r="A94" s="11" t="s">
        <v>410</v>
      </c>
      <c r="AC94" s="380"/>
      <c r="AD94" s="380"/>
      <c r="AE94" s="380"/>
      <c r="AF94" s="380"/>
      <c r="AG94" s="380"/>
      <c r="AH94" s="380"/>
    </row>
  </sheetData>
  <pageMargins left="0.7" right="0.7" top="0.75" bottom="0.75" header="0.3" footer="0.3"/>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zoomScale="75" zoomScaleNormal="75" workbookViewId="0"/>
  </sheetViews>
  <sheetFormatPr defaultRowHeight="12.75" x14ac:dyDescent="0.2"/>
  <cols>
    <col min="1" max="1" width="46.140625" style="11" customWidth="1"/>
    <col min="2" max="2" width="15" style="11" customWidth="1"/>
    <col min="3" max="3" width="11.42578125" style="11" customWidth="1"/>
    <col min="4" max="4" width="10.5703125" style="618" customWidth="1"/>
    <col min="5" max="5" width="2.7109375" style="618" customWidth="1"/>
    <col min="6" max="6" width="15.140625" style="11" customWidth="1"/>
    <col min="7" max="7" width="11.28515625" style="11" customWidth="1"/>
    <col min="8" max="8" width="9.28515625" style="618" bestFit="1" customWidth="1"/>
    <col min="9" max="9" width="2.7109375" style="619" customWidth="1"/>
    <col min="10" max="10" width="14.5703125" style="11" customWidth="1"/>
    <col min="11" max="11" width="11.28515625" style="11" customWidth="1"/>
    <col min="12" max="12" width="9.28515625" style="618" bestFit="1" customWidth="1"/>
    <col min="13" max="16384" width="9.140625" style="11"/>
  </cols>
  <sheetData>
    <row r="1" spans="1:21" ht="18" x14ac:dyDescent="0.25">
      <c r="A1" s="258" t="s">
        <v>890</v>
      </c>
      <c r="B1" s="585"/>
      <c r="C1" s="585"/>
      <c r="D1" s="609"/>
      <c r="E1" s="609"/>
      <c r="F1" s="585"/>
      <c r="G1" s="585"/>
      <c r="H1" s="609"/>
      <c r="I1" s="610"/>
      <c r="J1" s="585"/>
      <c r="K1" s="585"/>
      <c r="L1" s="609"/>
    </row>
    <row r="2" spans="1:21" ht="15.75" x14ac:dyDescent="0.25">
      <c r="A2" s="43" t="s">
        <v>288</v>
      </c>
      <c r="B2" s="117"/>
      <c r="C2" s="206" t="s">
        <v>364</v>
      </c>
      <c r="D2" s="351"/>
      <c r="E2" s="352"/>
      <c r="F2" s="228"/>
      <c r="G2" s="206" t="s">
        <v>365</v>
      </c>
      <c r="H2" s="351"/>
      <c r="I2" s="353"/>
      <c r="J2" s="228"/>
      <c r="K2" s="206" t="s">
        <v>366</v>
      </c>
      <c r="L2" s="354"/>
    </row>
    <row r="3" spans="1:21" ht="31.5" x14ac:dyDescent="0.25">
      <c r="A3" s="117" t="s">
        <v>288</v>
      </c>
      <c r="B3" s="517" t="s">
        <v>253</v>
      </c>
      <c r="C3" s="517" t="s">
        <v>367</v>
      </c>
      <c r="D3" s="259" t="s">
        <v>109</v>
      </c>
      <c r="E3" s="260"/>
      <c r="F3" s="517" t="s">
        <v>253</v>
      </c>
      <c r="G3" s="517" t="s">
        <v>367</v>
      </c>
      <c r="H3" s="259" t="s">
        <v>109</v>
      </c>
      <c r="I3" s="260"/>
      <c r="J3" s="517" t="s">
        <v>253</v>
      </c>
      <c r="K3" s="517" t="s">
        <v>367</v>
      </c>
      <c r="L3" s="259" t="s">
        <v>109</v>
      </c>
      <c r="U3" s="611"/>
    </row>
    <row r="4" spans="1:21" ht="15" x14ac:dyDescent="0.2">
      <c r="A4" s="44" t="s">
        <v>465</v>
      </c>
      <c r="B4" s="612">
        <v>1824</v>
      </c>
      <c r="C4" s="612">
        <v>992</v>
      </c>
      <c r="D4" s="613">
        <v>54.385964912280699</v>
      </c>
      <c r="E4" s="445" t="s">
        <v>206</v>
      </c>
      <c r="F4" s="612">
        <v>2137</v>
      </c>
      <c r="G4" s="612">
        <v>1024</v>
      </c>
      <c r="H4" s="613">
        <v>47.917641553579799</v>
      </c>
      <c r="I4" s="445" t="s">
        <v>206</v>
      </c>
      <c r="J4" s="612">
        <v>3962</v>
      </c>
      <c r="K4" s="612">
        <v>2016</v>
      </c>
      <c r="L4" s="613">
        <v>50.883392226148402</v>
      </c>
      <c r="M4" s="11">
        <f t="shared" ref="M4:M35" si="0">RANK(L4,$L$4:$L$79)</f>
        <v>51</v>
      </c>
      <c r="N4" s="11">
        <f>IF(J4&gt;50,1,0)</f>
        <v>1</v>
      </c>
      <c r="Q4" s="538"/>
    </row>
    <row r="5" spans="1:21" ht="15" x14ac:dyDescent="0.2">
      <c r="A5" s="159" t="s">
        <v>466</v>
      </c>
      <c r="B5" s="612">
        <v>1368</v>
      </c>
      <c r="C5" s="612">
        <v>832</v>
      </c>
      <c r="D5" s="613">
        <v>60.8187134502924</v>
      </c>
      <c r="E5" s="445" t="s">
        <v>206</v>
      </c>
      <c r="F5" s="612">
        <v>1617</v>
      </c>
      <c r="G5" s="612">
        <v>861</v>
      </c>
      <c r="H5" s="613">
        <v>53.2467532467533</v>
      </c>
      <c r="I5" s="445" t="s">
        <v>206</v>
      </c>
      <c r="J5" s="612">
        <v>2985</v>
      </c>
      <c r="K5" s="612">
        <v>1693</v>
      </c>
      <c r="L5" s="613">
        <v>56.716917922948099</v>
      </c>
      <c r="M5" s="11">
        <f t="shared" si="0"/>
        <v>40</v>
      </c>
      <c r="N5" s="11">
        <f t="shared" ref="N5:N61" si="1">IF(J5&gt;50,1,0)</f>
        <v>1</v>
      </c>
      <c r="Q5" s="538"/>
    </row>
    <row r="6" spans="1:21" ht="15" x14ac:dyDescent="0.2">
      <c r="A6" s="159" t="s">
        <v>467</v>
      </c>
      <c r="B6" s="612">
        <v>1763</v>
      </c>
      <c r="C6" s="612">
        <v>856</v>
      </c>
      <c r="D6" s="613">
        <v>48.553601815087902</v>
      </c>
      <c r="E6" s="445" t="s">
        <v>206</v>
      </c>
      <c r="F6" s="612">
        <v>1936</v>
      </c>
      <c r="G6" s="612">
        <v>831</v>
      </c>
      <c r="H6" s="613">
        <v>42.923553719008297</v>
      </c>
      <c r="I6" s="445" t="s">
        <v>206</v>
      </c>
      <c r="J6" s="612">
        <v>3699</v>
      </c>
      <c r="K6" s="612">
        <v>1687</v>
      </c>
      <c r="L6" s="613">
        <v>45.606920789402501</v>
      </c>
      <c r="M6" s="11">
        <f t="shared" si="0"/>
        <v>65</v>
      </c>
      <c r="N6" s="11">
        <f t="shared" si="1"/>
        <v>1</v>
      </c>
      <c r="Q6" s="538"/>
    </row>
    <row r="7" spans="1:21" ht="15" x14ac:dyDescent="0.2">
      <c r="A7" s="159" t="s">
        <v>368</v>
      </c>
      <c r="B7" s="612">
        <v>426</v>
      </c>
      <c r="C7" s="612">
        <v>237</v>
      </c>
      <c r="D7" s="613">
        <v>55.633802816901401</v>
      </c>
      <c r="E7" s="445" t="s">
        <v>206</v>
      </c>
      <c r="F7" s="612">
        <v>441</v>
      </c>
      <c r="G7" s="612">
        <v>254</v>
      </c>
      <c r="H7" s="613">
        <v>57.596371882086203</v>
      </c>
      <c r="I7" s="445" t="s">
        <v>206</v>
      </c>
      <c r="J7" s="612">
        <v>867</v>
      </c>
      <c r="K7" s="612">
        <v>491</v>
      </c>
      <c r="L7" s="613">
        <v>56.6320645905421</v>
      </c>
      <c r="M7" s="11">
        <f t="shared" si="0"/>
        <v>41</v>
      </c>
      <c r="N7" s="11">
        <f t="shared" si="1"/>
        <v>1</v>
      </c>
      <c r="Q7" s="538"/>
    </row>
    <row r="8" spans="1:21" ht="15" x14ac:dyDescent="0.2">
      <c r="A8" s="159" t="s">
        <v>468</v>
      </c>
      <c r="B8" s="612">
        <v>305</v>
      </c>
      <c r="C8" s="612">
        <v>206</v>
      </c>
      <c r="D8" s="613">
        <v>67.540983606557404</v>
      </c>
      <c r="E8" s="445" t="s">
        <v>206</v>
      </c>
      <c r="F8" s="612">
        <v>343</v>
      </c>
      <c r="G8" s="612">
        <v>244</v>
      </c>
      <c r="H8" s="613">
        <v>71.137026239067097</v>
      </c>
      <c r="I8" s="445" t="s">
        <v>206</v>
      </c>
      <c r="J8" s="612">
        <v>648</v>
      </c>
      <c r="K8" s="612">
        <v>450</v>
      </c>
      <c r="L8" s="613">
        <v>69.4444444444444</v>
      </c>
      <c r="M8" s="11">
        <f t="shared" si="0"/>
        <v>15</v>
      </c>
      <c r="N8" s="11">
        <f t="shared" si="1"/>
        <v>1</v>
      </c>
      <c r="Q8" s="538"/>
    </row>
    <row r="9" spans="1:21" ht="15" x14ac:dyDescent="0.2">
      <c r="A9" s="159" t="s">
        <v>469</v>
      </c>
      <c r="B9" s="612">
        <v>989</v>
      </c>
      <c r="C9" s="612">
        <v>499</v>
      </c>
      <c r="D9" s="613">
        <v>50.4550050556117</v>
      </c>
      <c r="E9" s="445" t="s">
        <v>206</v>
      </c>
      <c r="F9" s="612">
        <v>1084</v>
      </c>
      <c r="G9" s="612">
        <v>486</v>
      </c>
      <c r="H9" s="613">
        <v>44.833948339483399</v>
      </c>
      <c r="I9" s="445" t="s">
        <v>206</v>
      </c>
      <c r="J9" s="612">
        <v>2074</v>
      </c>
      <c r="K9" s="612">
        <v>985</v>
      </c>
      <c r="L9" s="613">
        <v>47.492767598842804</v>
      </c>
      <c r="M9" s="11">
        <f t="shared" si="0"/>
        <v>60</v>
      </c>
      <c r="N9" s="11">
        <f t="shared" si="1"/>
        <v>1</v>
      </c>
      <c r="Q9" s="538"/>
    </row>
    <row r="10" spans="1:21" ht="15" x14ac:dyDescent="0.2">
      <c r="A10" s="159" t="s">
        <v>369</v>
      </c>
      <c r="B10" s="612">
        <v>68</v>
      </c>
      <c r="C10" s="612">
        <v>54</v>
      </c>
      <c r="D10" s="613">
        <v>79.411764705882305</v>
      </c>
      <c r="E10" s="445" t="s">
        <v>206</v>
      </c>
      <c r="F10" s="612">
        <v>69</v>
      </c>
      <c r="G10" s="612">
        <v>52</v>
      </c>
      <c r="H10" s="613">
        <v>75.362318840579704</v>
      </c>
      <c r="I10" s="445" t="s">
        <v>206</v>
      </c>
      <c r="J10" s="612">
        <v>137</v>
      </c>
      <c r="K10" s="612">
        <v>106</v>
      </c>
      <c r="L10" s="613">
        <v>77.372262773722596</v>
      </c>
      <c r="M10" s="11">
        <f t="shared" si="0"/>
        <v>6</v>
      </c>
      <c r="N10" s="11">
        <f t="shared" si="1"/>
        <v>1</v>
      </c>
      <c r="Q10" s="538"/>
    </row>
    <row r="11" spans="1:21" ht="15" x14ac:dyDescent="0.2">
      <c r="A11" s="159" t="s">
        <v>370</v>
      </c>
      <c r="B11" s="612">
        <v>125</v>
      </c>
      <c r="C11" s="612">
        <v>83</v>
      </c>
      <c r="D11" s="613">
        <v>66.400000000000006</v>
      </c>
      <c r="E11" s="445" t="s">
        <v>206</v>
      </c>
      <c r="F11" s="612">
        <v>107</v>
      </c>
      <c r="G11" s="612">
        <v>70</v>
      </c>
      <c r="H11" s="613">
        <v>65.420560747663501</v>
      </c>
      <c r="I11" s="445" t="s">
        <v>206</v>
      </c>
      <c r="J11" s="612">
        <v>232</v>
      </c>
      <c r="K11" s="612">
        <v>153</v>
      </c>
      <c r="L11" s="613">
        <v>65.948275862068996</v>
      </c>
      <c r="M11" s="11">
        <f t="shared" si="0"/>
        <v>22</v>
      </c>
      <c r="N11" s="11">
        <f t="shared" si="1"/>
        <v>1</v>
      </c>
      <c r="Q11" s="538"/>
    </row>
    <row r="12" spans="1:21" ht="15" x14ac:dyDescent="0.2">
      <c r="A12" s="159" t="s">
        <v>755</v>
      </c>
      <c r="B12" s="612">
        <v>2793</v>
      </c>
      <c r="C12" s="612">
        <v>1327</v>
      </c>
      <c r="D12" s="613">
        <v>47.511636233440697</v>
      </c>
      <c r="E12" s="445" t="s">
        <v>206</v>
      </c>
      <c r="F12" s="612">
        <v>2844</v>
      </c>
      <c r="G12" s="612">
        <v>1239</v>
      </c>
      <c r="H12" s="613">
        <v>43.565400843881903</v>
      </c>
      <c r="I12" s="445" t="s">
        <v>206</v>
      </c>
      <c r="J12" s="612">
        <v>5637</v>
      </c>
      <c r="K12" s="612">
        <v>2566</v>
      </c>
      <c r="L12" s="613">
        <v>45.5206670214653</v>
      </c>
      <c r="M12" s="11">
        <f t="shared" si="0"/>
        <v>66</v>
      </c>
      <c r="N12" s="11">
        <f t="shared" si="1"/>
        <v>1</v>
      </c>
      <c r="Q12" s="538"/>
    </row>
    <row r="13" spans="1:21" ht="15" x14ac:dyDescent="0.2">
      <c r="A13" s="159" t="s">
        <v>394</v>
      </c>
      <c r="B13" s="612">
        <v>102</v>
      </c>
      <c r="C13" s="612">
        <v>56</v>
      </c>
      <c r="D13" s="613">
        <v>54.901960784313701</v>
      </c>
      <c r="E13" s="445" t="s">
        <v>206</v>
      </c>
      <c r="F13" s="612">
        <v>104</v>
      </c>
      <c r="G13" s="612">
        <v>67</v>
      </c>
      <c r="H13" s="613">
        <v>64.423076923076906</v>
      </c>
      <c r="I13" s="445" t="s">
        <v>206</v>
      </c>
      <c r="J13" s="612">
        <v>206</v>
      </c>
      <c r="K13" s="612">
        <v>123</v>
      </c>
      <c r="L13" s="613">
        <v>59.708737864077698</v>
      </c>
      <c r="M13" s="11">
        <f t="shared" si="0"/>
        <v>35</v>
      </c>
      <c r="N13" s="11">
        <f t="shared" si="1"/>
        <v>1</v>
      </c>
      <c r="Q13" s="538"/>
    </row>
    <row r="14" spans="1:21" ht="15" x14ac:dyDescent="0.2">
      <c r="A14" s="159" t="s">
        <v>470</v>
      </c>
      <c r="B14" s="612">
        <v>81</v>
      </c>
      <c r="C14" s="612">
        <v>39</v>
      </c>
      <c r="D14" s="613">
        <v>48.148148148148103</v>
      </c>
      <c r="E14" s="445" t="s">
        <v>206</v>
      </c>
      <c r="F14" s="612">
        <v>125</v>
      </c>
      <c r="G14" s="612">
        <v>60</v>
      </c>
      <c r="H14" s="613">
        <v>48</v>
      </c>
      <c r="I14" s="445" t="s">
        <v>206</v>
      </c>
      <c r="J14" s="612">
        <v>206</v>
      </c>
      <c r="K14" s="612">
        <v>99</v>
      </c>
      <c r="L14" s="613">
        <v>48.058252427184499</v>
      </c>
      <c r="M14" s="11">
        <f t="shared" si="0"/>
        <v>59</v>
      </c>
      <c r="N14" s="11">
        <f t="shared" si="1"/>
        <v>1</v>
      </c>
      <c r="Q14" s="538"/>
    </row>
    <row r="15" spans="1:21" ht="15" x14ac:dyDescent="0.2">
      <c r="A15" s="159" t="s">
        <v>371</v>
      </c>
      <c r="B15" s="614">
        <v>38</v>
      </c>
      <c r="C15" s="614">
        <v>30</v>
      </c>
      <c r="D15" s="613">
        <v>78.947368421052602</v>
      </c>
      <c r="E15" s="445" t="s">
        <v>206</v>
      </c>
      <c r="F15" s="614">
        <v>57</v>
      </c>
      <c r="G15" s="614">
        <v>40</v>
      </c>
      <c r="H15" s="613">
        <v>70.175438596491205</v>
      </c>
      <c r="I15" s="445" t="s">
        <v>206</v>
      </c>
      <c r="J15" s="614">
        <v>95</v>
      </c>
      <c r="K15" s="614">
        <v>70</v>
      </c>
      <c r="L15" s="613">
        <v>73.684210526315795</v>
      </c>
      <c r="M15" s="11">
        <f t="shared" si="0"/>
        <v>8</v>
      </c>
      <c r="N15" s="11">
        <f t="shared" ref="N15" si="2">IF(J15&gt;50,1,0)</f>
        <v>1</v>
      </c>
      <c r="Q15" s="538"/>
    </row>
    <row r="16" spans="1:21" ht="15" x14ac:dyDescent="0.2">
      <c r="A16" s="159" t="s">
        <v>756</v>
      </c>
      <c r="B16" s="612">
        <v>171</v>
      </c>
      <c r="C16" s="612">
        <v>74</v>
      </c>
      <c r="D16" s="613">
        <v>43.274853801169598</v>
      </c>
      <c r="E16" s="445" t="s">
        <v>206</v>
      </c>
      <c r="F16" s="612">
        <v>183</v>
      </c>
      <c r="G16" s="612">
        <v>92</v>
      </c>
      <c r="H16" s="613">
        <v>50.2732240437158</v>
      </c>
      <c r="I16" s="445" t="s">
        <v>206</v>
      </c>
      <c r="J16" s="612">
        <v>354</v>
      </c>
      <c r="K16" s="612">
        <v>166</v>
      </c>
      <c r="L16" s="613">
        <v>46.892655367231598</v>
      </c>
      <c r="M16" s="11">
        <f t="shared" si="0"/>
        <v>63</v>
      </c>
      <c r="N16" s="11">
        <f t="shared" si="1"/>
        <v>1</v>
      </c>
      <c r="Q16" s="538"/>
    </row>
    <row r="17" spans="1:17" ht="15" x14ac:dyDescent="0.2">
      <c r="A17" s="159" t="s">
        <v>372</v>
      </c>
      <c r="B17" s="612">
        <v>54</v>
      </c>
      <c r="C17" s="612">
        <v>39</v>
      </c>
      <c r="D17" s="613">
        <v>72.2222222222222</v>
      </c>
      <c r="E17" s="445" t="s">
        <v>206</v>
      </c>
      <c r="F17" s="612">
        <v>90</v>
      </c>
      <c r="G17" s="612">
        <v>48</v>
      </c>
      <c r="H17" s="613">
        <v>53.3333333333333</v>
      </c>
      <c r="I17" s="445" t="s">
        <v>206</v>
      </c>
      <c r="J17" s="612">
        <v>144</v>
      </c>
      <c r="K17" s="612">
        <v>87</v>
      </c>
      <c r="L17" s="613">
        <v>60.4166666666667</v>
      </c>
      <c r="M17" s="11">
        <f t="shared" si="0"/>
        <v>34</v>
      </c>
      <c r="N17" s="11">
        <f t="shared" si="1"/>
        <v>1</v>
      </c>
      <c r="Q17" s="538"/>
    </row>
    <row r="18" spans="1:17" ht="15" x14ac:dyDescent="0.2">
      <c r="A18" s="159" t="s">
        <v>757</v>
      </c>
      <c r="B18" s="612">
        <v>448</v>
      </c>
      <c r="C18" s="612">
        <v>281</v>
      </c>
      <c r="D18" s="613">
        <v>62.723214285714299</v>
      </c>
      <c r="E18" s="445" t="s">
        <v>206</v>
      </c>
      <c r="F18" s="612">
        <v>506</v>
      </c>
      <c r="G18" s="612">
        <v>271</v>
      </c>
      <c r="H18" s="613">
        <v>53.557312252964401</v>
      </c>
      <c r="I18" s="445" t="s">
        <v>206</v>
      </c>
      <c r="J18" s="612">
        <v>954</v>
      </c>
      <c r="K18" s="612">
        <v>552</v>
      </c>
      <c r="L18" s="613">
        <v>57.861635220125798</v>
      </c>
      <c r="M18" s="11">
        <f t="shared" si="0"/>
        <v>38</v>
      </c>
      <c r="N18" s="11">
        <f t="shared" si="1"/>
        <v>1</v>
      </c>
      <c r="Q18" s="538"/>
    </row>
    <row r="19" spans="1:17" ht="15" x14ac:dyDescent="0.2">
      <c r="A19" s="159" t="s">
        <v>471</v>
      </c>
      <c r="B19" s="612">
        <v>806</v>
      </c>
      <c r="C19" s="612">
        <v>409</v>
      </c>
      <c r="D19" s="613">
        <v>50.744416873449097</v>
      </c>
      <c r="E19" s="445" t="s">
        <v>206</v>
      </c>
      <c r="F19" s="612">
        <v>872</v>
      </c>
      <c r="G19" s="612">
        <v>401</v>
      </c>
      <c r="H19" s="613">
        <v>45.9862385321101</v>
      </c>
      <c r="I19" s="445" t="s">
        <v>206</v>
      </c>
      <c r="J19" s="612">
        <v>1680</v>
      </c>
      <c r="K19" s="612">
        <v>811</v>
      </c>
      <c r="L19" s="613">
        <v>48.273809523809497</v>
      </c>
      <c r="M19" s="11">
        <f t="shared" si="0"/>
        <v>58</v>
      </c>
      <c r="N19" s="11">
        <f t="shared" si="1"/>
        <v>1</v>
      </c>
      <c r="Q19" s="538"/>
    </row>
    <row r="20" spans="1:17" ht="15" x14ac:dyDescent="0.2">
      <c r="A20" s="159" t="s">
        <v>472</v>
      </c>
      <c r="B20" s="612">
        <v>874</v>
      </c>
      <c r="C20" s="612">
        <v>426</v>
      </c>
      <c r="D20" s="613">
        <v>48.741418764302097</v>
      </c>
      <c r="E20" s="445" t="s">
        <v>206</v>
      </c>
      <c r="F20" s="612">
        <v>879</v>
      </c>
      <c r="G20" s="612">
        <v>393</v>
      </c>
      <c r="H20" s="613">
        <v>44.709897610921502</v>
      </c>
      <c r="I20" s="445" t="s">
        <v>206</v>
      </c>
      <c r="J20" s="612">
        <v>1753</v>
      </c>
      <c r="K20" s="612">
        <v>819</v>
      </c>
      <c r="L20" s="613">
        <v>46.719908727895003</v>
      </c>
      <c r="M20" s="11">
        <f t="shared" si="0"/>
        <v>64</v>
      </c>
      <c r="N20" s="11">
        <f t="shared" si="1"/>
        <v>1</v>
      </c>
      <c r="Q20" s="538"/>
    </row>
    <row r="21" spans="1:17" ht="15" x14ac:dyDescent="0.2">
      <c r="A21" s="159" t="s">
        <v>473</v>
      </c>
      <c r="B21" s="612">
        <v>2283</v>
      </c>
      <c r="C21" s="612">
        <v>1353</v>
      </c>
      <c r="D21" s="613">
        <v>59.264126149802898</v>
      </c>
      <c r="E21" s="445" t="s">
        <v>206</v>
      </c>
      <c r="F21" s="612">
        <v>2527</v>
      </c>
      <c r="G21" s="612">
        <v>1356</v>
      </c>
      <c r="H21" s="613">
        <v>53.660466956865797</v>
      </c>
      <c r="I21" s="445" t="s">
        <v>206</v>
      </c>
      <c r="J21" s="612">
        <v>4811</v>
      </c>
      <c r="K21" s="612">
        <v>2709</v>
      </c>
      <c r="L21" s="613">
        <v>56.308459779671601</v>
      </c>
      <c r="M21" s="11">
        <f t="shared" si="0"/>
        <v>44</v>
      </c>
      <c r="N21" s="11">
        <f t="shared" si="1"/>
        <v>1</v>
      </c>
      <c r="Q21" s="538"/>
    </row>
    <row r="22" spans="1:17" ht="15" x14ac:dyDescent="0.2">
      <c r="A22" s="159" t="s">
        <v>923</v>
      </c>
      <c r="B22" s="612">
        <v>971</v>
      </c>
      <c r="C22" s="612">
        <v>504</v>
      </c>
      <c r="D22" s="613">
        <v>51.905252317198801</v>
      </c>
      <c r="E22" s="445" t="s">
        <v>206</v>
      </c>
      <c r="F22" s="612">
        <v>1189</v>
      </c>
      <c r="G22" s="612">
        <v>586</v>
      </c>
      <c r="H22" s="613">
        <v>49.285113540790597</v>
      </c>
      <c r="I22" s="445" t="s">
        <v>206</v>
      </c>
      <c r="J22" s="612">
        <v>2160</v>
      </c>
      <c r="K22" s="612">
        <v>1090</v>
      </c>
      <c r="L22" s="613">
        <v>50.462962962962997</v>
      </c>
      <c r="M22" s="11">
        <f t="shared" si="0"/>
        <v>52</v>
      </c>
      <c r="N22" s="11">
        <f t="shared" si="1"/>
        <v>1</v>
      </c>
      <c r="Q22" s="538"/>
    </row>
    <row r="23" spans="1:17" ht="15" x14ac:dyDescent="0.2">
      <c r="A23" s="159" t="s">
        <v>373</v>
      </c>
      <c r="B23" s="612">
        <v>86</v>
      </c>
      <c r="C23" s="612">
        <v>55</v>
      </c>
      <c r="D23" s="613">
        <v>63.953488372092998</v>
      </c>
      <c r="E23" s="445" t="s">
        <v>206</v>
      </c>
      <c r="F23" s="612">
        <v>123</v>
      </c>
      <c r="G23" s="612">
        <v>73</v>
      </c>
      <c r="H23" s="613">
        <v>59.349593495934997</v>
      </c>
      <c r="I23" s="445" t="s">
        <v>206</v>
      </c>
      <c r="J23" s="612">
        <v>209</v>
      </c>
      <c r="K23" s="612">
        <v>128</v>
      </c>
      <c r="L23" s="613">
        <v>61.244019138756002</v>
      </c>
      <c r="M23" s="11">
        <f t="shared" si="0"/>
        <v>32</v>
      </c>
      <c r="N23" s="11">
        <f t="shared" si="1"/>
        <v>1</v>
      </c>
      <c r="Q23" s="538"/>
    </row>
    <row r="24" spans="1:17" ht="15" x14ac:dyDescent="0.2">
      <c r="A24" s="159" t="s">
        <v>758</v>
      </c>
      <c r="B24" s="612">
        <v>60</v>
      </c>
      <c r="C24" s="612">
        <v>40</v>
      </c>
      <c r="D24" s="613">
        <v>66.6666666666667</v>
      </c>
      <c r="E24" s="445" t="s">
        <v>206</v>
      </c>
      <c r="F24" s="612">
        <v>66</v>
      </c>
      <c r="G24" s="612">
        <v>47</v>
      </c>
      <c r="H24" s="613">
        <v>71.212121212121204</v>
      </c>
      <c r="I24" s="445" t="s">
        <v>206</v>
      </c>
      <c r="J24" s="612">
        <v>126</v>
      </c>
      <c r="K24" s="612">
        <v>87</v>
      </c>
      <c r="L24" s="613">
        <v>69.047619047619094</v>
      </c>
      <c r="M24" s="11">
        <f t="shared" si="0"/>
        <v>16</v>
      </c>
      <c r="N24" s="11">
        <f t="shared" si="1"/>
        <v>1</v>
      </c>
      <c r="Q24" s="538"/>
    </row>
    <row r="25" spans="1:17" ht="15" x14ac:dyDescent="0.2">
      <c r="A25" s="159" t="s">
        <v>759</v>
      </c>
      <c r="B25" s="612">
        <v>716</v>
      </c>
      <c r="C25" s="612">
        <v>334</v>
      </c>
      <c r="D25" s="613">
        <v>46.6480446927374</v>
      </c>
      <c r="E25" s="445" t="s">
        <v>206</v>
      </c>
      <c r="F25" s="612">
        <v>1039</v>
      </c>
      <c r="G25" s="612">
        <v>493</v>
      </c>
      <c r="H25" s="613">
        <v>47.449470644850798</v>
      </c>
      <c r="I25" s="445" t="s">
        <v>206</v>
      </c>
      <c r="J25" s="612">
        <v>1755</v>
      </c>
      <c r="K25" s="612">
        <v>827</v>
      </c>
      <c r="L25" s="613">
        <v>47.122507122507102</v>
      </c>
      <c r="M25" s="11">
        <f t="shared" si="0"/>
        <v>62</v>
      </c>
      <c r="N25" s="11">
        <f t="shared" si="1"/>
        <v>1</v>
      </c>
      <c r="Q25" s="538"/>
    </row>
    <row r="26" spans="1:17" ht="15" x14ac:dyDescent="0.2">
      <c r="A26" s="159" t="s">
        <v>474</v>
      </c>
      <c r="B26" s="612">
        <v>2970</v>
      </c>
      <c r="C26" s="612">
        <v>1552</v>
      </c>
      <c r="D26" s="613">
        <v>52.255892255892299</v>
      </c>
      <c r="E26" s="445" t="s">
        <v>206</v>
      </c>
      <c r="F26" s="612">
        <v>3101</v>
      </c>
      <c r="G26" s="612">
        <v>1450</v>
      </c>
      <c r="H26" s="613">
        <v>46.759109964527603</v>
      </c>
      <c r="I26" s="445" t="s">
        <v>206</v>
      </c>
      <c r="J26" s="612">
        <v>6072</v>
      </c>
      <c r="K26" s="612">
        <v>3003</v>
      </c>
      <c r="L26" s="613">
        <v>49.456521739130402</v>
      </c>
      <c r="M26" s="11">
        <f t="shared" si="0"/>
        <v>53</v>
      </c>
      <c r="N26" s="11">
        <f t="shared" si="1"/>
        <v>1</v>
      </c>
      <c r="Q26" s="538"/>
    </row>
    <row r="27" spans="1:17" ht="15" x14ac:dyDescent="0.2">
      <c r="A27" s="159" t="s">
        <v>475</v>
      </c>
      <c r="B27" s="612">
        <v>3510</v>
      </c>
      <c r="C27" s="612">
        <v>1604</v>
      </c>
      <c r="D27" s="613">
        <v>45.698005698005701</v>
      </c>
      <c r="E27" s="445" t="s">
        <v>206</v>
      </c>
      <c r="F27" s="612">
        <v>4243</v>
      </c>
      <c r="G27" s="612">
        <v>1589</v>
      </c>
      <c r="H27" s="613">
        <v>37.449917511194897</v>
      </c>
      <c r="I27" s="445" t="s">
        <v>206</v>
      </c>
      <c r="J27" s="612">
        <v>7754</v>
      </c>
      <c r="K27" s="612">
        <v>3194</v>
      </c>
      <c r="L27" s="613">
        <v>41.191643022955901</v>
      </c>
      <c r="M27" s="11">
        <f t="shared" si="0"/>
        <v>73</v>
      </c>
      <c r="N27" s="11">
        <f t="shared" si="1"/>
        <v>1</v>
      </c>
      <c r="Q27" s="538"/>
    </row>
    <row r="28" spans="1:17" ht="15" x14ac:dyDescent="0.2">
      <c r="A28" s="159" t="s">
        <v>476</v>
      </c>
      <c r="B28" s="612">
        <v>902</v>
      </c>
      <c r="C28" s="612">
        <v>452</v>
      </c>
      <c r="D28" s="613">
        <v>50.110864745011099</v>
      </c>
      <c r="E28" s="445" t="s">
        <v>206</v>
      </c>
      <c r="F28" s="612">
        <v>1017</v>
      </c>
      <c r="G28" s="612">
        <v>484</v>
      </c>
      <c r="H28" s="613">
        <v>47.590953785644103</v>
      </c>
      <c r="I28" s="445" t="s">
        <v>206</v>
      </c>
      <c r="J28" s="612">
        <v>1919</v>
      </c>
      <c r="K28" s="612">
        <v>936</v>
      </c>
      <c r="L28" s="613">
        <v>48.775403856175103</v>
      </c>
      <c r="M28" s="11">
        <f t="shared" si="0"/>
        <v>56</v>
      </c>
      <c r="N28" s="11">
        <f t="shared" si="1"/>
        <v>1</v>
      </c>
      <c r="Q28" s="538"/>
    </row>
    <row r="29" spans="1:17" ht="15" x14ac:dyDescent="0.2">
      <c r="A29" s="159" t="s">
        <v>477</v>
      </c>
      <c r="B29" s="612">
        <v>284</v>
      </c>
      <c r="C29" s="612">
        <v>199</v>
      </c>
      <c r="D29" s="613">
        <v>70.070422535211307</v>
      </c>
      <c r="E29" s="445" t="s">
        <v>206</v>
      </c>
      <c r="F29" s="612">
        <v>295</v>
      </c>
      <c r="G29" s="612">
        <v>181</v>
      </c>
      <c r="H29" s="613">
        <v>61.355932203389798</v>
      </c>
      <c r="I29" s="445" t="s">
        <v>206</v>
      </c>
      <c r="J29" s="612">
        <v>579</v>
      </c>
      <c r="K29" s="612">
        <v>380</v>
      </c>
      <c r="L29" s="613">
        <v>65.630397236614897</v>
      </c>
      <c r="M29" s="11">
        <f t="shared" si="0"/>
        <v>24</v>
      </c>
      <c r="N29" s="11">
        <f t="shared" si="1"/>
        <v>1</v>
      </c>
      <c r="Q29" s="538"/>
    </row>
    <row r="30" spans="1:17" ht="15" x14ac:dyDescent="0.2">
      <c r="A30" s="159" t="s">
        <v>374</v>
      </c>
      <c r="B30" s="612">
        <v>180</v>
      </c>
      <c r="C30" s="612">
        <v>113</v>
      </c>
      <c r="D30" s="613">
        <v>62.7777777777778</v>
      </c>
      <c r="E30" s="445" t="s">
        <v>206</v>
      </c>
      <c r="F30" s="612">
        <v>179</v>
      </c>
      <c r="G30" s="612">
        <v>120</v>
      </c>
      <c r="H30" s="613">
        <v>67.039106145251395</v>
      </c>
      <c r="I30" s="445" t="s">
        <v>206</v>
      </c>
      <c r="J30" s="612">
        <v>359</v>
      </c>
      <c r="K30" s="612">
        <v>233</v>
      </c>
      <c r="L30" s="613">
        <v>64.902506963788298</v>
      </c>
      <c r="M30" s="11">
        <f t="shared" si="0"/>
        <v>26</v>
      </c>
      <c r="N30" s="11">
        <f t="shared" si="1"/>
        <v>1</v>
      </c>
      <c r="Q30" s="538"/>
    </row>
    <row r="31" spans="1:17" ht="15" x14ac:dyDescent="0.2">
      <c r="A31" s="159" t="s">
        <v>478</v>
      </c>
      <c r="B31" s="612">
        <v>221</v>
      </c>
      <c r="C31" s="612">
        <v>152</v>
      </c>
      <c r="D31" s="613">
        <v>68.778280542986394</v>
      </c>
      <c r="E31" s="445" t="s">
        <v>206</v>
      </c>
      <c r="F31" s="612">
        <v>263</v>
      </c>
      <c r="G31" s="612">
        <v>168</v>
      </c>
      <c r="H31" s="613">
        <v>63.8783269961977</v>
      </c>
      <c r="I31" s="445" t="s">
        <v>206</v>
      </c>
      <c r="J31" s="612">
        <v>484</v>
      </c>
      <c r="K31" s="612">
        <v>320</v>
      </c>
      <c r="L31" s="613">
        <v>66.115702479338793</v>
      </c>
      <c r="M31" s="11">
        <f t="shared" si="0"/>
        <v>20</v>
      </c>
      <c r="N31" s="11">
        <f t="shared" si="1"/>
        <v>1</v>
      </c>
      <c r="Q31" s="538"/>
    </row>
    <row r="32" spans="1:17" ht="15" x14ac:dyDescent="0.2">
      <c r="A32" s="159" t="s">
        <v>375</v>
      </c>
      <c r="B32" s="612">
        <v>30</v>
      </c>
      <c r="C32" s="612">
        <v>21</v>
      </c>
      <c r="D32" s="613">
        <v>70</v>
      </c>
      <c r="E32" s="445" t="s">
        <v>206</v>
      </c>
      <c r="F32" s="612">
        <v>28</v>
      </c>
      <c r="G32" s="612">
        <v>21</v>
      </c>
      <c r="H32" s="613">
        <v>75</v>
      </c>
      <c r="I32" s="445" t="s">
        <v>206</v>
      </c>
      <c r="J32" s="612">
        <v>58</v>
      </c>
      <c r="K32" s="612">
        <v>42</v>
      </c>
      <c r="L32" s="613">
        <v>72.413793103448299</v>
      </c>
      <c r="M32" s="11">
        <f t="shared" si="0"/>
        <v>10</v>
      </c>
      <c r="N32" s="11">
        <f t="shared" si="1"/>
        <v>1</v>
      </c>
      <c r="Q32" s="538"/>
    </row>
    <row r="33" spans="1:17" ht="15" x14ac:dyDescent="0.2">
      <c r="A33" s="159" t="s">
        <v>479</v>
      </c>
      <c r="B33" s="612">
        <v>407</v>
      </c>
      <c r="C33" s="612">
        <v>225</v>
      </c>
      <c r="D33" s="613">
        <v>55.2825552825553</v>
      </c>
      <c r="E33" s="445" t="s">
        <v>206</v>
      </c>
      <c r="F33" s="612">
        <v>363</v>
      </c>
      <c r="G33" s="612">
        <v>188</v>
      </c>
      <c r="H33" s="613">
        <v>51.790633608815398</v>
      </c>
      <c r="I33" s="445" t="s">
        <v>206</v>
      </c>
      <c r="J33" s="612">
        <v>770</v>
      </c>
      <c r="K33" s="612">
        <v>413</v>
      </c>
      <c r="L33" s="613">
        <v>53.636363636363598</v>
      </c>
      <c r="M33" s="11">
        <f t="shared" si="0"/>
        <v>48</v>
      </c>
      <c r="N33" s="11">
        <f t="shared" si="1"/>
        <v>1</v>
      </c>
      <c r="Q33" s="538"/>
    </row>
    <row r="34" spans="1:17" ht="15" x14ac:dyDescent="0.2">
      <c r="A34" s="159" t="s">
        <v>760</v>
      </c>
      <c r="B34" s="612">
        <v>84</v>
      </c>
      <c r="C34" s="612">
        <v>66</v>
      </c>
      <c r="D34" s="613">
        <v>78.571428571428598</v>
      </c>
      <c r="E34" s="445" t="s">
        <v>206</v>
      </c>
      <c r="F34" s="612">
        <v>145</v>
      </c>
      <c r="G34" s="612">
        <v>83</v>
      </c>
      <c r="H34" s="613">
        <v>57.241379310344797</v>
      </c>
      <c r="I34" s="445" t="s">
        <v>206</v>
      </c>
      <c r="J34" s="612">
        <v>229</v>
      </c>
      <c r="K34" s="612">
        <v>149</v>
      </c>
      <c r="L34" s="613">
        <v>65.065502183406096</v>
      </c>
      <c r="M34" s="11">
        <f t="shared" si="0"/>
        <v>25</v>
      </c>
      <c r="N34" s="11">
        <f t="shared" si="1"/>
        <v>1</v>
      </c>
      <c r="Q34" s="538"/>
    </row>
    <row r="35" spans="1:17" ht="15" x14ac:dyDescent="0.2">
      <c r="A35" s="159" t="s">
        <v>480</v>
      </c>
      <c r="B35" s="612">
        <v>5014</v>
      </c>
      <c r="C35" s="612">
        <v>1982</v>
      </c>
      <c r="D35" s="613">
        <v>39.529317909852402</v>
      </c>
      <c r="E35" s="445" t="s">
        <v>206</v>
      </c>
      <c r="F35" s="612">
        <v>4854</v>
      </c>
      <c r="G35" s="612">
        <v>1739</v>
      </c>
      <c r="H35" s="613">
        <v>35.826122785331698</v>
      </c>
      <c r="I35" s="445" t="s">
        <v>206</v>
      </c>
      <c r="J35" s="612">
        <v>9872</v>
      </c>
      <c r="K35" s="612">
        <v>3721</v>
      </c>
      <c r="L35" s="613">
        <v>37.6924635332253</v>
      </c>
      <c r="M35" s="11">
        <f t="shared" si="0"/>
        <v>75</v>
      </c>
      <c r="N35" s="11">
        <f t="shared" si="1"/>
        <v>1</v>
      </c>
      <c r="Q35" s="538"/>
    </row>
    <row r="36" spans="1:17" ht="15" x14ac:dyDescent="0.2">
      <c r="A36" s="159" t="s">
        <v>481</v>
      </c>
      <c r="B36" s="612">
        <v>3214</v>
      </c>
      <c r="C36" s="612">
        <v>1435</v>
      </c>
      <c r="D36" s="613">
        <v>44.648413192283797</v>
      </c>
      <c r="E36" s="445" t="s">
        <v>206</v>
      </c>
      <c r="F36" s="612">
        <v>3614</v>
      </c>
      <c r="G36" s="612">
        <v>1463</v>
      </c>
      <c r="H36" s="613">
        <v>40.481460985058099</v>
      </c>
      <c r="I36" s="445" t="s">
        <v>206</v>
      </c>
      <c r="J36" s="612">
        <v>6829</v>
      </c>
      <c r="K36" s="612">
        <v>2898</v>
      </c>
      <c r="L36" s="613">
        <v>42.436667154781098</v>
      </c>
      <c r="M36" s="11">
        <f t="shared" ref="M36:M67" si="3">RANK(L36,$L$4:$L$79)</f>
        <v>72</v>
      </c>
      <c r="N36" s="11">
        <f t="shared" si="1"/>
        <v>1</v>
      </c>
      <c r="Q36" s="538"/>
    </row>
    <row r="37" spans="1:17" ht="15" x14ac:dyDescent="0.2">
      <c r="A37" s="159" t="s">
        <v>482</v>
      </c>
      <c r="B37" s="612">
        <v>2724</v>
      </c>
      <c r="C37" s="612">
        <v>1100</v>
      </c>
      <c r="D37" s="613">
        <v>40.381791483113098</v>
      </c>
      <c r="E37" s="445" t="s">
        <v>206</v>
      </c>
      <c r="F37" s="612">
        <v>2762</v>
      </c>
      <c r="G37" s="612">
        <v>1009</v>
      </c>
      <c r="H37" s="613">
        <v>36.531498913830603</v>
      </c>
      <c r="I37" s="445" t="s">
        <v>206</v>
      </c>
      <c r="J37" s="612">
        <v>5487</v>
      </c>
      <c r="K37" s="612">
        <v>2110</v>
      </c>
      <c r="L37" s="613">
        <v>38.454528886458903</v>
      </c>
      <c r="M37" s="11">
        <f t="shared" si="3"/>
        <v>74</v>
      </c>
      <c r="N37" s="11">
        <f t="shared" si="1"/>
        <v>1</v>
      </c>
      <c r="Q37" s="538"/>
    </row>
    <row r="38" spans="1:17" ht="15" x14ac:dyDescent="0.2">
      <c r="A38" s="159" t="s">
        <v>377</v>
      </c>
      <c r="B38" s="612">
        <v>52</v>
      </c>
      <c r="C38" s="612">
        <v>39</v>
      </c>
      <c r="D38" s="613">
        <v>75</v>
      </c>
      <c r="E38" s="445" t="s">
        <v>206</v>
      </c>
      <c r="F38" s="612">
        <v>44</v>
      </c>
      <c r="G38" s="612">
        <v>28</v>
      </c>
      <c r="H38" s="613">
        <v>63.636363636363598</v>
      </c>
      <c r="I38" s="445" t="s">
        <v>206</v>
      </c>
      <c r="J38" s="612">
        <v>96</v>
      </c>
      <c r="K38" s="612">
        <v>67</v>
      </c>
      <c r="L38" s="613">
        <v>69.7916666666667</v>
      </c>
      <c r="M38" s="11">
        <f t="shared" si="3"/>
        <v>14</v>
      </c>
      <c r="N38" s="11">
        <f t="shared" si="1"/>
        <v>1</v>
      </c>
      <c r="Q38" s="538"/>
    </row>
    <row r="39" spans="1:17" ht="15" x14ac:dyDescent="0.2">
      <c r="A39" s="159" t="s">
        <v>483</v>
      </c>
      <c r="B39" s="612">
        <v>1653</v>
      </c>
      <c r="C39" s="612">
        <v>966</v>
      </c>
      <c r="D39" s="613">
        <v>58.439201451905603</v>
      </c>
      <c r="E39" s="445" t="s">
        <v>206</v>
      </c>
      <c r="F39" s="612">
        <v>1774</v>
      </c>
      <c r="G39" s="612">
        <v>905</v>
      </c>
      <c r="H39" s="613">
        <v>51.014656144306699</v>
      </c>
      <c r="I39" s="445" t="s">
        <v>206</v>
      </c>
      <c r="J39" s="612">
        <v>3427</v>
      </c>
      <c r="K39" s="612">
        <v>1871</v>
      </c>
      <c r="L39" s="613">
        <v>54.595856434199</v>
      </c>
      <c r="M39" s="11">
        <f t="shared" si="3"/>
        <v>47</v>
      </c>
      <c r="N39" s="11">
        <f t="shared" si="1"/>
        <v>1</v>
      </c>
      <c r="Q39" s="538"/>
    </row>
    <row r="40" spans="1:17" ht="15" x14ac:dyDescent="0.2">
      <c r="A40" s="159" t="s">
        <v>376</v>
      </c>
      <c r="B40" s="612">
        <v>43</v>
      </c>
      <c r="C40" s="612">
        <v>28</v>
      </c>
      <c r="D40" s="613">
        <v>65.116279069767401</v>
      </c>
      <c r="E40" s="445" t="s">
        <v>206</v>
      </c>
      <c r="F40" s="612">
        <v>49</v>
      </c>
      <c r="G40" s="612">
        <v>37</v>
      </c>
      <c r="H40" s="613">
        <v>75.510204081632693</v>
      </c>
      <c r="I40" s="445" t="s">
        <v>206</v>
      </c>
      <c r="J40" s="612">
        <v>92</v>
      </c>
      <c r="K40" s="612">
        <v>65</v>
      </c>
      <c r="L40" s="613">
        <v>70.652173913043498</v>
      </c>
      <c r="M40" s="11">
        <f t="shared" si="3"/>
        <v>11</v>
      </c>
      <c r="N40" s="11">
        <f t="shared" si="1"/>
        <v>1</v>
      </c>
      <c r="Q40" s="538"/>
    </row>
    <row r="41" spans="1:17" ht="15" x14ac:dyDescent="0.2">
      <c r="A41" s="159" t="s">
        <v>484</v>
      </c>
      <c r="B41" s="612">
        <v>900</v>
      </c>
      <c r="C41" s="612">
        <v>410</v>
      </c>
      <c r="D41" s="613">
        <v>45.5555555555556</v>
      </c>
      <c r="E41" s="445" t="s">
        <v>206</v>
      </c>
      <c r="F41" s="612">
        <v>1053</v>
      </c>
      <c r="G41" s="612">
        <v>451</v>
      </c>
      <c r="H41" s="613">
        <v>42.830009496676198</v>
      </c>
      <c r="I41" s="445" t="s">
        <v>206</v>
      </c>
      <c r="J41" s="612">
        <v>1953</v>
      </c>
      <c r="K41" s="612">
        <v>861</v>
      </c>
      <c r="L41" s="613">
        <v>44.086021505376401</v>
      </c>
      <c r="M41" s="11">
        <f t="shared" si="3"/>
        <v>70</v>
      </c>
      <c r="N41" s="11">
        <f t="shared" si="1"/>
        <v>1</v>
      </c>
      <c r="Q41" s="538"/>
    </row>
    <row r="42" spans="1:17" ht="15" x14ac:dyDescent="0.2">
      <c r="A42" s="159" t="s">
        <v>761</v>
      </c>
      <c r="B42" s="612">
        <v>538</v>
      </c>
      <c r="C42" s="612">
        <v>331</v>
      </c>
      <c r="D42" s="613">
        <v>61.524163568773197</v>
      </c>
      <c r="E42" s="445" t="s">
        <v>206</v>
      </c>
      <c r="F42" s="612">
        <v>570</v>
      </c>
      <c r="G42" s="612">
        <v>291</v>
      </c>
      <c r="H42" s="613">
        <v>51.052631578947398</v>
      </c>
      <c r="I42" s="445" t="s">
        <v>206</v>
      </c>
      <c r="J42" s="612">
        <v>1108</v>
      </c>
      <c r="K42" s="612">
        <v>622</v>
      </c>
      <c r="L42" s="613">
        <v>56.137184115523503</v>
      </c>
      <c r="M42" s="11">
        <f t="shared" si="3"/>
        <v>45</v>
      </c>
      <c r="N42" s="11">
        <f t="shared" si="1"/>
        <v>1</v>
      </c>
      <c r="Q42" s="538"/>
    </row>
    <row r="43" spans="1:17" ht="15" x14ac:dyDescent="0.2">
      <c r="A43" s="159" t="s">
        <v>485</v>
      </c>
      <c r="B43" s="612">
        <v>2490</v>
      </c>
      <c r="C43" s="612">
        <v>1189</v>
      </c>
      <c r="D43" s="613">
        <v>47.7510040160643</v>
      </c>
      <c r="E43" s="445" t="s">
        <v>206</v>
      </c>
      <c r="F43" s="612">
        <v>2760</v>
      </c>
      <c r="G43" s="612">
        <v>1111</v>
      </c>
      <c r="H43" s="613">
        <v>40.253623188405797</v>
      </c>
      <c r="I43" s="445" t="s">
        <v>206</v>
      </c>
      <c r="J43" s="612">
        <v>5250</v>
      </c>
      <c r="K43" s="612">
        <v>2300</v>
      </c>
      <c r="L43" s="613">
        <v>43.809523809523803</v>
      </c>
      <c r="M43" s="11">
        <f t="shared" si="3"/>
        <v>71</v>
      </c>
      <c r="N43" s="11">
        <f t="shared" si="1"/>
        <v>1</v>
      </c>
      <c r="Q43" s="538"/>
    </row>
    <row r="44" spans="1:17" ht="15" x14ac:dyDescent="0.2">
      <c r="A44" s="159" t="s">
        <v>378</v>
      </c>
      <c r="B44" s="612">
        <v>145</v>
      </c>
      <c r="C44" s="612">
        <v>101</v>
      </c>
      <c r="D44" s="613">
        <v>69.655172413793096</v>
      </c>
      <c r="E44" s="445" t="s">
        <v>206</v>
      </c>
      <c r="F44" s="612">
        <v>204</v>
      </c>
      <c r="G44" s="612">
        <v>110</v>
      </c>
      <c r="H44" s="613">
        <v>53.921568627451002</v>
      </c>
      <c r="I44" s="445" t="s">
        <v>206</v>
      </c>
      <c r="J44" s="612">
        <v>349</v>
      </c>
      <c r="K44" s="612">
        <v>211</v>
      </c>
      <c r="L44" s="613">
        <v>60.458452722063001</v>
      </c>
      <c r="M44" s="11">
        <f t="shared" si="3"/>
        <v>33</v>
      </c>
      <c r="N44" s="11">
        <f t="shared" si="1"/>
        <v>1</v>
      </c>
      <c r="Q44" s="538"/>
    </row>
    <row r="45" spans="1:17" ht="15" x14ac:dyDescent="0.2">
      <c r="A45" s="159" t="s">
        <v>379</v>
      </c>
      <c r="B45" s="612">
        <v>106</v>
      </c>
      <c r="C45" s="612">
        <v>61</v>
      </c>
      <c r="D45" s="613">
        <v>57.547169811320799</v>
      </c>
      <c r="E45" s="445" t="s">
        <v>206</v>
      </c>
      <c r="F45" s="612">
        <v>123</v>
      </c>
      <c r="G45" s="612">
        <v>70</v>
      </c>
      <c r="H45" s="613">
        <v>56.910569105691103</v>
      </c>
      <c r="I45" s="445" t="s">
        <v>206</v>
      </c>
      <c r="J45" s="612">
        <v>229</v>
      </c>
      <c r="K45" s="612">
        <v>131</v>
      </c>
      <c r="L45" s="613">
        <v>57.205240174672497</v>
      </c>
      <c r="M45" s="11">
        <f t="shared" si="3"/>
        <v>39</v>
      </c>
      <c r="N45" s="11">
        <f t="shared" si="1"/>
        <v>1</v>
      </c>
      <c r="Q45" s="538"/>
    </row>
    <row r="46" spans="1:17" ht="15" x14ac:dyDescent="0.2">
      <c r="A46" s="159" t="s">
        <v>486</v>
      </c>
      <c r="B46" s="612">
        <v>31</v>
      </c>
      <c r="C46" s="612">
        <v>26</v>
      </c>
      <c r="D46" s="613">
        <v>83.870967741935502</v>
      </c>
      <c r="E46" s="445" t="s">
        <v>206</v>
      </c>
      <c r="F46" s="612">
        <v>29</v>
      </c>
      <c r="G46" s="612">
        <v>24</v>
      </c>
      <c r="H46" s="613">
        <v>82.758620689655203</v>
      </c>
      <c r="I46" s="445" t="s">
        <v>206</v>
      </c>
      <c r="J46" s="612">
        <v>60</v>
      </c>
      <c r="K46" s="612">
        <v>50</v>
      </c>
      <c r="L46" s="613">
        <v>83.3333333333333</v>
      </c>
      <c r="M46" s="11">
        <f t="shared" si="3"/>
        <v>3</v>
      </c>
      <c r="N46" s="11">
        <f t="shared" si="1"/>
        <v>1</v>
      </c>
      <c r="Q46" s="538"/>
    </row>
    <row r="47" spans="1:17" ht="15" x14ac:dyDescent="0.2">
      <c r="A47" s="159" t="s">
        <v>809</v>
      </c>
      <c r="B47" s="612">
        <v>1256</v>
      </c>
      <c r="C47" s="612">
        <v>605</v>
      </c>
      <c r="D47" s="613">
        <v>48.168789808917197</v>
      </c>
      <c r="E47" s="445" t="s">
        <v>206</v>
      </c>
      <c r="F47" s="612">
        <v>1479</v>
      </c>
      <c r="G47" s="612">
        <v>609</v>
      </c>
      <c r="H47" s="613">
        <v>41.176470588235297</v>
      </c>
      <c r="I47" s="445" t="s">
        <v>206</v>
      </c>
      <c r="J47" s="612">
        <v>2735</v>
      </c>
      <c r="K47" s="612">
        <v>1214</v>
      </c>
      <c r="L47" s="613">
        <v>44.387568555758698</v>
      </c>
      <c r="M47" s="11">
        <f t="shared" si="3"/>
        <v>69</v>
      </c>
      <c r="N47" s="11">
        <f t="shared" ref="N47" si="4">IF(J47&gt;50,1,0)</f>
        <v>1</v>
      </c>
      <c r="Q47" s="538"/>
    </row>
    <row r="48" spans="1:17" ht="15" x14ac:dyDescent="0.2">
      <c r="A48" s="159" t="s">
        <v>762</v>
      </c>
      <c r="B48" s="612">
        <v>411</v>
      </c>
      <c r="C48" s="612">
        <v>237</v>
      </c>
      <c r="D48" s="613">
        <v>57.664233576642303</v>
      </c>
      <c r="E48" s="445" t="s">
        <v>206</v>
      </c>
      <c r="F48" s="612">
        <v>432</v>
      </c>
      <c r="G48" s="612">
        <v>233</v>
      </c>
      <c r="H48" s="613">
        <v>53.935185185185198</v>
      </c>
      <c r="I48" s="445" t="s">
        <v>206</v>
      </c>
      <c r="J48" s="612">
        <v>843</v>
      </c>
      <c r="K48" s="612">
        <v>470</v>
      </c>
      <c r="L48" s="613">
        <v>55.753262158956097</v>
      </c>
      <c r="M48" s="11">
        <f t="shared" si="3"/>
        <v>46</v>
      </c>
      <c r="N48" s="11">
        <f t="shared" si="1"/>
        <v>1</v>
      </c>
      <c r="Q48" s="538"/>
    </row>
    <row r="49" spans="1:17" ht="15" x14ac:dyDescent="0.2">
      <c r="A49" s="159" t="s">
        <v>487</v>
      </c>
      <c r="B49" s="612">
        <v>1960</v>
      </c>
      <c r="C49" s="612">
        <v>1098</v>
      </c>
      <c r="D49" s="613">
        <v>56.020408163265301</v>
      </c>
      <c r="E49" s="445" t="s">
        <v>206</v>
      </c>
      <c r="F49" s="612">
        <v>2297</v>
      </c>
      <c r="G49" s="612">
        <v>1097</v>
      </c>
      <c r="H49" s="613">
        <v>47.757945145842399</v>
      </c>
      <c r="I49" s="445" t="s">
        <v>206</v>
      </c>
      <c r="J49" s="612">
        <v>4257</v>
      </c>
      <c r="K49" s="612">
        <v>2195</v>
      </c>
      <c r="L49" s="613">
        <v>51.562132957481801</v>
      </c>
      <c r="M49" s="11">
        <f t="shared" si="3"/>
        <v>49</v>
      </c>
      <c r="N49" s="11">
        <f t="shared" si="1"/>
        <v>1</v>
      </c>
      <c r="Q49" s="538"/>
    </row>
    <row r="50" spans="1:17" ht="15" x14ac:dyDescent="0.2">
      <c r="A50" s="148" t="s">
        <v>763</v>
      </c>
      <c r="B50" s="614">
        <v>25</v>
      </c>
      <c r="C50" s="614">
        <v>19</v>
      </c>
      <c r="D50" s="613">
        <v>76</v>
      </c>
      <c r="E50" s="445" t="s">
        <v>206</v>
      </c>
      <c r="F50" s="614">
        <v>34</v>
      </c>
      <c r="G50" s="614">
        <v>25</v>
      </c>
      <c r="H50" s="613">
        <v>73.529411764705898</v>
      </c>
      <c r="I50" s="445" t="s">
        <v>206</v>
      </c>
      <c r="J50" s="614">
        <v>59</v>
      </c>
      <c r="K50" s="614">
        <v>44</v>
      </c>
      <c r="L50" s="613">
        <v>74.576271186440707</v>
      </c>
      <c r="M50" s="11">
        <f t="shared" si="3"/>
        <v>7</v>
      </c>
      <c r="N50" s="11">
        <f t="shared" si="1"/>
        <v>1</v>
      </c>
      <c r="Q50" s="538"/>
    </row>
    <row r="51" spans="1:17" ht="15" x14ac:dyDescent="0.2">
      <c r="A51" s="148" t="s">
        <v>764</v>
      </c>
      <c r="B51" s="614" t="s">
        <v>53</v>
      </c>
      <c r="C51" s="614" t="s">
        <v>53</v>
      </c>
      <c r="D51" s="615" t="s">
        <v>53</v>
      </c>
      <c r="E51" s="446" t="s">
        <v>206</v>
      </c>
      <c r="F51" s="614" t="s">
        <v>53</v>
      </c>
      <c r="G51" s="614" t="s">
        <v>53</v>
      </c>
      <c r="H51" s="615" t="s">
        <v>53</v>
      </c>
      <c r="I51" s="445" t="s">
        <v>206</v>
      </c>
      <c r="J51" s="614">
        <v>17</v>
      </c>
      <c r="K51" s="614">
        <v>15</v>
      </c>
      <c r="L51" s="615">
        <v>88.235294117647101</v>
      </c>
      <c r="M51" s="11">
        <f t="shared" si="3"/>
        <v>1</v>
      </c>
      <c r="N51" s="11">
        <f t="shared" si="1"/>
        <v>0</v>
      </c>
      <c r="Q51" s="538"/>
    </row>
    <row r="52" spans="1:17" ht="15" x14ac:dyDescent="0.2">
      <c r="A52" s="148" t="s">
        <v>395</v>
      </c>
      <c r="B52" s="612">
        <v>71</v>
      </c>
      <c r="C52" s="612">
        <v>47</v>
      </c>
      <c r="D52" s="613">
        <v>66.197183098591594</v>
      </c>
      <c r="E52" s="445" t="s">
        <v>206</v>
      </c>
      <c r="F52" s="612">
        <v>64</v>
      </c>
      <c r="G52" s="612">
        <v>48</v>
      </c>
      <c r="H52" s="613">
        <v>75</v>
      </c>
      <c r="I52" s="445" t="s">
        <v>206</v>
      </c>
      <c r="J52" s="612">
        <v>135</v>
      </c>
      <c r="K52" s="612">
        <v>95</v>
      </c>
      <c r="L52" s="613">
        <v>70.370370370370395</v>
      </c>
      <c r="M52" s="11">
        <f t="shared" si="3"/>
        <v>13</v>
      </c>
      <c r="N52" s="11">
        <f t="shared" si="1"/>
        <v>1</v>
      </c>
      <c r="Q52" s="538"/>
    </row>
    <row r="53" spans="1:17" ht="15" x14ac:dyDescent="0.2">
      <c r="A53" s="148" t="s">
        <v>810</v>
      </c>
      <c r="B53" s="614" t="s">
        <v>53</v>
      </c>
      <c r="C53" s="614" t="s">
        <v>53</v>
      </c>
      <c r="D53" s="615" t="s">
        <v>53</v>
      </c>
      <c r="E53" s="446" t="s">
        <v>206</v>
      </c>
      <c r="F53" s="614" t="s">
        <v>53</v>
      </c>
      <c r="G53" s="614" t="s">
        <v>53</v>
      </c>
      <c r="H53" s="615" t="s">
        <v>53</v>
      </c>
      <c r="I53" s="445" t="s">
        <v>206</v>
      </c>
      <c r="J53" s="614">
        <v>7</v>
      </c>
      <c r="K53" s="614">
        <v>6</v>
      </c>
      <c r="L53" s="615">
        <v>85.714285714285694</v>
      </c>
      <c r="M53" s="11">
        <f t="shared" si="3"/>
        <v>2</v>
      </c>
      <c r="N53" s="11">
        <f t="shared" ref="N53" si="5">IF(J53&gt;50,1,0)</f>
        <v>0</v>
      </c>
      <c r="Q53" s="538"/>
    </row>
    <row r="54" spans="1:17" ht="15" x14ac:dyDescent="0.2">
      <c r="A54" s="148" t="s">
        <v>380</v>
      </c>
      <c r="B54" s="612">
        <v>109</v>
      </c>
      <c r="C54" s="612">
        <v>66</v>
      </c>
      <c r="D54" s="613">
        <v>60.550458715596299</v>
      </c>
      <c r="E54" s="445" t="s">
        <v>206</v>
      </c>
      <c r="F54" s="612">
        <v>126</v>
      </c>
      <c r="G54" s="612">
        <v>67</v>
      </c>
      <c r="H54" s="613">
        <v>53.174603174603199</v>
      </c>
      <c r="I54" s="445" t="s">
        <v>206</v>
      </c>
      <c r="J54" s="612">
        <v>235</v>
      </c>
      <c r="K54" s="612">
        <v>133</v>
      </c>
      <c r="L54" s="613">
        <v>56.595744680851098</v>
      </c>
      <c r="M54" s="11">
        <f t="shared" si="3"/>
        <v>42</v>
      </c>
      <c r="N54" s="11">
        <f t="shared" si="1"/>
        <v>1</v>
      </c>
      <c r="Q54" s="538"/>
    </row>
    <row r="55" spans="1:17" ht="15" x14ac:dyDescent="0.2">
      <c r="A55" s="148" t="s">
        <v>381</v>
      </c>
      <c r="B55" s="612">
        <v>22</v>
      </c>
      <c r="C55" s="612">
        <v>13</v>
      </c>
      <c r="D55" s="613">
        <v>59.090909090909101</v>
      </c>
      <c r="E55" s="445" t="s">
        <v>206</v>
      </c>
      <c r="F55" s="612">
        <v>35</v>
      </c>
      <c r="G55" s="612">
        <v>15</v>
      </c>
      <c r="H55" s="613">
        <v>42.857142857142897</v>
      </c>
      <c r="I55" s="445" t="s">
        <v>206</v>
      </c>
      <c r="J55" s="612">
        <v>57</v>
      </c>
      <c r="K55" s="612">
        <v>28</v>
      </c>
      <c r="L55" s="613">
        <v>49.122807017543899</v>
      </c>
      <c r="M55" s="11">
        <f t="shared" si="3"/>
        <v>55</v>
      </c>
      <c r="N55" s="11">
        <f t="shared" si="1"/>
        <v>1</v>
      </c>
      <c r="Q55" s="538"/>
    </row>
    <row r="56" spans="1:17" ht="15" x14ac:dyDescent="0.2">
      <c r="A56" s="148" t="s">
        <v>488</v>
      </c>
      <c r="B56" s="612">
        <v>2139</v>
      </c>
      <c r="C56" s="612">
        <v>1140</v>
      </c>
      <c r="D56" s="613">
        <v>53.295932678821899</v>
      </c>
      <c r="E56" s="445" t="s">
        <v>206</v>
      </c>
      <c r="F56" s="612">
        <v>2576</v>
      </c>
      <c r="G56" s="612">
        <v>1191</v>
      </c>
      <c r="H56" s="613">
        <v>46.234472049689401</v>
      </c>
      <c r="I56" s="445" t="s">
        <v>206</v>
      </c>
      <c r="J56" s="612">
        <v>4715</v>
      </c>
      <c r="K56" s="612">
        <v>2331</v>
      </c>
      <c r="L56" s="613">
        <v>49.437963944856797</v>
      </c>
      <c r="M56" s="11">
        <f t="shared" si="3"/>
        <v>54</v>
      </c>
      <c r="N56" s="11">
        <f t="shared" si="1"/>
        <v>1</v>
      </c>
      <c r="Q56" s="538"/>
    </row>
    <row r="57" spans="1:17" ht="15" x14ac:dyDescent="0.2">
      <c r="A57" s="148" t="s">
        <v>382</v>
      </c>
      <c r="B57" s="612">
        <v>51</v>
      </c>
      <c r="C57" s="612">
        <v>36</v>
      </c>
      <c r="D57" s="613">
        <v>70.588235294117695</v>
      </c>
      <c r="E57" s="445" t="s">
        <v>206</v>
      </c>
      <c r="F57" s="612">
        <v>55</v>
      </c>
      <c r="G57" s="612">
        <v>36</v>
      </c>
      <c r="H57" s="613">
        <v>65.454545454545496</v>
      </c>
      <c r="I57" s="445" t="s">
        <v>206</v>
      </c>
      <c r="J57" s="612">
        <v>106</v>
      </c>
      <c r="K57" s="612">
        <v>72</v>
      </c>
      <c r="L57" s="613">
        <v>67.924528301886795</v>
      </c>
      <c r="M57" s="11">
        <f t="shared" si="3"/>
        <v>19</v>
      </c>
      <c r="N57" s="11">
        <f t="shared" si="1"/>
        <v>1</v>
      </c>
      <c r="Q57" s="538"/>
    </row>
    <row r="58" spans="1:17" ht="15" x14ac:dyDescent="0.2">
      <c r="A58" s="148" t="s">
        <v>383</v>
      </c>
      <c r="B58" s="612">
        <v>0</v>
      </c>
      <c r="C58" s="612">
        <v>0</v>
      </c>
      <c r="D58" s="612">
        <v>0</v>
      </c>
      <c r="E58" s="445"/>
      <c r="F58" s="612">
        <v>0</v>
      </c>
      <c r="G58" s="612">
        <v>0</v>
      </c>
      <c r="H58" s="612">
        <v>0</v>
      </c>
      <c r="I58" s="445"/>
      <c r="J58" s="612">
        <v>0</v>
      </c>
      <c r="K58" s="612">
        <v>0</v>
      </c>
      <c r="L58" s="612">
        <v>0</v>
      </c>
      <c r="M58" s="11">
        <f t="shared" si="3"/>
        <v>76</v>
      </c>
      <c r="N58" s="11">
        <f t="shared" si="1"/>
        <v>0</v>
      </c>
      <c r="Q58" s="538"/>
    </row>
    <row r="59" spans="1:17" ht="15" x14ac:dyDescent="0.2">
      <c r="A59" s="148" t="s">
        <v>765</v>
      </c>
      <c r="B59" s="612">
        <v>668</v>
      </c>
      <c r="C59" s="612">
        <v>367</v>
      </c>
      <c r="D59" s="613">
        <v>54.940119760479</v>
      </c>
      <c r="E59" s="445" t="s">
        <v>206</v>
      </c>
      <c r="F59" s="612">
        <v>941</v>
      </c>
      <c r="G59" s="612">
        <v>459</v>
      </c>
      <c r="H59" s="613">
        <v>48.777895855472899</v>
      </c>
      <c r="I59" s="445" t="s">
        <v>206</v>
      </c>
      <c r="J59" s="612">
        <v>1609</v>
      </c>
      <c r="K59" s="612">
        <v>826</v>
      </c>
      <c r="L59" s="613">
        <v>51.336233685518998</v>
      </c>
      <c r="M59" s="11">
        <f t="shared" si="3"/>
        <v>50</v>
      </c>
      <c r="N59" s="11">
        <f t="shared" si="1"/>
        <v>1</v>
      </c>
      <c r="Q59" s="538"/>
    </row>
    <row r="60" spans="1:17" ht="15" x14ac:dyDescent="0.2">
      <c r="A60" s="148" t="s">
        <v>489</v>
      </c>
      <c r="B60" s="612">
        <v>200</v>
      </c>
      <c r="C60" s="612">
        <v>126</v>
      </c>
      <c r="D60" s="613">
        <v>63</v>
      </c>
      <c r="E60" s="445" t="s">
        <v>206</v>
      </c>
      <c r="F60" s="612">
        <v>210</v>
      </c>
      <c r="G60" s="612">
        <v>140</v>
      </c>
      <c r="H60" s="613">
        <v>66.6666666666667</v>
      </c>
      <c r="I60" s="445" t="s">
        <v>206</v>
      </c>
      <c r="J60" s="612">
        <v>410</v>
      </c>
      <c r="K60" s="612">
        <v>266</v>
      </c>
      <c r="L60" s="613">
        <v>64.878048780487802</v>
      </c>
      <c r="M60" s="11">
        <f t="shared" si="3"/>
        <v>27</v>
      </c>
      <c r="N60" s="11">
        <f t="shared" si="1"/>
        <v>1</v>
      </c>
      <c r="Q60" s="538"/>
    </row>
    <row r="61" spans="1:17" ht="15" x14ac:dyDescent="0.2">
      <c r="A61" s="148" t="s">
        <v>766</v>
      </c>
      <c r="B61" s="612">
        <v>1855</v>
      </c>
      <c r="C61" s="612">
        <v>932</v>
      </c>
      <c r="D61" s="613">
        <v>50.242587601078199</v>
      </c>
      <c r="E61" s="445" t="s">
        <v>206</v>
      </c>
      <c r="F61" s="612">
        <v>2191</v>
      </c>
      <c r="G61" s="612">
        <v>1025</v>
      </c>
      <c r="H61" s="613">
        <v>46.782291191236901</v>
      </c>
      <c r="I61" s="445" t="s">
        <v>206</v>
      </c>
      <c r="J61" s="612">
        <v>4046</v>
      </c>
      <c r="K61" s="612">
        <v>1957</v>
      </c>
      <c r="L61" s="613">
        <v>48.3687592684132</v>
      </c>
      <c r="M61" s="11">
        <f t="shared" si="3"/>
        <v>57</v>
      </c>
      <c r="N61" s="11">
        <f t="shared" si="1"/>
        <v>1</v>
      </c>
      <c r="Q61" s="538"/>
    </row>
    <row r="62" spans="1:17" ht="15" x14ac:dyDescent="0.2">
      <c r="A62" s="148" t="s">
        <v>384</v>
      </c>
      <c r="B62" s="614">
        <v>69</v>
      </c>
      <c r="C62" s="614">
        <v>51</v>
      </c>
      <c r="D62" s="613">
        <v>73.913043478260903</v>
      </c>
      <c r="E62" s="445" t="s">
        <v>206</v>
      </c>
      <c r="F62" s="614">
        <v>56</v>
      </c>
      <c r="G62" s="614">
        <v>37</v>
      </c>
      <c r="H62" s="613">
        <v>66.071428571428598</v>
      </c>
      <c r="I62" s="445" t="s">
        <v>206</v>
      </c>
      <c r="J62" s="614">
        <v>125</v>
      </c>
      <c r="K62" s="614">
        <v>88</v>
      </c>
      <c r="L62" s="613">
        <v>70.400000000000006</v>
      </c>
      <c r="M62" s="11">
        <f t="shared" si="3"/>
        <v>12</v>
      </c>
      <c r="N62" s="11">
        <f t="shared" ref="N62" si="6">IF(J62&gt;50,1,0)</f>
        <v>1</v>
      </c>
      <c r="Q62" s="538"/>
    </row>
    <row r="63" spans="1:17" ht="15" x14ac:dyDescent="0.2">
      <c r="A63" s="148" t="s">
        <v>385</v>
      </c>
      <c r="B63" s="614">
        <v>19</v>
      </c>
      <c r="C63" s="614">
        <v>16</v>
      </c>
      <c r="D63" s="615">
        <v>84.210526315789494</v>
      </c>
      <c r="E63" s="446" t="s">
        <v>206</v>
      </c>
      <c r="F63" s="614">
        <v>11</v>
      </c>
      <c r="G63" s="614">
        <v>8</v>
      </c>
      <c r="H63" s="615">
        <v>72.727272727272705</v>
      </c>
      <c r="I63" s="445" t="s">
        <v>206</v>
      </c>
      <c r="J63" s="614">
        <v>30</v>
      </c>
      <c r="K63" s="614">
        <v>24</v>
      </c>
      <c r="L63" s="615">
        <v>80</v>
      </c>
      <c r="M63" s="11">
        <f t="shared" si="3"/>
        <v>5</v>
      </c>
      <c r="N63" s="11">
        <f t="shared" ref="N63:N76" si="7">IF(J63&gt;50,1,0)</f>
        <v>0</v>
      </c>
      <c r="Q63" s="538"/>
    </row>
    <row r="64" spans="1:17" ht="15" x14ac:dyDescent="0.2">
      <c r="A64" s="148" t="s">
        <v>811</v>
      </c>
      <c r="B64" s="612">
        <v>216</v>
      </c>
      <c r="C64" s="612">
        <v>148</v>
      </c>
      <c r="D64" s="613">
        <v>68.518518518518505</v>
      </c>
      <c r="E64" s="445" t="s">
        <v>206</v>
      </c>
      <c r="F64" s="612">
        <v>270</v>
      </c>
      <c r="G64" s="612">
        <v>186</v>
      </c>
      <c r="H64" s="613">
        <v>68.8888888888889</v>
      </c>
      <c r="I64" s="445" t="s">
        <v>206</v>
      </c>
      <c r="J64" s="612">
        <v>486</v>
      </c>
      <c r="K64" s="612">
        <v>334</v>
      </c>
      <c r="L64" s="613">
        <v>68.724279835390902</v>
      </c>
      <c r="M64" s="11">
        <f t="shared" si="3"/>
        <v>17</v>
      </c>
      <c r="N64" s="11">
        <f t="shared" si="7"/>
        <v>1</v>
      </c>
      <c r="Q64" s="538"/>
    </row>
    <row r="65" spans="1:17" ht="15" x14ac:dyDescent="0.2">
      <c r="A65" s="148" t="s">
        <v>386</v>
      </c>
      <c r="B65" s="612">
        <v>100</v>
      </c>
      <c r="C65" s="612">
        <v>60</v>
      </c>
      <c r="D65" s="613">
        <v>60</v>
      </c>
      <c r="E65" s="445" t="s">
        <v>206</v>
      </c>
      <c r="F65" s="612">
        <v>135</v>
      </c>
      <c r="G65" s="612">
        <v>77</v>
      </c>
      <c r="H65" s="613">
        <v>57.037037037037003</v>
      </c>
      <c r="I65" s="445" t="s">
        <v>206</v>
      </c>
      <c r="J65" s="612">
        <v>235</v>
      </c>
      <c r="K65" s="612">
        <v>137</v>
      </c>
      <c r="L65" s="613">
        <v>58.297872340425499</v>
      </c>
      <c r="M65" s="11">
        <f t="shared" si="3"/>
        <v>37</v>
      </c>
      <c r="N65" s="11">
        <f t="shared" si="7"/>
        <v>1</v>
      </c>
      <c r="Q65" s="538"/>
    </row>
    <row r="66" spans="1:17" ht="15" x14ac:dyDescent="0.2">
      <c r="A66" s="148" t="s">
        <v>387</v>
      </c>
      <c r="B66" s="612">
        <v>159</v>
      </c>
      <c r="C66" s="612">
        <v>100</v>
      </c>
      <c r="D66" s="613">
        <v>62.8930817610063</v>
      </c>
      <c r="E66" s="445" t="s">
        <v>206</v>
      </c>
      <c r="F66" s="612">
        <v>162</v>
      </c>
      <c r="G66" s="612">
        <v>91</v>
      </c>
      <c r="H66" s="613">
        <v>56.172839506172799</v>
      </c>
      <c r="I66" s="445" t="s">
        <v>206</v>
      </c>
      <c r="J66" s="612">
        <v>321</v>
      </c>
      <c r="K66" s="612">
        <v>191</v>
      </c>
      <c r="L66" s="613">
        <v>59.5015576323988</v>
      </c>
      <c r="M66" s="11">
        <f t="shared" si="3"/>
        <v>36</v>
      </c>
      <c r="N66" s="11">
        <f t="shared" si="7"/>
        <v>1</v>
      </c>
      <c r="Q66" s="538"/>
    </row>
    <row r="67" spans="1:17" ht="15" x14ac:dyDescent="0.2">
      <c r="A67" s="148" t="s">
        <v>490</v>
      </c>
      <c r="B67" s="612">
        <v>138</v>
      </c>
      <c r="C67" s="612">
        <v>104</v>
      </c>
      <c r="D67" s="613">
        <v>75.362318840579704</v>
      </c>
      <c r="E67" s="445" t="s">
        <v>206</v>
      </c>
      <c r="F67" s="612">
        <v>173</v>
      </c>
      <c r="G67" s="612">
        <v>109</v>
      </c>
      <c r="H67" s="613">
        <v>63.005780346820799</v>
      </c>
      <c r="I67" s="445" t="s">
        <v>206</v>
      </c>
      <c r="J67" s="612">
        <v>311</v>
      </c>
      <c r="K67" s="612">
        <v>213</v>
      </c>
      <c r="L67" s="613">
        <v>68.488745980707407</v>
      </c>
      <c r="M67" s="11">
        <f t="shared" si="3"/>
        <v>18</v>
      </c>
      <c r="N67" s="11">
        <f t="shared" si="7"/>
        <v>1</v>
      </c>
      <c r="Q67" s="538"/>
    </row>
    <row r="68" spans="1:17" ht="15" x14ac:dyDescent="0.2">
      <c r="A68" s="148" t="s">
        <v>491</v>
      </c>
      <c r="B68" s="612">
        <v>2617</v>
      </c>
      <c r="C68" s="612">
        <v>1252</v>
      </c>
      <c r="D68" s="613">
        <v>47.841039358043602</v>
      </c>
      <c r="E68" s="445" t="s">
        <v>206</v>
      </c>
      <c r="F68" s="612">
        <v>3043</v>
      </c>
      <c r="G68" s="612">
        <v>1316</v>
      </c>
      <c r="H68" s="613">
        <v>43.246795925073897</v>
      </c>
      <c r="I68" s="445" t="s">
        <v>206</v>
      </c>
      <c r="J68" s="612">
        <v>5661</v>
      </c>
      <c r="K68" s="612">
        <v>2568</v>
      </c>
      <c r="L68" s="613">
        <v>45.3630100688924</v>
      </c>
      <c r="M68" s="11">
        <f t="shared" ref="M68:M79" si="8">RANK(L68,$L$4:$L$79)</f>
        <v>68</v>
      </c>
      <c r="N68" s="11">
        <f t="shared" si="7"/>
        <v>1</v>
      </c>
      <c r="Q68" s="538"/>
    </row>
    <row r="69" spans="1:17" ht="15" x14ac:dyDescent="0.2">
      <c r="A69" s="148" t="s">
        <v>388</v>
      </c>
      <c r="B69" s="612">
        <v>95</v>
      </c>
      <c r="C69" s="612">
        <v>72</v>
      </c>
      <c r="D69" s="613">
        <v>75.789473684210506</v>
      </c>
      <c r="E69" s="445" t="s">
        <v>206</v>
      </c>
      <c r="F69" s="612">
        <v>149</v>
      </c>
      <c r="G69" s="612">
        <v>89</v>
      </c>
      <c r="H69" s="613">
        <v>59.731543624161098</v>
      </c>
      <c r="I69" s="445" t="s">
        <v>206</v>
      </c>
      <c r="J69" s="612">
        <v>244</v>
      </c>
      <c r="K69" s="612">
        <v>161</v>
      </c>
      <c r="L69" s="613">
        <v>65.983606557377101</v>
      </c>
      <c r="M69" s="11">
        <f t="shared" si="8"/>
        <v>21</v>
      </c>
      <c r="N69" s="11">
        <f t="shared" si="7"/>
        <v>1</v>
      </c>
      <c r="Q69" s="538"/>
    </row>
    <row r="70" spans="1:17" ht="15" x14ac:dyDescent="0.2">
      <c r="A70" s="148" t="s">
        <v>812</v>
      </c>
      <c r="B70" s="612">
        <v>1016</v>
      </c>
      <c r="C70" s="612">
        <v>566</v>
      </c>
      <c r="D70" s="613">
        <v>55.708661417322801</v>
      </c>
      <c r="E70" s="445" t="s">
        <v>206</v>
      </c>
      <c r="F70" s="612">
        <v>1271</v>
      </c>
      <c r="G70" s="612">
        <v>520</v>
      </c>
      <c r="H70" s="613">
        <v>40.912667191188</v>
      </c>
      <c r="I70" s="445" t="s">
        <v>206</v>
      </c>
      <c r="J70" s="612">
        <v>2287</v>
      </c>
      <c r="K70" s="612">
        <v>1086</v>
      </c>
      <c r="L70" s="613">
        <v>47.485789243550499</v>
      </c>
      <c r="M70" s="11">
        <f t="shared" si="8"/>
        <v>61</v>
      </c>
      <c r="N70" s="11">
        <f t="shared" si="7"/>
        <v>1</v>
      </c>
      <c r="Q70" s="538"/>
    </row>
    <row r="71" spans="1:17" ht="15" x14ac:dyDescent="0.2">
      <c r="A71" s="148" t="s">
        <v>492</v>
      </c>
      <c r="B71" s="612">
        <v>485</v>
      </c>
      <c r="C71" s="612">
        <v>325</v>
      </c>
      <c r="D71" s="613">
        <v>67.010309278350505</v>
      </c>
      <c r="E71" s="445" t="s">
        <v>206</v>
      </c>
      <c r="F71" s="612">
        <v>572</v>
      </c>
      <c r="G71" s="612">
        <v>336</v>
      </c>
      <c r="H71" s="613">
        <v>58.741258741258697</v>
      </c>
      <c r="I71" s="445" t="s">
        <v>206</v>
      </c>
      <c r="J71" s="612">
        <v>1057</v>
      </c>
      <c r="K71" s="612">
        <v>661</v>
      </c>
      <c r="L71" s="613">
        <v>62.535477767265803</v>
      </c>
      <c r="M71" s="11">
        <f t="shared" si="8"/>
        <v>29</v>
      </c>
      <c r="N71" s="11">
        <f t="shared" si="7"/>
        <v>1</v>
      </c>
      <c r="Q71" s="538"/>
    </row>
    <row r="72" spans="1:17" ht="15" x14ac:dyDescent="0.2">
      <c r="A72" s="148" t="s">
        <v>426</v>
      </c>
      <c r="B72" s="612">
        <v>48</v>
      </c>
      <c r="C72" s="612">
        <v>40</v>
      </c>
      <c r="D72" s="613">
        <v>83.3333333333333</v>
      </c>
      <c r="E72" s="445" t="s">
        <v>206</v>
      </c>
      <c r="F72" s="612">
        <v>76</v>
      </c>
      <c r="G72" s="612">
        <v>61</v>
      </c>
      <c r="H72" s="613">
        <v>80.263157894736807</v>
      </c>
      <c r="I72" s="445" t="s">
        <v>206</v>
      </c>
      <c r="J72" s="612">
        <v>124</v>
      </c>
      <c r="K72" s="612">
        <v>101</v>
      </c>
      <c r="L72" s="613">
        <v>81.451612903225794</v>
      </c>
      <c r="M72" s="11">
        <f t="shared" si="8"/>
        <v>4</v>
      </c>
      <c r="N72" s="11">
        <f t="shared" si="7"/>
        <v>1</v>
      </c>
      <c r="Q72" s="538"/>
    </row>
    <row r="73" spans="1:17" ht="15" x14ac:dyDescent="0.2">
      <c r="A73" s="148" t="s">
        <v>493</v>
      </c>
      <c r="B73" s="612">
        <v>57</v>
      </c>
      <c r="C73" s="612">
        <v>30</v>
      </c>
      <c r="D73" s="613">
        <v>52.631578947368403</v>
      </c>
      <c r="E73" s="445" t="s">
        <v>206</v>
      </c>
      <c r="F73" s="612">
        <v>53</v>
      </c>
      <c r="G73" s="612">
        <v>38</v>
      </c>
      <c r="H73" s="613">
        <v>71.698113207547195</v>
      </c>
      <c r="I73" s="445" t="s">
        <v>206</v>
      </c>
      <c r="J73" s="612">
        <v>110</v>
      </c>
      <c r="K73" s="612">
        <v>68</v>
      </c>
      <c r="L73" s="613">
        <v>61.818181818181799</v>
      </c>
      <c r="M73" s="11">
        <f t="shared" si="8"/>
        <v>31</v>
      </c>
      <c r="N73" s="11">
        <f t="shared" si="7"/>
        <v>1</v>
      </c>
      <c r="Q73" s="538"/>
    </row>
    <row r="74" spans="1:17" ht="15" x14ac:dyDescent="0.2">
      <c r="A74" s="148" t="s">
        <v>494</v>
      </c>
      <c r="B74" s="612">
        <v>1598</v>
      </c>
      <c r="C74" s="612">
        <v>759</v>
      </c>
      <c r="D74" s="613">
        <v>47.496871088861099</v>
      </c>
      <c r="E74" s="445" t="s">
        <v>206</v>
      </c>
      <c r="F74" s="612">
        <v>1758</v>
      </c>
      <c r="G74" s="612">
        <v>764</v>
      </c>
      <c r="H74" s="613">
        <v>43.4584755403868</v>
      </c>
      <c r="I74" s="445" t="s">
        <v>206</v>
      </c>
      <c r="J74" s="612">
        <v>3356</v>
      </c>
      <c r="K74" s="612">
        <v>1523</v>
      </c>
      <c r="L74" s="613">
        <v>45.381406436233597</v>
      </c>
      <c r="M74" s="11">
        <f t="shared" si="8"/>
        <v>67</v>
      </c>
      <c r="N74" s="11">
        <f t="shared" si="7"/>
        <v>1</v>
      </c>
      <c r="Q74" s="538"/>
    </row>
    <row r="75" spans="1:17" ht="15" x14ac:dyDescent="0.2">
      <c r="A75" s="148" t="s">
        <v>495</v>
      </c>
      <c r="B75" s="612">
        <v>139</v>
      </c>
      <c r="C75" s="612">
        <v>85</v>
      </c>
      <c r="D75" s="613">
        <v>61.151079136690598</v>
      </c>
      <c r="E75" s="445" t="s">
        <v>206</v>
      </c>
      <c r="F75" s="612">
        <v>208</v>
      </c>
      <c r="G75" s="612">
        <v>111</v>
      </c>
      <c r="H75" s="613">
        <v>53.365384615384599</v>
      </c>
      <c r="I75" s="445" t="s">
        <v>206</v>
      </c>
      <c r="J75" s="612">
        <v>347</v>
      </c>
      <c r="K75" s="612">
        <v>196</v>
      </c>
      <c r="L75" s="613">
        <v>56.484149855907802</v>
      </c>
      <c r="M75" s="11">
        <f t="shared" si="8"/>
        <v>43</v>
      </c>
      <c r="N75" s="11">
        <f t="shared" si="7"/>
        <v>1</v>
      </c>
      <c r="Q75" s="538"/>
    </row>
    <row r="76" spans="1:17" ht="15" x14ac:dyDescent="0.2">
      <c r="A76" s="148" t="s">
        <v>389</v>
      </c>
      <c r="B76" s="612">
        <v>160</v>
      </c>
      <c r="C76" s="612">
        <v>99</v>
      </c>
      <c r="D76" s="613">
        <v>61.875</v>
      </c>
      <c r="E76" s="445" t="s">
        <v>206</v>
      </c>
      <c r="F76" s="612">
        <v>118</v>
      </c>
      <c r="G76" s="612">
        <v>77</v>
      </c>
      <c r="H76" s="613">
        <v>65.254237288135599</v>
      </c>
      <c r="I76" s="445" t="s">
        <v>206</v>
      </c>
      <c r="J76" s="612">
        <v>278</v>
      </c>
      <c r="K76" s="612">
        <v>176</v>
      </c>
      <c r="L76" s="613">
        <v>63.309352517985602</v>
      </c>
      <c r="M76" s="11">
        <f t="shared" si="8"/>
        <v>28</v>
      </c>
      <c r="N76" s="11">
        <f t="shared" si="7"/>
        <v>1</v>
      </c>
      <c r="Q76" s="538"/>
    </row>
    <row r="77" spans="1:17" ht="15" x14ac:dyDescent="0.2">
      <c r="A77" s="148" t="s">
        <v>390</v>
      </c>
      <c r="B77" s="612">
        <v>78</v>
      </c>
      <c r="C77" s="612">
        <v>49</v>
      </c>
      <c r="D77" s="613">
        <v>62.820512820512803</v>
      </c>
      <c r="E77" s="445" t="s">
        <v>206</v>
      </c>
      <c r="F77" s="612">
        <v>115</v>
      </c>
      <c r="G77" s="612">
        <v>78</v>
      </c>
      <c r="H77" s="613">
        <v>67.826086956521706</v>
      </c>
      <c r="I77" s="445" t="s">
        <v>206</v>
      </c>
      <c r="J77" s="612">
        <v>193</v>
      </c>
      <c r="K77" s="612">
        <v>127</v>
      </c>
      <c r="L77" s="613">
        <v>65.803108808290105</v>
      </c>
      <c r="M77" s="11">
        <f t="shared" si="8"/>
        <v>23</v>
      </c>
      <c r="N77" s="11">
        <f>IF(J77&gt;50,1,0)</f>
        <v>1</v>
      </c>
      <c r="Q77" s="538"/>
    </row>
    <row r="78" spans="1:17" ht="15" x14ac:dyDescent="0.2">
      <c r="A78" s="148" t="s">
        <v>391</v>
      </c>
      <c r="B78" s="612">
        <v>26</v>
      </c>
      <c r="C78" s="612">
        <v>19</v>
      </c>
      <c r="D78" s="613">
        <v>73.076923076923094</v>
      </c>
      <c r="E78" s="445" t="s">
        <v>206</v>
      </c>
      <c r="F78" s="612">
        <v>29</v>
      </c>
      <c r="G78" s="612">
        <v>21</v>
      </c>
      <c r="H78" s="613">
        <v>72.413793103448299</v>
      </c>
      <c r="I78" s="445" t="s">
        <v>206</v>
      </c>
      <c r="J78" s="612">
        <v>55</v>
      </c>
      <c r="K78" s="612">
        <v>40</v>
      </c>
      <c r="L78" s="613">
        <v>72.727272727272705</v>
      </c>
      <c r="M78" s="11">
        <f t="shared" si="8"/>
        <v>9</v>
      </c>
      <c r="N78" s="11">
        <f>IF(J78&gt;50,1,0)</f>
        <v>1</v>
      </c>
      <c r="Q78" s="538"/>
    </row>
    <row r="79" spans="1:17" ht="15" x14ac:dyDescent="0.2">
      <c r="A79" s="148" t="s">
        <v>496</v>
      </c>
      <c r="B79" s="612">
        <v>125</v>
      </c>
      <c r="C79" s="612">
        <v>74</v>
      </c>
      <c r="D79" s="613">
        <v>59.2</v>
      </c>
      <c r="E79" s="445" t="s">
        <v>206</v>
      </c>
      <c r="F79" s="612">
        <v>131</v>
      </c>
      <c r="G79" s="612">
        <v>85</v>
      </c>
      <c r="H79" s="613">
        <v>64.885496183206101</v>
      </c>
      <c r="I79" s="445" t="s">
        <v>206</v>
      </c>
      <c r="J79" s="612">
        <v>256</v>
      </c>
      <c r="K79" s="612">
        <v>159</v>
      </c>
      <c r="L79" s="613">
        <v>62.109375</v>
      </c>
      <c r="M79" s="11">
        <f t="shared" si="8"/>
        <v>30</v>
      </c>
      <c r="N79" s="11">
        <f>IF(J79&gt;50,1,0)</f>
        <v>1</v>
      </c>
      <c r="Q79" s="538"/>
    </row>
    <row r="80" spans="1:17" ht="15" x14ac:dyDescent="0.2">
      <c r="A80" s="148" t="s">
        <v>922</v>
      </c>
      <c r="B80" s="612">
        <v>245</v>
      </c>
      <c r="C80" s="612">
        <v>125</v>
      </c>
      <c r="D80" s="613">
        <v>51.020408163265301</v>
      </c>
      <c r="E80" s="445" t="s">
        <v>206</v>
      </c>
      <c r="F80" s="612">
        <v>280</v>
      </c>
      <c r="G80" s="612">
        <v>134</v>
      </c>
      <c r="H80" s="613">
        <v>47.857142857142897</v>
      </c>
      <c r="I80" s="445" t="s">
        <v>206</v>
      </c>
      <c r="J80" s="612">
        <v>525</v>
      </c>
      <c r="K80" s="612">
        <v>259</v>
      </c>
      <c r="L80" s="613">
        <v>49.3333333333333</v>
      </c>
      <c r="Q80" s="538"/>
    </row>
    <row r="81" spans="1:12" ht="15.75" x14ac:dyDescent="0.25">
      <c r="A81" s="207" t="s">
        <v>43</v>
      </c>
      <c r="B81" s="616">
        <f>SUM(B4:B80)</f>
        <v>58006</v>
      </c>
      <c r="C81" s="616">
        <f>SUM(C4:C80)</f>
        <v>29438</v>
      </c>
      <c r="D81" s="617">
        <f>C81/B81*100</f>
        <v>50.749922421818425</v>
      </c>
      <c r="E81" s="616" t="s">
        <v>206</v>
      </c>
      <c r="F81" s="616">
        <f>SUM(F4:F80)</f>
        <v>64858</v>
      </c>
      <c r="G81" s="616">
        <f>SUM(G4:G80)</f>
        <v>29593</v>
      </c>
      <c r="H81" s="617">
        <f>G81/F81*100</f>
        <v>45.627370563384623</v>
      </c>
      <c r="I81" s="616" t="s">
        <v>206</v>
      </c>
      <c r="J81" s="616">
        <f>SUM(J4:J80)</f>
        <v>122902</v>
      </c>
      <c r="K81" s="616">
        <f>SUM(K4:K80)</f>
        <v>59056</v>
      </c>
      <c r="L81" s="617">
        <f>K81/J81*100</f>
        <v>48.051292900034177</v>
      </c>
    </row>
    <row r="82" spans="1:12" x14ac:dyDescent="0.2">
      <c r="A82" s="11" t="s">
        <v>687</v>
      </c>
      <c r="J82" s="538"/>
    </row>
    <row r="83" spans="1:12" ht="15" x14ac:dyDescent="0.2">
      <c r="A83" s="11" t="s">
        <v>497</v>
      </c>
      <c r="J83" s="620"/>
    </row>
    <row r="84" spans="1:12" x14ac:dyDescent="0.2">
      <c r="A84" s="11" t="s">
        <v>498</v>
      </c>
      <c r="J84" s="621"/>
    </row>
    <row r="85" spans="1:12" x14ac:dyDescent="0.2">
      <c r="A85" s="11" t="s">
        <v>499</v>
      </c>
    </row>
    <row r="86" spans="1:12" x14ac:dyDescent="0.2">
      <c r="A86" s="11" t="s">
        <v>767</v>
      </c>
    </row>
    <row r="87" spans="1:12" x14ac:dyDescent="0.2">
      <c r="A87" s="11" t="s">
        <v>806</v>
      </c>
    </row>
    <row r="88" spans="1:12" x14ac:dyDescent="0.2">
      <c r="A88" s="582" t="s">
        <v>458</v>
      </c>
    </row>
    <row r="89" spans="1:12" x14ac:dyDescent="0.2">
      <c r="A89" s="487" t="s">
        <v>924</v>
      </c>
    </row>
  </sheetData>
  <phoneticPr fontId="31" type="noConversion"/>
  <pageMargins left="0.74803149606299213" right="0.74803149606299213" top="0.59055118110236227" bottom="0.19685039370078741" header="0.11811023622047245" footer="0.11811023622047245"/>
  <pageSetup paperSize="9" scale="54" orientation="portrait" r:id="rId1"/>
  <headerFooter alignWithMargins="0">
    <oddHeader>&amp;R&amp;"Arial,Bold"&amp;16ROAD TRANSPORT VEHICLES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3"/>
  <sheetViews>
    <sheetView zoomScale="75" zoomScaleNormal="75" workbookViewId="0"/>
  </sheetViews>
  <sheetFormatPr defaultRowHeight="12.75" x14ac:dyDescent="0.2"/>
  <cols>
    <col min="1" max="1" width="10.85546875" style="11" customWidth="1"/>
    <col min="2" max="2" width="9.140625" style="11"/>
    <col min="3" max="4" width="0" style="11" hidden="1" customWidth="1"/>
    <col min="5" max="5" width="9.28515625" style="11" hidden="1" customWidth="1"/>
    <col min="6" max="6" width="9.140625" style="11"/>
    <col min="7" max="7" width="9.85546875" style="11" customWidth="1"/>
    <col min="8" max="8" width="9.42578125" style="11" customWidth="1"/>
    <col min="9" max="10" width="12.7109375" style="11" bestFit="1" customWidth="1"/>
    <col min="11" max="11" width="9.85546875" style="11" customWidth="1"/>
    <col min="12" max="13" width="12.7109375" style="11" bestFit="1" customWidth="1"/>
    <col min="14" max="14" width="9" style="11" customWidth="1"/>
    <col min="15" max="15" width="10.28515625" style="11" customWidth="1"/>
    <col min="16" max="16" width="9.140625" style="11" customWidth="1"/>
    <col min="17" max="17" width="13.5703125" style="11" customWidth="1"/>
    <col min="18" max="18" width="10.85546875" style="11" customWidth="1"/>
    <col min="19" max="16384" width="9.140625" style="11"/>
  </cols>
  <sheetData>
    <row r="1" spans="1:18" s="43" customFormat="1" ht="23.25" customHeight="1" x14ac:dyDescent="0.25">
      <c r="A1" s="160" t="s">
        <v>947</v>
      </c>
      <c r="B1" s="148"/>
      <c r="C1" s="148"/>
      <c r="D1" s="159"/>
      <c r="E1" s="148"/>
      <c r="F1" s="159"/>
      <c r="G1" s="148"/>
      <c r="H1" s="148"/>
      <c r="I1" s="159"/>
      <c r="J1" s="148"/>
      <c r="K1" s="148"/>
      <c r="L1" s="148"/>
      <c r="M1" s="148"/>
      <c r="N1" s="159"/>
      <c r="O1" s="148"/>
      <c r="P1" s="159"/>
      <c r="Q1" s="148"/>
    </row>
    <row r="2" spans="1:18" s="43" customFormat="1" ht="23.25" customHeight="1" x14ac:dyDescent="0.25">
      <c r="A2" s="160" t="s">
        <v>798</v>
      </c>
      <c r="B2" s="148"/>
      <c r="C2" s="148"/>
      <c r="D2" s="159"/>
      <c r="E2" s="148"/>
      <c r="F2" s="159"/>
      <c r="G2" s="148"/>
      <c r="H2" s="148"/>
      <c r="I2" s="159"/>
      <c r="J2" s="148"/>
      <c r="K2" s="148"/>
      <c r="L2" s="148"/>
      <c r="M2" s="148"/>
      <c r="N2" s="159"/>
      <c r="O2" s="148"/>
      <c r="P2" s="159"/>
      <c r="Q2" s="148"/>
    </row>
    <row r="3" spans="1:18" ht="15.75" x14ac:dyDescent="0.25">
      <c r="A3" s="92" t="s">
        <v>525</v>
      </c>
      <c r="O3" s="136"/>
    </row>
    <row r="4" spans="1:18" ht="15" x14ac:dyDescent="0.2">
      <c r="A4" s="43"/>
      <c r="M4" s="135"/>
      <c r="O4" s="136"/>
    </row>
    <row r="5" spans="1:18" s="43" customFormat="1" ht="15.75" x14ac:dyDescent="0.25">
      <c r="A5" s="160" t="s">
        <v>891</v>
      </c>
      <c r="B5" s="159"/>
      <c r="C5" s="159"/>
      <c r="D5" s="148"/>
      <c r="E5" s="159"/>
      <c r="F5" s="159"/>
      <c r="G5" s="159"/>
      <c r="H5" s="159"/>
      <c r="I5" s="159"/>
      <c r="J5" s="159"/>
      <c r="K5" s="159"/>
      <c r="L5" s="159"/>
      <c r="M5" s="159"/>
      <c r="N5" s="159"/>
      <c r="O5" s="159"/>
      <c r="P5" s="159"/>
      <c r="Q5" s="159"/>
    </row>
    <row r="6" spans="1:18" ht="10.5" customHeight="1" x14ac:dyDescent="0.25">
      <c r="A6" s="196"/>
      <c r="B6" s="487"/>
      <c r="C6" s="487"/>
      <c r="D6" s="487"/>
      <c r="E6" s="487"/>
      <c r="F6" s="487"/>
      <c r="G6" s="487"/>
      <c r="H6" s="487"/>
      <c r="I6" s="487"/>
      <c r="J6" s="487"/>
      <c r="K6" s="487"/>
      <c r="L6" s="487"/>
      <c r="M6" s="487"/>
      <c r="N6" s="159"/>
      <c r="O6" s="200"/>
      <c r="P6" s="586"/>
      <c r="Q6" s="487"/>
      <c r="R6" s="380"/>
    </row>
    <row r="7" spans="1:18" ht="15.75" customHeight="1" x14ac:dyDescent="0.25">
      <c r="A7" s="197"/>
      <c r="B7" s="198"/>
      <c r="C7" s="198"/>
      <c r="D7" s="587"/>
      <c r="E7" s="587"/>
      <c r="F7" s="587"/>
      <c r="G7" s="587"/>
      <c r="H7" s="587"/>
      <c r="I7" s="198"/>
      <c r="J7" s="198" t="s">
        <v>211</v>
      </c>
      <c r="K7" s="198"/>
      <c r="L7" s="198"/>
      <c r="M7" s="198"/>
      <c r="N7" s="198"/>
      <c r="O7" s="198"/>
      <c r="P7" s="199" t="s">
        <v>258</v>
      </c>
      <c r="Q7" s="525" t="s">
        <v>271</v>
      </c>
    </row>
    <row r="8" spans="1:18" s="43" customFormat="1" ht="32.25" customHeight="1" x14ac:dyDescent="0.25">
      <c r="A8" s="200"/>
      <c r="B8" s="200"/>
      <c r="C8" s="201" t="s">
        <v>114</v>
      </c>
      <c r="D8" s="200"/>
      <c r="E8" s="200"/>
      <c r="F8" s="200"/>
      <c r="G8" s="200"/>
      <c r="H8" s="201" t="s">
        <v>502</v>
      </c>
      <c r="I8" s="201" t="s">
        <v>503</v>
      </c>
      <c r="J8" s="201" t="s">
        <v>116</v>
      </c>
      <c r="K8" s="201" t="s">
        <v>117</v>
      </c>
      <c r="L8" s="201" t="s">
        <v>118</v>
      </c>
      <c r="M8" s="201" t="s">
        <v>119</v>
      </c>
      <c r="N8" s="201" t="s">
        <v>504</v>
      </c>
      <c r="O8" s="202" t="s">
        <v>505</v>
      </c>
      <c r="P8" s="202" t="s">
        <v>259</v>
      </c>
      <c r="Q8" s="526"/>
    </row>
    <row r="9" spans="1:18" ht="15" x14ac:dyDescent="0.2">
      <c r="A9" s="240"/>
      <c r="B9" s="148"/>
      <c r="C9" s="148"/>
      <c r="D9" s="240"/>
      <c r="E9" s="240"/>
      <c r="F9" s="240"/>
      <c r="G9" s="240"/>
      <c r="H9" s="240"/>
      <c r="I9" s="148"/>
      <c r="J9" s="148"/>
      <c r="K9" s="148"/>
      <c r="L9" s="148"/>
      <c r="M9" s="148"/>
      <c r="N9" s="148"/>
      <c r="O9" s="605" t="s">
        <v>729</v>
      </c>
      <c r="P9" s="148"/>
      <c r="Q9" s="588" t="s">
        <v>149</v>
      </c>
    </row>
    <row r="10" spans="1:18" ht="6" customHeight="1" x14ac:dyDescent="0.2">
      <c r="A10" s="148"/>
      <c r="B10" s="148"/>
      <c r="C10" s="148"/>
      <c r="D10" s="240"/>
      <c r="E10" s="240"/>
      <c r="F10" s="240"/>
      <c r="G10" s="240"/>
      <c r="H10" s="240"/>
      <c r="I10" s="148"/>
      <c r="J10" s="148"/>
      <c r="K10" s="148"/>
      <c r="L10" s="148"/>
      <c r="M10" s="148"/>
      <c r="N10" s="148"/>
      <c r="O10" s="546"/>
      <c r="P10" s="148"/>
      <c r="Q10" s="588"/>
    </row>
    <row r="11" spans="1:18" ht="18.75" customHeight="1" x14ac:dyDescent="0.25">
      <c r="A11" s="192" t="s">
        <v>280</v>
      </c>
      <c r="B11" s="148"/>
      <c r="C11" s="148"/>
      <c r="D11" s="240"/>
      <c r="E11" s="240"/>
      <c r="F11" s="240"/>
      <c r="G11" s="240"/>
      <c r="H11" s="495">
        <v>39</v>
      </c>
      <c r="I11" s="495">
        <v>60.3</v>
      </c>
      <c r="J11" s="495">
        <v>71.8</v>
      </c>
      <c r="K11" s="495">
        <v>82.3</v>
      </c>
      <c r="L11" s="495">
        <v>81.3</v>
      </c>
      <c r="M11" s="495">
        <v>76.3</v>
      </c>
      <c r="N11" s="495">
        <v>70.099999999999994</v>
      </c>
      <c r="O11" s="495">
        <v>43.2</v>
      </c>
      <c r="P11" s="495">
        <v>71.2</v>
      </c>
      <c r="Q11" s="381">
        <v>9720</v>
      </c>
    </row>
    <row r="12" spans="1:18" ht="6" customHeight="1" x14ac:dyDescent="0.2">
      <c r="A12" s="240"/>
      <c r="B12" s="148"/>
      <c r="C12" s="148"/>
      <c r="D12" s="240"/>
      <c r="E12" s="240"/>
      <c r="F12" s="193"/>
      <c r="G12" s="240"/>
      <c r="H12" s="495"/>
      <c r="I12" s="495"/>
      <c r="J12" s="495"/>
      <c r="K12" s="495"/>
      <c r="L12" s="495"/>
      <c r="M12" s="495"/>
      <c r="N12" s="495"/>
      <c r="O12" s="495"/>
      <c r="P12" s="495"/>
      <c r="Q12" s="381"/>
    </row>
    <row r="13" spans="1:18" ht="15.75" x14ac:dyDescent="0.25">
      <c r="A13" s="153" t="s">
        <v>215</v>
      </c>
      <c r="B13" s="240"/>
      <c r="C13" s="148">
        <v>47</v>
      </c>
      <c r="D13" s="240"/>
      <c r="E13" s="240"/>
      <c r="F13" s="240"/>
      <c r="G13" s="149"/>
      <c r="H13" s="495"/>
      <c r="I13" s="495"/>
      <c r="J13" s="495"/>
      <c r="K13" s="495"/>
      <c r="L13" s="495"/>
      <c r="M13" s="495"/>
      <c r="N13" s="495"/>
      <c r="O13" s="495"/>
      <c r="P13" s="495"/>
      <c r="Q13" s="381"/>
    </row>
    <row r="14" spans="1:18" ht="15" customHeight="1" x14ac:dyDescent="0.2">
      <c r="A14" s="193" t="s">
        <v>139</v>
      </c>
      <c r="B14" s="240"/>
      <c r="C14" s="148">
        <v>39</v>
      </c>
      <c r="D14" s="240"/>
      <c r="E14" s="240"/>
      <c r="F14" s="240"/>
      <c r="G14" s="148"/>
      <c r="H14" s="495">
        <v>36</v>
      </c>
      <c r="I14" s="495">
        <v>64</v>
      </c>
      <c r="J14" s="495">
        <v>76</v>
      </c>
      <c r="K14" s="495">
        <v>85</v>
      </c>
      <c r="L14" s="495">
        <v>87</v>
      </c>
      <c r="M14" s="495">
        <v>83</v>
      </c>
      <c r="N14" s="495">
        <v>83</v>
      </c>
      <c r="O14" s="495">
        <v>62</v>
      </c>
      <c r="P14" s="495">
        <v>77</v>
      </c>
      <c r="Q14" s="381">
        <v>4330</v>
      </c>
    </row>
    <row r="15" spans="1:18" ht="15" x14ac:dyDescent="0.2">
      <c r="A15" s="193" t="s">
        <v>140</v>
      </c>
      <c r="B15" s="240"/>
      <c r="C15" s="148">
        <v>14</v>
      </c>
      <c r="D15" s="240"/>
      <c r="E15" s="240"/>
      <c r="F15" s="240"/>
      <c r="G15" s="148"/>
      <c r="H15" s="495">
        <v>43</v>
      </c>
      <c r="I15" s="495">
        <v>57</v>
      </c>
      <c r="J15" s="495">
        <v>67</v>
      </c>
      <c r="K15" s="495">
        <v>79</v>
      </c>
      <c r="L15" s="495">
        <v>76</v>
      </c>
      <c r="M15" s="495">
        <v>71</v>
      </c>
      <c r="N15" s="495">
        <v>60</v>
      </c>
      <c r="O15" s="495">
        <v>29</v>
      </c>
      <c r="P15" s="495">
        <v>66</v>
      </c>
      <c r="Q15" s="381">
        <v>5390</v>
      </c>
    </row>
    <row r="16" spans="1:18" ht="15" x14ac:dyDescent="0.2">
      <c r="A16" s="193" t="s">
        <v>832</v>
      </c>
      <c r="B16" s="240"/>
      <c r="C16" s="148"/>
      <c r="D16" s="240"/>
      <c r="E16" s="240"/>
      <c r="F16" s="240"/>
      <c r="G16" s="148"/>
      <c r="H16" s="495" t="s">
        <v>728</v>
      </c>
      <c r="I16" s="495" t="s">
        <v>728</v>
      </c>
      <c r="J16" s="495" t="s">
        <v>728</v>
      </c>
      <c r="K16" s="495" t="s">
        <v>728</v>
      </c>
      <c r="L16" s="495" t="s">
        <v>728</v>
      </c>
      <c r="M16" s="495" t="s">
        <v>728</v>
      </c>
      <c r="N16" s="495" t="s">
        <v>728</v>
      </c>
      <c r="O16" s="495" t="s">
        <v>728</v>
      </c>
      <c r="P16" s="495" t="s">
        <v>728</v>
      </c>
      <c r="Q16" s="381">
        <v>0</v>
      </c>
    </row>
    <row r="17" spans="1:17" ht="15" x14ac:dyDescent="0.2">
      <c r="A17" s="193" t="s">
        <v>833</v>
      </c>
      <c r="B17" s="240"/>
      <c r="C17" s="148"/>
      <c r="D17" s="240"/>
      <c r="E17" s="240"/>
      <c r="F17" s="240"/>
      <c r="G17" s="148"/>
      <c r="H17" s="495" t="s">
        <v>728</v>
      </c>
      <c r="I17" s="495" t="s">
        <v>728</v>
      </c>
      <c r="J17" s="495" t="s">
        <v>728</v>
      </c>
      <c r="K17" s="495" t="s">
        <v>728</v>
      </c>
      <c r="L17" s="495" t="s">
        <v>728</v>
      </c>
      <c r="M17" s="495" t="s">
        <v>728</v>
      </c>
      <c r="N17" s="495" t="s">
        <v>728</v>
      </c>
      <c r="O17" s="495" t="s">
        <v>728</v>
      </c>
      <c r="P17" s="495" t="s">
        <v>728</v>
      </c>
      <c r="Q17" s="381">
        <v>0</v>
      </c>
    </row>
    <row r="18" spans="1:17" ht="6" customHeight="1" x14ac:dyDescent="0.2">
      <c r="A18" s="148"/>
      <c r="B18" s="148"/>
      <c r="C18" s="148"/>
      <c r="D18" s="240"/>
      <c r="E18" s="148"/>
      <c r="F18" s="240"/>
      <c r="G18" s="148"/>
      <c r="H18" s="495"/>
      <c r="I18" s="495"/>
      <c r="J18" s="495"/>
      <c r="K18" s="495"/>
      <c r="L18" s="495"/>
      <c r="M18" s="495"/>
      <c r="N18" s="495"/>
      <c r="O18" s="495"/>
      <c r="P18" s="495"/>
      <c r="Q18" s="381"/>
    </row>
    <row r="19" spans="1:17" ht="15.75" x14ac:dyDescent="0.25">
      <c r="A19" s="92" t="s">
        <v>571</v>
      </c>
      <c r="B19" s="43"/>
      <c r="C19" s="43"/>
      <c r="D19" s="43"/>
      <c r="E19" s="43"/>
      <c r="F19" s="43"/>
      <c r="G19" s="43"/>
      <c r="H19" s="148"/>
      <c r="I19" s="148"/>
      <c r="J19" s="148"/>
      <c r="K19" s="148"/>
      <c r="L19" s="148"/>
      <c r="M19" s="148"/>
      <c r="N19" s="148"/>
      <c r="O19" s="148"/>
      <c r="P19" s="148"/>
      <c r="Q19" s="148"/>
    </row>
    <row r="20" spans="1:17" ht="15" x14ac:dyDescent="0.2">
      <c r="A20" s="43" t="s">
        <v>899</v>
      </c>
      <c r="B20" s="43"/>
      <c r="C20" s="43"/>
      <c r="D20" s="43"/>
      <c r="E20" s="43"/>
      <c r="F20" s="43"/>
      <c r="G20" s="43"/>
      <c r="H20" s="497">
        <v>44</v>
      </c>
      <c r="I20" s="497">
        <v>65</v>
      </c>
      <c r="J20" s="497">
        <v>77</v>
      </c>
      <c r="K20" s="497">
        <v>82</v>
      </c>
      <c r="L20" s="497">
        <v>80</v>
      </c>
      <c r="M20" s="497">
        <v>76</v>
      </c>
      <c r="N20" s="497">
        <v>69</v>
      </c>
      <c r="O20" s="497">
        <v>41</v>
      </c>
      <c r="P20" s="497">
        <v>72</v>
      </c>
      <c r="Q20" s="498">
        <v>7590</v>
      </c>
    </row>
    <row r="21" spans="1:17" ht="14.25" customHeight="1" x14ac:dyDescent="0.2">
      <c r="A21" s="43" t="s">
        <v>900</v>
      </c>
      <c r="B21" s="43"/>
      <c r="C21" s="43"/>
      <c r="D21" s="43"/>
      <c r="E21" s="43"/>
      <c r="F21" s="43"/>
      <c r="G21" s="43"/>
      <c r="H21" s="497" t="s">
        <v>728</v>
      </c>
      <c r="I21" s="497">
        <v>70</v>
      </c>
      <c r="J21" s="497">
        <v>77</v>
      </c>
      <c r="K21" s="497">
        <v>94</v>
      </c>
      <c r="L21" s="497">
        <v>91</v>
      </c>
      <c r="M21" s="497">
        <v>83</v>
      </c>
      <c r="N21" s="497">
        <v>80</v>
      </c>
      <c r="O21" s="497">
        <v>60</v>
      </c>
      <c r="P21" s="497">
        <v>81</v>
      </c>
      <c r="Q21" s="498">
        <v>1270</v>
      </c>
    </row>
    <row r="22" spans="1:17" ht="15" x14ac:dyDescent="0.2">
      <c r="A22" s="43" t="s">
        <v>901</v>
      </c>
      <c r="B22" s="43"/>
      <c r="C22" s="43"/>
      <c r="D22" s="43"/>
      <c r="E22" s="43"/>
      <c r="F22" s="43"/>
      <c r="G22" s="43"/>
      <c r="H22" s="497" t="s">
        <v>728</v>
      </c>
      <c r="I22" s="497" t="s">
        <v>728</v>
      </c>
      <c r="J22" s="497">
        <v>57</v>
      </c>
      <c r="K22" s="497" t="s">
        <v>728</v>
      </c>
      <c r="L22" s="497" t="s">
        <v>728</v>
      </c>
      <c r="M22" s="497" t="s">
        <v>728</v>
      </c>
      <c r="N22" s="497" t="s">
        <v>728</v>
      </c>
      <c r="O22" s="497" t="s">
        <v>728</v>
      </c>
      <c r="P22" s="497">
        <v>50</v>
      </c>
      <c r="Q22" s="498">
        <v>150</v>
      </c>
    </row>
    <row r="23" spans="1:17" ht="15" x14ac:dyDescent="0.2">
      <c r="A23" s="43" t="s">
        <v>902</v>
      </c>
      <c r="B23" s="43"/>
      <c r="C23" s="43"/>
      <c r="D23" s="43"/>
      <c r="E23" s="43"/>
      <c r="F23" s="43"/>
      <c r="G23" s="43"/>
      <c r="H23" s="497" t="s">
        <v>728</v>
      </c>
      <c r="I23" s="497">
        <v>32</v>
      </c>
      <c r="J23" s="497">
        <v>54</v>
      </c>
      <c r="K23" s="497">
        <v>78</v>
      </c>
      <c r="L23" s="497" t="s">
        <v>728</v>
      </c>
      <c r="M23" s="497" t="s">
        <v>728</v>
      </c>
      <c r="N23" s="497" t="s">
        <v>728</v>
      </c>
      <c r="O23" s="497" t="s">
        <v>728</v>
      </c>
      <c r="P23" s="497">
        <v>53</v>
      </c>
      <c r="Q23" s="498">
        <v>400</v>
      </c>
    </row>
    <row r="24" spans="1:17" ht="15" x14ac:dyDescent="0.2">
      <c r="A24" s="43" t="s">
        <v>903</v>
      </c>
      <c r="B24" s="43"/>
      <c r="C24" s="43"/>
      <c r="D24" s="43"/>
      <c r="E24" s="43"/>
      <c r="F24" s="43"/>
      <c r="G24" s="43"/>
      <c r="H24" s="497" t="s">
        <v>728</v>
      </c>
      <c r="I24" s="497" t="s">
        <v>728</v>
      </c>
      <c r="J24" s="497">
        <v>55</v>
      </c>
      <c r="K24" s="497" t="s">
        <v>728</v>
      </c>
      <c r="L24" s="497" t="s">
        <v>728</v>
      </c>
      <c r="M24" s="497" t="s">
        <v>728</v>
      </c>
      <c r="N24" s="497" t="s">
        <v>728</v>
      </c>
      <c r="O24" s="497" t="s">
        <v>728</v>
      </c>
      <c r="P24" s="497">
        <v>57</v>
      </c>
      <c r="Q24" s="498">
        <v>190</v>
      </c>
    </row>
    <row r="25" spans="1:17" ht="15" x14ac:dyDescent="0.2">
      <c r="A25" s="43" t="s">
        <v>622</v>
      </c>
      <c r="B25" s="43"/>
      <c r="C25" s="43"/>
      <c r="D25" s="43"/>
      <c r="E25" s="43"/>
      <c r="F25" s="43"/>
      <c r="G25" s="43"/>
      <c r="H25" s="497" t="s">
        <v>728</v>
      </c>
      <c r="I25" s="497" t="s">
        <v>728</v>
      </c>
      <c r="J25" s="497" t="s">
        <v>728</v>
      </c>
      <c r="K25" s="497" t="s">
        <v>728</v>
      </c>
      <c r="L25" s="497" t="s">
        <v>728</v>
      </c>
      <c r="M25" s="497" t="s">
        <v>728</v>
      </c>
      <c r="N25" s="497" t="s">
        <v>728</v>
      </c>
      <c r="O25" s="497" t="s">
        <v>728</v>
      </c>
      <c r="P25" s="497">
        <v>54</v>
      </c>
      <c r="Q25" s="498">
        <v>130</v>
      </c>
    </row>
    <row r="26" spans="1:17" ht="6" customHeight="1" x14ac:dyDescent="0.2">
      <c r="A26" s="43"/>
      <c r="B26" s="43"/>
      <c r="C26" s="43"/>
      <c r="D26" s="43"/>
      <c r="E26" s="43"/>
      <c r="F26" s="43"/>
      <c r="G26" s="43"/>
      <c r="H26" s="497"/>
      <c r="I26" s="497"/>
      <c r="J26" s="497"/>
      <c r="K26" s="497"/>
      <c r="L26" s="497"/>
      <c r="M26" s="497"/>
      <c r="N26" s="497"/>
      <c r="O26" s="497"/>
      <c r="P26" s="497"/>
      <c r="Q26" s="498"/>
    </row>
    <row r="27" spans="1:17" ht="15" customHeight="1" x14ac:dyDescent="0.25">
      <c r="A27" s="92" t="s">
        <v>904</v>
      </c>
      <c r="B27" s="43"/>
      <c r="C27" s="43"/>
      <c r="D27" s="43"/>
      <c r="E27" s="43"/>
      <c r="F27" s="43"/>
      <c r="G27" s="43"/>
      <c r="H27" s="497"/>
      <c r="I27" s="497"/>
      <c r="J27" s="497"/>
      <c r="K27" s="497"/>
      <c r="L27" s="497"/>
      <c r="M27" s="497"/>
      <c r="N27" s="497"/>
      <c r="O27" s="497"/>
      <c r="P27" s="497"/>
      <c r="Q27" s="498"/>
    </row>
    <row r="28" spans="1:17" ht="15" customHeight="1" x14ac:dyDescent="0.2">
      <c r="A28" s="43" t="s">
        <v>905</v>
      </c>
      <c r="B28" s="43"/>
      <c r="C28" s="43"/>
      <c r="D28" s="43"/>
      <c r="E28" s="43"/>
      <c r="F28" s="43"/>
      <c r="G28" s="43"/>
      <c r="H28" s="497" t="s">
        <v>728</v>
      </c>
      <c r="I28" s="497" t="s">
        <v>728</v>
      </c>
      <c r="J28" s="497">
        <v>87</v>
      </c>
      <c r="K28" s="497">
        <v>89</v>
      </c>
      <c r="L28" s="497">
        <v>96</v>
      </c>
      <c r="M28" s="497">
        <v>95</v>
      </c>
      <c r="N28" s="497" t="s">
        <v>728</v>
      </c>
      <c r="O28" s="497" t="s">
        <v>728</v>
      </c>
      <c r="P28" s="497">
        <v>90</v>
      </c>
      <c r="Q28" s="498">
        <v>630</v>
      </c>
    </row>
    <row r="29" spans="1:17" ht="12" customHeight="1" x14ac:dyDescent="0.2">
      <c r="A29" s="43" t="s">
        <v>906</v>
      </c>
      <c r="B29" s="43"/>
      <c r="C29" s="43"/>
      <c r="D29" s="43"/>
      <c r="E29" s="43"/>
      <c r="F29" s="43"/>
      <c r="G29" s="43"/>
      <c r="H29" s="497" t="s">
        <v>728</v>
      </c>
      <c r="I29" s="497">
        <v>73</v>
      </c>
      <c r="J29" s="497">
        <v>80</v>
      </c>
      <c r="K29" s="497">
        <v>90</v>
      </c>
      <c r="L29" s="497">
        <v>89</v>
      </c>
      <c r="M29" s="497">
        <v>88</v>
      </c>
      <c r="N29" s="497" t="s">
        <v>728</v>
      </c>
      <c r="O29" s="497" t="s">
        <v>728</v>
      </c>
      <c r="P29" s="497">
        <v>83</v>
      </c>
      <c r="Q29" s="498">
        <v>3210</v>
      </c>
    </row>
    <row r="30" spans="1:17" ht="15" x14ac:dyDescent="0.2">
      <c r="A30" s="43" t="s">
        <v>907</v>
      </c>
      <c r="B30" s="43"/>
      <c r="C30" s="43"/>
      <c r="D30" s="43"/>
      <c r="E30" s="43"/>
      <c r="F30" s="43"/>
      <c r="G30" s="43"/>
      <c r="H30" s="497" t="s">
        <v>728</v>
      </c>
      <c r="I30" s="497">
        <v>59</v>
      </c>
      <c r="J30" s="497">
        <v>73</v>
      </c>
      <c r="K30" s="497">
        <v>82</v>
      </c>
      <c r="L30" s="497">
        <v>81</v>
      </c>
      <c r="M30" s="497">
        <v>79</v>
      </c>
      <c r="N30" s="497" t="s">
        <v>728</v>
      </c>
      <c r="O30" s="497" t="s">
        <v>728</v>
      </c>
      <c r="P30" s="497">
        <v>75</v>
      </c>
      <c r="Q30" s="498">
        <v>1050</v>
      </c>
    </row>
    <row r="31" spans="1:17" ht="15" customHeight="1" x14ac:dyDescent="0.2">
      <c r="A31" s="43" t="s">
        <v>908</v>
      </c>
      <c r="B31" s="43"/>
      <c r="C31" s="43"/>
      <c r="D31" s="43"/>
      <c r="E31" s="43"/>
      <c r="F31" s="43"/>
      <c r="G31" s="43"/>
      <c r="H31" s="497" t="s">
        <v>728</v>
      </c>
      <c r="I31" s="497">
        <v>31</v>
      </c>
      <c r="J31" s="497">
        <v>43</v>
      </c>
      <c r="K31" s="497">
        <v>64</v>
      </c>
      <c r="L31" s="497">
        <v>71</v>
      </c>
      <c r="M31" s="497" t="s">
        <v>728</v>
      </c>
      <c r="N31" s="497" t="s">
        <v>728</v>
      </c>
      <c r="O31" s="497" t="s">
        <v>728</v>
      </c>
      <c r="P31" s="497">
        <v>52</v>
      </c>
      <c r="Q31" s="498">
        <v>360</v>
      </c>
    </row>
    <row r="32" spans="1:17" ht="15" x14ac:dyDescent="0.2">
      <c r="A32" s="43" t="s">
        <v>909</v>
      </c>
      <c r="B32" s="43"/>
      <c r="C32" s="43"/>
      <c r="D32" s="43"/>
      <c r="E32" s="43"/>
      <c r="F32" s="43"/>
      <c r="G32" s="43"/>
      <c r="H32" s="497" t="s">
        <v>728</v>
      </c>
      <c r="I32" s="497" t="s">
        <v>728</v>
      </c>
      <c r="J32" s="497" t="s">
        <v>728</v>
      </c>
      <c r="K32" s="497" t="s">
        <v>728</v>
      </c>
      <c r="L32" s="497">
        <v>83</v>
      </c>
      <c r="M32" s="497">
        <v>78</v>
      </c>
      <c r="N32" s="497">
        <v>69</v>
      </c>
      <c r="O32" s="497">
        <v>43</v>
      </c>
      <c r="P32" s="497">
        <v>67</v>
      </c>
      <c r="Q32" s="498">
        <v>3280</v>
      </c>
    </row>
    <row r="33" spans="1:19" ht="15" x14ac:dyDescent="0.2">
      <c r="A33" s="43" t="s">
        <v>910</v>
      </c>
      <c r="B33" s="43"/>
      <c r="C33" s="43"/>
      <c r="D33" s="43"/>
      <c r="E33" s="43"/>
      <c r="F33" s="43"/>
      <c r="G33" s="43"/>
      <c r="H33" s="497" t="s">
        <v>728</v>
      </c>
      <c r="I33" s="497">
        <v>20</v>
      </c>
      <c r="J33" s="497">
        <v>44</v>
      </c>
      <c r="K33" s="497" t="s">
        <v>728</v>
      </c>
      <c r="L33" s="497">
        <v>56</v>
      </c>
      <c r="M33" s="497" t="s">
        <v>728</v>
      </c>
      <c r="N33" s="497" t="s">
        <v>728</v>
      </c>
      <c r="O33" s="497" t="s">
        <v>728</v>
      </c>
      <c r="P33" s="497">
        <v>39</v>
      </c>
      <c r="Q33" s="498">
        <v>290</v>
      </c>
    </row>
    <row r="34" spans="1:19" ht="15" x14ac:dyDescent="0.2">
      <c r="A34" s="43" t="s">
        <v>911</v>
      </c>
      <c r="B34" s="43"/>
      <c r="C34" s="43"/>
      <c r="D34" s="43"/>
      <c r="E34" s="43"/>
      <c r="F34" s="43"/>
      <c r="G34" s="43"/>
      <c r="H34" s="497">
        <v>43</v>
      </c>
      <c r="I34" s="497">
        <v>48</v>
      </c>
      <c r="J34" s="497" t="s">
        <v>728</v>
      </c>
      <c r="K34" s="497" t="s">
        <v>728</v>
      </c>
      <c r="L34" s="497" t="s">
        <v>728</v>
      </c>
      <c r="M34" s="497" t="s">
        <v>728</v>
      </c>
      <c r="N34" s="497" t="s">
        <v>728</v>
      </c>
      <c r="O34" s="497" t="s">
        <v>728</v>
      </c>
      <c r="P34" s="497">
        <v>47</v>
      </c>
      <c r="Q34" s="498">
        <v>270</v>
      </c>
    </row>
    <row r="35" spans="1:19" ht="15" x14ac:dyDescent="0.2">
      <c r="A35" s="43" t="s">
        <v>912</v>
      </c>
      <c r="B35" s="43"/>
      <c r="C35" s="43"/>
      <c r="D35" s="43"/>
      <c r="E35" s="43"/>
      <c r="F35" s="43"/>
      <c r="G35" s="43"/>
      <c r="H35" s="497" t="s">
        <v>728</v>
      </c>
      <c r="I35" s="497" t="s">
        <v>728</v>
      </c>
      <c r="J35" s="497">
        <v>8</v>
      </c>
      <c r="K35" s="497">
        <v>34</v>
      </c>
      <c r="L35" s="497">
        <v>39</v>
      </c>
      <c r="M35" s="497">
        <v>32</v>
      </c>
      <c r="N35" s="497" t="s">
        <v>728</v>
      </c>
      <c r="O35" s="497" t="s">
        <v>728</v>
      </c>
      <c r="P35" s="497">
        <v>59</v>
      </c>
      <c r="Q35" s="498">
        <v>500</v>
      </c>
    </row>
    <row r="36" spans="1:19" ht="15" customHeight="1" x14ac:dyDescent="0.2">
      <c r="H36" s="240"/>
      <c r="I36" s="240"/>
      <c r="J36" s="240"/>
      <c r="K36" s="240"/>
      <c r="L36" s="240"/>
      <c r="M36" s="240"/>
      <c r="N36" s="240"/>
      <c r="O36" s="240"/>
      <c r="P36" s="240"/>
      <c r="Q36" s="606"/>
    </row>
    <row r="37" spans="1:19" ht="15.75" customHeight="1" x14ac:dyDescent="0.25">
      <c r="A37" s="153" t="s">
        <v>225</v>
      </c>
      <c r="B37" s="148"/>
      <c r="C37" s="148"/>
      <c r="D37" s="240"/>
      <c r="E37" s="148"/>
      <c r="F37" s="240"/>
      <c r="G37" s="148"/>
      <c r="H37" s="495"/>
      <c r="I37" s="495"/>
      <c r="J37" s="495"/>
      <c r="K37" s="495"/>
      <c r="L37" s="495"/>
      <c r="M37" s="495"/>
      <c r="N37" s="495"/>
      <c r="O37" s="495"/>
      <c r="P37" s="495"/>
      <c r="Q37" s="242"/>
      <c r="R37" s="240"/>
      <c r="S37" s="607"/>
    </row>
    <row r="38" spans="1:19" ht="15" customHeight="1" x14ac:dyDescent="0.2">
      <c r="A38" s="193" t="s">
        <v>257</v>
      </c>
      <c r="B38" s="148"/>
      <c r="C38" s="148"/>
      <c r="D38" s="240"/>
      <c r="E38" s="148"/>
      <c r="F38" s="240"/>
      <c r="G38" s="148"/>
      <c r="H38" s="495" t="s">
        <v>728</v>
      </c>
      <c r="I38" s="495">
        <v>33</v>
      </c>
      <c r="J38" s="495">
        <v>36</v>
      </c>
      <c r="K38" s="495">
        <v>58</v>
      </c>
      <c r="L38" s="495">
        <v>57</v>
      </c>
      <c r="M38" s="495">
        <v>69</v>
      </c>
      <c r="N38" s="495">
        <v>55</v>
      </c>
      <c r="O38" s="495">
        <v>33</v>
      </c>
      <c r="P38" s="495">
        <v>50</v>
      </c>
      <c r="Q38" s="242">
        <v>900</v>
      </c>
      <c r="R38" s="240"/>
      <c r="S38" s="608"/>
    </row>
    <row r="39" spans="1:19" ht="15" customHeight="1" x14ac:dyDescent="0.2">
      <c r="A39" s="193" t="s">
        <v>269</v>
      </c>
      <c r="B39" s="148"/>
      <c r="C39" s="148"/>
      <c r="D39" s="240"/>
      <c r="E39" s="148"/>
      <c r="F39" s="240"/>
      <c r="G39" s="148"/>
      <c r="H39" s="495" t="s">
        <v>728</v>
      </c>
      <c r="I39" s="495">
        <v>36</v>
      </c>
      <c r="J39" s="495">
        <v>47</v>
      </c>
      <c r="K39" s="495">
        <v>40</v>
      </c>
      <c r="L39" s="495">
        <v>55</v>
      </c>
      <c r="M39" s="495">
        <v>64</v>
      </c>
      <c r="N39" s="495">
        <v>65</v>
      </c>
      <c r="O39" s="495">
        <v>36</v>
      </c>
      <c r="P39" s="495">
        <v>52</v>
      </c>
      <c r="Q39" s="242">
        <v>1400</v>
      </c>
      <c r="R39" s="380"/>
    </row>
    <row r="40" spans="1:19" ht="14.25" customHeight="1" x14ac:dyDescent="0.2">
      <c r="A40" s="193" t="s">
        <v>227</v>
      </c>
      <c r="B40" s="148"/>
      <c r="C40" s="148"/>
      <c r="D40" s="240"/>
      <c r="E40" s="148"/>
      <c r="F40" s="240"/>
      <c r="G40" s="148"/>
      <c r="H40" s="495" t="s">
        <v>728</v>
      </c>
      <c r="I40" s="495">
        <v>46</v>
      </c>
      <c r="J40" s="495">
        <v>51</v>
      </c>
      <c r="K40" s="495">
        <v>62</v>
      </c>
      <c r="L40" s="495">
        <v>73</v>
      </c>
      <c r="M40" s="495">
        <v>70</v>
      </c>
      <c r="N40" s="495">
        <v>70</v>
      </c>
      <c r="O40" s="495">
        <v>35</v>
      </c>
      <c r="P40" s="495">
        <v>59</v>
      </c>
      <c r="Q40" s="242">
        <v>1470</v>
      </c>
    </row>
    <row r="41" spans="1:19" ht="12.75" customHeight="1" x14ac:dyDescent="0.2">
      <c r="A41" s="193" t="s">
        <v>228</v>
      </c>
      <c r="B41" s="148"/>
      <c r="C41" s="148"/>
      <c r="D41" s="240"/>
      <c r="E41" s="148"/>
      <c r="F41" s="240"/>
      <c r="G41" s="148"/>
      <c r="H41" s="495" t="s">
        <v>728</v>
      </c>
      <c r="I41" s="495">
        <v>58</v>
      </c>
      <c r="J41" s="495">
        <v>65</v>
      </c>
      <c r="K41" s="495">
        <v>74</v>
      </c>
      <c r="L41" s="495">
        <v>77</v>
      </c>
      <c r="M41" s="495">
        <v>73</v>
      </c>
      <c r="N41" s="495">
        <v>73</v>
      </c>
      <c r="O41" s="495">
        <v>50</v>
      </c>
      <c r="P41" s="495">
        <v>67</v>
      </c>
      <c r="Q41" s="242">
        <v>1190</v>
      </c>
    </row>
    <row r="42" spans="1:19" ht="12.75" customHeight="1" x14ac:dyDescent="0.2">
      <c r="A42" s="193" t="s">
        <v>229</v>
      </c>
      <c r="B42" s="148"/>
      <c r="C42" s="148"/>
      <c r="D42" s="240"/>
      <c r="E42" s="148"/>
      <c r="F42" s="240"/>
      <c r="G42" s="148"/>
      <c r="H42" s="495" t="s">
        <v>728</v>
      </c>
      <c r="I42" s="495">
        <v>72</v>
      </c>
      <c r="J42" s="495">
        <v>69</v>
      </c>
      <c r="K42" s="495">
        <v>77</v>
      </c>
      <c r="L42" s="495">
        <v>84</v>
      </c>
      <c r="M42" s="495">
        <v>76</v>
      </c>
      <c r="N42" s="495">
        <v>77</v>
      </c>
      <c r="O42" s="495">
        <v>73</v>
      </c>
      <c r="P42" s="495">
        <v>75</v>
      </c>
      <c r="Q42" s="242">
        <v>900</v>
      </c>
    </row>
    <row r="43" spans="1:19" ht="12.75" customHeight="1" x14ac:dyDescent="0.2">
      <c r="A43" s="193" t="s">
        <v>282</v>
      </c>
      <c r="B43" s="148"/>
      <c r="C43" s="148"/>
      <c r="D43" s="240"/>
      <c r="E43" s="148"/>
      <c r="F43" s="240"/>
      <c r="G43" s="148"/>
      <c r="H43" s="495" t="s">
        <v>728</v>
      </c>
      <c r="I43" s="495">
        <v>70</v>
      </c>
      <c r="J43" s="495">
        <v>73</v>
      </c>
      <c r="K43" s="495">
        <v>89</v>
      </c>
      <c r="L43" s="495">
        <v>85</v>
      </c>
      <c r="M43" s="495">
        <v>87</v>
      </c>
      <c r="N43" s="495">
        <v>77</v>
      </c>
      <c r="O43" s="495" t="s">
        <v>728</v>
      </c>
      <c r="P43" s="495">
        <v>79</v>
      </c>
      <c r="Q43" s="242">
        <v>1370</v>
      </c>
    </row>
    <row r="44" spans="1:19" ht="15" x14ac:dyDescent="0.2">
      <c r="A44" s="194" t="s">
        <v>834</v>
      </c>
      <c r="B44" s="148"/>
      <c r="C44" s="148"/>
      <c r="D44" s="240"/>
      <c r="E44" s="148"/>
      <c r="F44" s="240"/>
      <c r="G44" s="148"/>
      <c r="H44" s="495" t="s">
        <v>728</v>
      </c>
      <c r="I44" s="495">
        <v>81</v>
      </c>
      <c r="J44" s="495">
        <v>84</v>
      </c>
      <c r="K44" s="495">
        <v>92</v>
      </c>
      <c r="L44" s="495">
        <v>93</v>
      </c>
      <c r="M44" s="495">
        <v>91</v>
      </c>
      <c r="N44" s="495" t="s">
        <v>728</v>
      </c>
      <c r="O44" s="495" t="s">
        <v>728</v>
      </c>
      <c r="P44" s="495">
        <v>86</v>
      </c>
      <c r="Q44" s="242">
        <v>900</v>
      </c>
    </row>
    <row r="45" spans="1:19" ht="18" customHeight="1" x14ac:dyDescent="0.2">
      <c r="A45" s="194" t="s">
        <v>835</v>
      </c>
      <c r="B45" s="148"/>
      <c r="C45" s="148"/>
      <c r="D45" s="240"/>
      <c r="E45" s="148"/>
      <c r="F45" s="240"/>
      <c r="G45" s="148"/>
      <c r="H45" s="495" t="s">
        <v>728</v>
      </c>
      <c r="I45" s="495">
        <v>80</v>
      </c>
      <c r="J45" s="495">
        <v>90</v>
      </c>
      <c r="K45" s="495">
        <v>97</v>
      </c>
      <c r="L45" s="495">
        <v>95</v>
      </c>
      <c r="M45" s="495">
        <v>94</v>
      </c>
      <c r="N45" s="495" t="s">
        <v>728</v>
      </c>
      <c r="O45" s="495" t="s">
        <v>728</v>
      </c>
      <c r="P45" s="495">
        <v>91</v>
      </c>
      <c r="Q45" s="242">
        <v>1200</v>
      </c>
    </row>
    <row r="46" spans="1:19" ht="6" customHeight="1" x14ac:dyDescent="0.2">
      <c r="A46" s="240"/>
      <c r="B46" s="148"/>
      <c r="C46" s="148"/>
      <c r="D46" s="240"/>
      <c r="E46" s="148"/>
      <c r="F46" s="240"/>
      <c r="G46" s="148"/>
      <c r="H46" s="240"/>
      <c r="I46" s="240"/>
      <c r="J46" s="240"/>
      <c r="K46" s="240"/>
      <c r="L46" s="240"/>
      <c r="M46" s="240"/>
      <c r="N46" s="240"/>
      <c r="O46" s="240"/>
      <c r="P46" s="240"/>
      <c r="Q46" s="606"/>
    </row>
    <row r="47" spans="1:19" ht="15" customHeight="1" x14ac:dyDescent="0.25">
      <c r="A47" s="153" t="s">
        <v>506</v>
      </c>
      <c r="B47" s="240"/>
      <c r="C47" s="159"/>
      <c r="D47" s="487"/>
      <c r="E47" s="159"/>
      <c r="F47" s="240"/>
      <c r="G47" s="159"/>
      <c r="H47" s="495"/>
      <c r="I47" s="495"/>
      <c r="J47" s="495"/>
      <c r="K47" s="495"/>
      <c r="L47" s="495"/>
      <c r="M47" s="495"/>
      <c r="N47" s="495"/>
      <c r="O47" s="495"/>
      <c r="P47" s="495"/>
      <c r="Q47" s="242"/>
    </row>
    <row r="48" spans="1:19" ht="15" customHeight="1" x14ac:dyDescent="0.2">
      <c r="A48" s="193" t="s">
        <v>507</v>
      </c>
      <c r="B48" s="240"/>
      <c r="C48" s="159"/>
      <c r="D48" s="487"/>
      <c r="E48" s="159"/>
      <c r="F48" s="240"/>
      <c r="G48" s="159"/>
      <c r="H48" s="495" t="s">
        <v>728</v>
      </c>
      <c r="I48" s="495">
        <v>41</v>
      </c>
      <c r="J48" s="495">
        <v>55</v>
      </c>
      <c r="K48" s="495">
        <v>64</v>
      </c>
      <c r="L48" s="495">
        <v>56</v>
      </c>
      <c r="M48" s="495">
        <v>49</v>
      </c>
      <c r="N48" s="495">
        <v>44</v>
      </c>
      <c r="O48" s="495">
        <v>19</v>
      </c>
      <c r="P48" s="495">
        <v>49</v>
      </c>
      <c r="Q48" s="242">
        <v>1810</v>
      </c>
    </row>
    <row r="49" spans="1:17" ht="15" customHeight="1" x14ac:dyDescent="0.2">
      <c r="A49" s="193">
        <v>2</v>
      </c>
      <c r="B49" s="240"/>
      <c r="C49" s="159"/>
      <c r="D49" s="487"/>
      <c r="E49" s="159"/>
      <c r="F49" s="240"/>
      <c r="G49" s="159"/>
      <c r="H49" s="495" t="s">
        <v>728</v>
      </c>
      <c r="I49" s="495">
        <v>60</v>
      </c>
      <c r="J49" s="495">
        <v>66</v>
      </c>
      <c r="K49" s="495">
        <v>75</v>
      </c>
      <c r="L49" s="495">
        <v>75</v>
      </c>
      <c r="M49" s="495">
        <v>69</v>
      </c>
      <c r="N49" s="495">
        <v>57</v>
      </c>
      <c r="O49" s="495">
        <v>34</v>
      </c>
      <c r="P49" s="495">
        <v>65</v>
      </c>
      <c r="Q49" s="242">
        <v>1990</v>
      </c>
    </row>
    <row r="50" spans="1:17" ht="15" customHeight="1" x14ac:dyDescent="0.2">
      <c r="A50" s="193">
        <v>3</v>
      </c>
      <c r="B50" s="240"/>
      <c r="C50" s="159"/>
      <c r="D50" s="487"/>
      <c r="E50" s="159"/>
      <c r="F50" s="240"/>
      <c r="G50" s="159"/>
      <c r="H50" s="495" t="s">
        <v>728</v>
      </c>
      <c r="I50" s="495">
        <v>64</v>
      </c>
      <c r="J50" s="495">
        <v>74</v>
      </c>
      <c r="K50" s="495">
        <v>83</v>
      </c>
      <c r="L50" s="495">
        <v>83</v>
      </c>
      <c r="M50" s="495">
        <v>80</v>
      </c>
      <c r="N50" s="495">
        <v>75</v>
      </c>
      <c r="O50" s="495">
        <v>42</v>
      </c>
      <c r="P50" s="495">
        <v>73</v>
      </c>
      <c r="Q50" s="242">
        <v>2090</v>
      </c>
    </row>
    <row r="51" spans="1:17" ht="15" x14ac:dyDescent="0.2">
      <c r="A51" s="193">
        <v>4</v>
      </c>
      <c r="B51" s="240"/>
      <c r="C51" s="159"/>
      <c r="D51" s="487"/>
      <c r="E51" s="159"/>
      <c r="F51" s="240"/>
      <c r="G51" s="159"/>
      <c r="H51" s="495" t="s">
        <v>728</v>
      </c>
      <c r="I51" s="495">
        <v>69</v>
      </c>
      <c r="J51" s="495">
        <v>84</v>
      </c>
      <c r="K51" s="495">
        <v>93</v>
      </c>
      <c r="L51" s="495">
        <v>92</v>
      </c>
      <c r="M51" s="495">
        <v>86</v>
      </c>
      <c r="N51" s="495">
        <v>79</v>
      </c>
      <c r="O51" s="495">
        <v>53</v>
      </c>
      <c r="P51" s="495">
        <v>82</v>
      </c>
      <c r="Q51" s="242">
        <v>2050</v>
      </c>
    </row>
    <row r="52" spans="1:17" ht="12.75" customHeight="1" x14ac:dyDescent="0.2">
      <c r="A52" s="193" t="s">
        <v>508</v>
      </c>
      <c r="B52" s="240"/>
      <c r="C52" s="159"/>
      <c r="D52" s="487"/>
      <c r="E52" s="159"/>
      <c r="F52" s="240"/>
      <c r="G52" s="159"/>
      <c r="H52" s="495" t="s">
        <v>728</v>
      </c>
      <c r="I52" s="495">
        <v>73</v>
      </c>
      <c r="J52" s="495">
        <v>87</v>
      </c>
      <c r="K52" s="495">
        <v>94</v>
      </c>
      <c r="L52" s="495">
        <v>96</v>
      </c>
      <c r="M52" s="495">
        <v>91</v>
      </c>
      <c r="N52" s="495">
        <v>88</v>
      </c>
      <c r="O52" s="495">
        <v>63</v>
      </c>
      <c r="P52" s="495">
        <v>86</v>
      </c>
      <c r="Q52" s="242">
        <v>1790</v>
      </c>
    </row>
    <row r="53" spans="1:17" ht="6.75" customHeight="1" x14ac:dyDescent="0.2">
      <c r="A53" s="240"/>
      <c r="B53" s="148"/>
      <c r="C53" s="148"/>
      <c r="D53" s="240"/>
      <c r="E53" s="148"/>
      <c r="F53" s="240"/>
      <c r="G53" s="148"/>
      <c r="H53" s="495"/>
      <c r="I53" s="495"/>
      <c r="J53" s="495"/>
      <c r="K53" s="495"/>
      <c r="L53" s="495"/>
      <c r="M53" s="495"/>
      <c r="N53" s="495"/>
      <c r="O53" s="495"/>
      <c r="P53" s="495"/>
      <c r="Q53" s="242"/>
    </row>
    <row r="54" spans="1:17" ht="15" customHeight="1" x14ac:dyDescent="0.25">
      <c r="A54" s="153" t="s">
        <v>213</v>
      </c>
      <c r="B54" s="153"/>
      <c r="C54" s="159"/>
      <c r="D54" s="487"/>
      <c r="E54" s="159"/>
      <c r="F54" s="240"/>
      <c r="G54" s="159"/>
      <c r="H54" s="495"/>
      <c r="I54" s="495"/>
      <c r="J54" s="495"/>
      <c r="K54" s="495"/>
      <c r="L54" s="495"/>
      <c r="M54" s="495"/>
      <c r="N54" s="495"/>
      <c r="O54" s="495"/>
      <c r="P54" s="495"/>
      <c r="Q54" s="242"/>
    </row>
    <row r="55" spans="1:17" ht="15" customHeight="1" x14ac:dyDescent="0.2">
      <c r="A55" s="193" t="s">
        <v>242</v>
      </c>
      <c r="B55" s="240"/>
      <c r="C55" s="159"/>
      <c r="D55" s="487"/>
      <c r="E55" s="159"/>
      <c r="F55" s="240"/>
      <c r="G55" s="159"/>
      <c r="H55" s="495">
        <v>25</v>
      </c>
      <c r="I55" s="495">
        <v>53</v>
      </c>
      <c r="J55" s="495">
        <v>64</v>
      </c>
      <c r="K55" s="495">
        <v>76</v>
      </c>
      <c r="L55" s="495">
        <v>76</v>
      </c>
      <c r="M55" s="495">
        <v>70</v>
      </c>
      <c r="N55" s="495">
        <v>62</v>
      </c>
      <c r="O55" s="495">
        <v>37</v>
      </c>
      <c r="P55" s="495">
        <v>63</v>
      </c>
      <c r="Q55" s="242">
        <v>2920</v>
      </c>
    </row>
    <row r="56" spans="1:17" ht="15" customHeight="1" x14ac:dyDescent="0.2">
      <c r="A56" s="193" t="s">
        <v>214</v>
      </c>
      <c r="B56" s="240"/>
      <c r="C56" s="159"/>
      <c r="D56" s="487"/>
      <c r="E56" s="159"/>
      <c r="F56" s="240"/>
      <c r="G56" s="159"/>
      <c r="H56" s="495">
        <v>38</v>
      </c>
      <c r="I56" s="495">
        <v>63</v>
      </c>
      <c r="J56" s="495">
        <v>71</v>
      </c>
      <c r="K56" s="495">
        <v>81</v>
      </c>
      <c r="L56" s="495">
        <v>78</v>
      </c>
      <c r="M56" s="495">
        <v>74</v>
      </c>
      <c r="N56" s="495">
        <v>65</v>
      </c>
      <c r="O56" s="495">
        <v>46</v>
      </c>
      <c r="P56" s="495">
        <v>70</v>
      </c>
      <c r="Q56" s="242">
        <v>3330</v>
      </c>
    </row>
    <row r="57" spans="1:17" ht="15" customHeight="1" x14ac:dyDescent="0.2">
      <c r="A57" s="193" t="s">
        <v>311</v>
      </c>
      <c r="B57" s="240"/>
      <c r="C57" s="159"/>
      <c r="D57" s="487"/>
      <c r="E57" s="159"/>
      <c r="F57" s="240"/>
      <c r="G57" s="159"/>
      <c r="H57" s="495" t="s">
        <v>728</v>
      </c>
      <c r="I57" s="495">
        <v>71</v>
      </c>
      <c r="J57" s="495">
        <v>80</v>
      </c>
      <c r="K57" s="495">
        <v>90</v>
      </c>
      <c r="L57" s="495">
        <v>88</v>
      </c>
      <c r="M57" s="495">
        <v>79</v>
      </c>
      <c r="N57" s="495">
        <v>75</v>
      </c>
      <c r="O57" s="495">
        <v>39</v>
      </c>
      <c r="P57" s="495">
        <v>79</v>
      </c>
      <c r="Q57" s="242">
        <v>860</v>
      </c>
    </row>
    <row r="58" spans="1:17" ht="15" x14ac:dyDescent="0.2">
      <c r="A58" s="193" t="s">
        <v>312</v>
      </c>
      <c r="B58" s="240"/>
      <c r="C58" s="159"/>
      <c r="D58" s="487"/>
      <c r="E58" s="159"/>
      <c r="F58" s="240"/>
      <c r="G58" s="159"/>
      <c r="H58" s="495" t="s">
        <v>728</v>
      </c>
      <c r="I58" s="495">
        <v>58</v>
      </c>
      <c r="J58" s="495">
        <v>77</v>
      </c>
      <c r="K58" s="495">
        <v>80</v>
      </c>
      <c r="L58" s="495">
        <v>82</v>
      </c>
      <c r="M58" s="495">
        <v>75</v>
      </c>
      <c r="N58" s="495">
        <v>78</v>
      </c>
      <c r="O58" s="495">
        <v>33</v>
      </c>
      <c r="P58" s="495">
        <v>72</v>
      </c>
      <c r="Q58" s="242">
        <v>570</v>
      </c>
    </row>
    <row r="59" spans="1:17" ht="14.25" customHeight="1" x14ac:dyDescent="0.2">
      <c r="A59" s="193" t="s">
        <v>313</v>
      </c>
      <c r="B59" s="240"/>
      <c r="C59" s="159"/>
      <c r="D59" s="487"/>
      <c r="E59" s="159"/>
      <c r="F59" s="240"/>
      <c r="G59" s="159"/>
      <c r="H59" s="495" t="s">
        <v>728</v>
      </c>
      <c r="I59" s="495">
        <v>75</v>
      </c>
      <c r="J59" s="495">
        <v>90</v>
      </c>
      <c r="K59" s="495">
        <v>96</v>
      </c>
      <c r="L59" s="495">
        <v>92</v>
      </c>
      <c r="M59" s="495">
        <v>90</v>
      </c>
      <c r="N59" s="495">
        <v>84</v>
      </c>
      <c r="O59" s="495">
        <v>57</v>
      </c>
      <c r="P59" s="495">
        <v>86</v>
      </c>
      <c r="Q59" s="242">
        <v>1040</v>
      </c>
    </row>
    <row r="60" spans="1:17" ht="15" customHeight="1" x14ac:dyDescent="0.2">
      <c r="A60" s="194" t="s">
        <v>314</v>
      </c>
      <c r="B60" s="487"/>
      <c r="C60" s="159"/>
      <c r="D60" s="487"/>
      <c r="E60" s="159"/>
      <c r="F60" s="487"/>
      <c r="G60" s="159"/>
      <c r="H60" s="495" t="s">
        <v>728</v>
      </c>
      <c r="I60" s="495">
        <v>80</v>
      </c>
      <c r="J60" s="495">
        <v>92</v>
      </c>
      <c r="K60" s="495">
        <v>90</v>
      </c>
      <c r="L60" s="495">
        <v>93</v>
      </c>
      <c r="M60" s="495">
        <v>88</v>
      </c>
      <c r="N60" s="495">
        <v>79</v>
      </c>
      <c r="O60" s="495">
        <v>43</v>
      </c>
      <c r="P60" s="495">
        <v>84</v>
      </c>
      <c r="Q60" s="242">
        <v>1010</v>
      </c>
    </row>
    <row r="61" spans="1:17" ht="12" customHeight="1" x14ac:dyDescent="0.2">
      <c r="A61" s="194"/>
      <c r="B61" s="487"/>
      <c r="C61" s="159"/>
      <c r="D61" s="487"/>
      <c r="E61" s="159"/>
      <c r="F61" s="487"/>
      <c r="G61" s="159"/>
      <c r="H61" s="240"/>
      <c r="I61" s="240"/>
      <c r="J61" s="240"/>
      <c r="K61" s="240"/>
      <c r="L61" s="240"/>
      <c r="M61" s="240"/>
      <c r="N61" s="240"/>
      <c r="O61" s="240"/>
      <c r="P61" s="240"/>
      <c r="Q61" s="240"/>
    </row>
    <row r="62" spans="1:17" ht="12" customHeight="1" x14ac:dyDescent="0.2">
      <c r="A62" s="195" t="s">
        <v>239</v>
      </c>
      <c r="B62" s="487"/>
      <c r="C62" s="159"/>
      <c r="D62" s="487"/>
      <c r="E62" s="159"/>
      <c r="F62" s="487"/>
      <c r="G62" s="159"/>
      <c r="H62" s="496">
        <v>140</v>
      </c>
      <c r="I62" s="496">
        <v>1020</v>
      </c>
      <c r="J62" s="496">
        <v>1490</v>
      </c>
      <c r="K62" s="496">
        <v>1380</v>
      </c>
      <c r="L62" s="496">
        <v>1680</v>
      </c>
      <c r="M62" s="496">
        <v>1690</v>
      </c>
      <c r="N62" s="496">
        <v>1510</v>
      </c>
      <c r="O62" s="496">
        <v>820</v>
      </c>
      <c r="P62" s="496">
        <v>9720</v>
      </c>
      <c r="Q62" s="496">
        <v>9720</v>
      </c>
    </row>
    <row r="63" spans="1:17" ht="4.5" customHeight="1" x14ac:dyDescent="0.2">
      <c r="A63" s="203"/>
      <c r="B63" s="586"/>
      <c r="C63" s="200"/>
      <c r="D63" s="586"/>
      <c r="E63" s="200"/>
      <c r="F63" s="586"/>
      <c r="G63" s="200"/>
      <c r="H63" s="204"/>
      <c r="I63" s="204"/>
      <c r="J63" s="204"/>
      <c r="K63" s="204"/>
      <c r="L63" s="204"/>
      <c r="M63" s="204"/>
      <c r="N63" s="204"/>
      <c r="O63" s="204"/>
      <c r="P63" s="204"/>
      <c r="Q63" s="205"/>
    </row>
    <row r="64" spans="1:17" s="380" customFormat="1" ht="12" customHeight="1" x14ac:dyDescent="0.2">
      <c r="A64" s="240" t="s">
        <v>730</v>
      </c>
      <c r="B64" s="148"/>
      <c r="C64" s="148"/>
      <c r="D64" s="148"/>
      <c r="E64" s="148"/>
      <c r="F64" s="148"/>
      <c r="G64" s="148"/>
      <c r="H64" s="148"/>
      <c r="I64" s="148"/>
      <c r="J64" s="148"/>
      <c r="K64" s="148"/>
      <c r="L64" s="148"/>
      <c r="M64" s="148"/>
      <c r="N64" s="148"/>
      <c r="O64" s="240"/>
      <c r="P64" s="240"/>
      <c r="Q64" s="240"/>
    </row>
    <row r="65" spans="1:17" s="380" customFormat="1" ht="12" customHeight="1" x14ac:dyDescent="0.2">
      <c r="A65" s="11" t="s">
        <v>913</v>
      </c>
      <c r="B65" s="43"/>
      <c r="C65" s="43"/>
      <c r="D65" s="43"/>
      <c r="E65" s="43"/>
      <c r="F65" s="43"/>
      <c r="G65" s="43"/>
      <c r="H65" s="43"/>
      <c r="I65" s="43"/>
      <c r="J65" s="43"/>
      <c r="K65" s="43"/>
      <c r="L65" s="43"/>
      <c r="M65" s="43"/>
      <c r="N65" s="11"/>
      <c r="O65" s="11"/>
      <c r="P65" s="11"/>
      <c r="Q65" s="11"/>
    </row>
    <row r="66" spans="1:17" s="380" customFormat="1" ht="12" customHeight="1" x14ac:dyDescent="0.2">
      <c r="A66" s="11" t="s">
        <v>914</v>
      </c>
    </row>
    <row r="67" spans="1:17" s="380" customFormat="1" ht="12" customHeight="1" x14ac:dyDescent="0.2">
      <c r="A67" s="11" t="s">
        <v>915</v>
      </c>
      <c r="B67" s="44"/>
      <c r="C67" s="44"/>
      <c r="E67" s="44"/>
      <c r="F67" s="44"/>
      <c r="G67" s="44"/>
      <c r="H67" s="44"/>
      <c r="I67" s="44"/>
      <c r="J67" s="44"/>
      <c r="K67" s="44"/>
      <c r="L67" s="44"/>
      <c r="M67" s="44"/>
      <c r="O67" s="115"/>
    </row>
    <row r="68" spans="1:17" s="380" customFormat="1" ht="12" customHeight="1" x14ac:dyDescent="0.2">
      <c r="A68" s="44"/>
      <c r="B68" s="44"/>
      <c r="C68" s="44"/>
      <c r="E68" s="44"/>
      <c r="F68" s="44"/>
      <c r="G68" s="44"/>
      <c r="H68" s="44"/>
      <c r="I68" s="44"/>
      <c r="J68" s="44"/>
      <c r="K68" s="44"/>
      <c r="L68" s="44"/>
      <c r="M68" s="44"/>
      <c r="O68" s="115"/>
    </row>
    <row r="69" spans="1:17" s="380" customFormat="1" ht="15" x14ac:dyDescent="0.2">
      <c r="A69" s="44"/>
      <c r="B69" s="44"/>
      <c r="C69" s="44"/>
      <c r="E69" s="44"/>
      <c r="F69" s="44"/>
      <c r="G69" s="44"/>
      <c r="H69" s="44"/>
      <c r="I69" s="44"/>
      <c r="J69" s="44"/>
      <c r="K69" s="44"/>
      <c r="L69" s="44"/>
      <c r="M69" s="44"/>
      <c r="O69" s="115"/>
    </row>
    <row r="70" spans="1:17" s="380" customFormat="1" ht="15" x14ac:dyDescent="0.2">
      <c r="A70" s="44"/>
      <c r="B70" s="44"/>
      <c r="C70" s="44"/>
      <c r="E70" s="44"/>
      <c r="F70" s="44"/>
      <c r="G70" s="44"/>
      <c r="H70" s="44"/>
      <c r="I70" s="44"/>
      <c r="J70" s="44"/>
      <c r="K70" s="44"/>
      <c r="L70" s="44"/>
      <c r="M70" s="44"/>
      <c r="O70" s="115"/>
    </row>
    <row r="71" spans="1:17" s="380" customFormat="1" ht="15" x14ac:dyDescent="0.2">
      <c r="A71" s="44"/>
      <c r="B71" s="44"/>
      <c r="C71" s="44"/>
      <c r="E71" s="44"/>
      <c r="F71" s="44"/>
      <c r="G71" s="44"/>
      <c r="H71" s="44"/>
      <c r="I71" s="44"/>
      <c r="J71" s="44"/>
      <c r="K71" s="44"/>
      <c r="L71" s="44"/>
      <c r="M71" s="44"/>
      <c r="O71" s="115"/>
    </row>
    <row r="72" spans="1:17" s="380" customFormat="1" ht="15" x14ac:dyDescent="0.2">
      <c r="A72" s="44"/>
      <c r="B72" s="44"/>
      <c r="C72" s="44"/>
      <c r="E72" s="44"/>
      <c r="F72" s="44"/>
      <c r="G72" s="44"/>
      <c r="H72" s="44"/>
      <c r="I72" s="44"/>
      <c r="J72" s="44"/>
      <c r="K72" s="44"/>
      <c r="L72" s="44"/>
      <c r="M72" s="44"/>
      <c r="O72" s="115"/>
    </row>
    <row r="73" spans="1:17" s="380" customFormat="1" ht="15" x14ac:dyDescent="0.2">
      <c r="A73" s="44"/>
      <c r="B73" s="44"/>
      <c r="C73" s="44"/>
      <c r="E73" s="44"/>
      <c r="F73" s="44"/>
      <c r="G73" s="44"/>
      <c r="H73" s="44"/>
      <c r="I73" s="44"/>
      <c r="J73" s="44"/>
      <c r="K73" s="44"/>
      <c r="L73" s="44"/>
      <c r="M73" s="44"/>
      <c r="O73" s="108"/>
    </row>
    <row r="74" spans="1:17" s="380" customFormat="1" ht="15" x14ac:dyDescent="0.2">
      <c r="A74" s="44"/>
      <c r="B74" s="44"/>
      <c r="C74" s="44"/>
      <c r="E74" s="44"/>
      <c r="F74" s="44"/>
      <c r="G74" s="44"/>
      <c r="H74" s="44"/>
      <c r="I74" s="44"/>
      <c r="J74" s="44"/>
      <c r="K74" s="44"/>
      <c r="L74" s="44"/>
      <c r="O74" s="108"/>
    </row>
    <row r="75" spans="1:17" s="380" customFormat="1" ht="15" x14ac:dyDescent="0.2">
      <c r="A75" s="44"/>
      <c r="B75" s="44"/>
      <c r="C75" s="44"/>
      <c r="E75" s="44"/>
      <c r="F75" s="44"/>
      <c r="G75" s="44"/>
      <c r="H75" s="44"/>
      <c r="I75" s="44"/>
      <c r="J75" s="44"/>
      <c r="K75" s="44"/>
      <c r="L75" s="44"/>
      <c r="M75" s="44"/>
      <c r="O75" s="115"/>
    </row>
    <row r="76" spans="1:17" s="380" customFormat="1" ht="15" x14ac:dyDescent="0.2">
      <c r="A76" s="44"/>
      <c r="B76" s="44"/>
      <c r="C76" s="44"/>
      <c r="E76" s="44"/>
      <c r="F76" s="44"/>
      <c r="G76" s="44"/>
      <c r="H76" s="44"/>
      <c r="I76" s="44"/>
      <c r="J76" s="44"/>
      <c r="K76" s="44"/>
      <c r="L76" s="44"/>
    </row>
    <row r="77" spans="1:17" s="380" customFormat="1" ht="15" x14ac:dyDescent="0.2">
      <c r="A77" s="44"/>
      <c r="B77" s="44"/>
      <c r="C77" s="44"/>
      <c r="D77" s="44"/>
      <c r="E77" s="44"/>
      <c r="F77" s="44"/>
      <c r="G77" s="44"/>
      <c r="H77" s="44"/>
      <c r="I77" s="44"/>
      <c r="J77" s="44"/>
      <c r="K77" s="44"/>
      <c r="L77" s="44"/>
    </row>
    <row r="78" spans="1:17" s="380" customFormat="1" ht="15" x14ac:dyDescent="0.2">
      <c r="B78" s="44"/>
      <c r="C78" s="44"/>
      <c r="D78" s="44"/>
      <c r="E78" s="44"/>
      <c r="F78" s="44"/>
      <c r="G78" s="44"/>
      <c r="H78" s="44"/>
      <c r="I78" s="44"/>
      <c r="J78" s="44"/>
      <c r="K78" s="44"/>
      <c r="L78" s="44"/>
    </row>
    <row r="79" spans="1:17" s="380" customFormat="1" ht="15" x14ac:dyDescent="0.2">
      <c r="B79" s="44"/>
      <c r="C79" s="44"/>
      <c r="D79" s="44"/>
      <c r="E79" s="44"/>
      <c r="F79" s="44"/>
      <c r="G79" s="44"/>
      <c r="H79" s="44"/>
      <c r="I79" s="44"/>
      <c r="J79" s="44"/>
      <c r="K79" s="44"/>
      <c r="L79" s="44"/>
    </row>
    <row r="80" spans="1:17" s="380" customFormat="1" ht="15" x14ac:dyDescent="0.2">
      <c r="B80" s="44"/>
      <c r="C80" s="44"/>
      <c r="D80" s="44"/>
      <c r="E80" s="44"/>
      <c r="F80" s="44"/>
      <c r="G80" s="44"/>
      <c r="H80" s="44"/>
      <c r="I80" s="44"/>
      <c r="J80" s="44"/>
      <c r="K80" s="44"/>
      <c r="L80" s="44"/>
    </row>
    <row r="81" spans="2:12" s="380" customFormat="1" ht="27" customHeight="1" x14ac:dyDescent="0.2">
      <c r="B81" s="44"/>
      <c r="C81" s="44"/>
      <c r="D81" s="44"/>
      <c r="E81" s="44"/>
      <c r="F81" s="44"/>
      <c r="G81" s="44"/>
      <c r="H81" s="44"/>
      <c r="I81" s="44"/>
      <c r="J81" s="44"/>
      <c r="K81" s="44"/>
      <c r="L81" s="44"/>
    </row>
    <row r="82" spans="2:12" s="380" customFormat="1" x14ac:dyDescent="0.2"/>
    <row r="83" spans="2:12" s="380" customFormat="1" x14ac:dyDescent="0.2"/>
    <row r="84" spans="2:12" s="380" customFormat="1" x14ac:dyDescent="0.2"/>
    <row r="85" spans="2:12" s="380" customFormat="1" x14ac:dyDescent="0.2"/>
    <row r="86" spans="2:12" s="380" customFormat="1" x14ac:dyDescent="0.2"/>
    <row r="87" spans="2:12" s="380" customFormat="1" x14ac:dyDescent="0.2"/>
    <row r="88" spans="2:12" s="380" customFormat="1" x14ac:dyDescent="0.2"/>
    <row r="89" spans="2:12" s="380" customFormat="1" x14ac:dyDescent="0.2"/>
    <row r="90" spans="2:12" s="380" customFormat="1" ht="18" customHeight="1" x14ac:dyDescent="0.2"/>
    <row r="91" spans="2:12" s="380" customFormat="1" ht="18" customHeight="1" x14ac:dyDescent="0.2"/>
    <row r="92" spans="2:12" s="380" customFormat="1" ht="18" customHeight="1" x14ac:dyDescent="0.2"/>
    <row r="93" spans="2:12" s="380" customFormat="1" ht="18" customHeight="1" x14ac:dyDescent="0.2"/>
    <row r="94" spans="2:12" s="380" customFormat="1" ht="18" customHeight="1" x14ac:dyDescent="0.2"/>
    <row r="95" spans="2:12" s="380" customFormat="1" ht="18" customHeight="1" x14ac:dyDescent="0.2"/>
    <row r="96" spans="2:12" s="380" customFormat="1" ht="18" customHeight="1" x14ac:dyDescent="0.2"/>
    <row r="97" s="380" customFormat="1" ht="18" customHeight="1" x14ac:dyDescent="0.2"/>
    <row r="98" s="380" customFormat="1" ht="18" customHeight="1" x14ac:dyDescent="0.2"/>
    <row r="99" s="380" customFormat="1" ht="18" customHeight="1" x14ac:dyDescent="0.2"/>
    <row r="100" s="380" customFormat="1" ht="18" customHeight="1" x14ac:dyDescent="0.2"/>
    <row r="101" s="380" customFormat="1" ht="18" customHeight="1" x14ac:dyDescent="0.2"/>
    <row r="102" s="380" customFormat="1" ht="18" customHeight="1" x14ac:dyDescent="0.2"/>
    <row r="103" s="380" customFormat="1" x14ac:dyDescent="0.2"/>
    <row r="104" s="380" customFormat="1" x14ac:dyDescent="0.2"/>
    <row r="105" s="380" customFormat="1" x14ac:dyDescent="0.2"/>
    <row r="106" s="380" customFormat="1" x14ac:dyDescent="0.2"/>
    <row r="107" s="380" customFormat="1" x14ac:dyDescent="0.2"/>
    <row r="108" s="380" customFormat="1" x14ac:dyDescent="0.2"/>
    <row r="109" s="380" customFormat="1" x14ac:dyDescent="0.2"/>
    <row r="110" s="380" customFormat="1" x14ac:dyDescent="0.2"/>
    <row r="111" s="380" customFormat="1" x14ac:dyDescent="0.2"/>
    <row r="112" s="380" customFormat="1" x14ac:dyDescent="0.2"/>
    <row r="113" spans="1:17" s="380" customFormat="1" x14ac:dyDescent="0.2"/>
    <row r="114" spans="1:17" s="380" customFormat="1" x14ac:dyDescent="0.2"/>
    <row r="115" spans="1:17" s="380" customFormat="1" x14ac:dyDescent="0.2"/>
    <row r="116" spans="1:17" s="380" customFormat="1" x14ac:dyDescent="0.2"/>
    <row r="117" spans="1:17" s="380" customFormat="1" x14ac:dyDescent="0.2">
      <c r="A117" s="11"/>
      <c r="B117" s="11"/>
      <c r="C117" s="11"/>
      <c r="D117" s="11"/>
      <c r="E117" s="11"/>
      <c r="F117" s="11"/>
      <c r="G117" s="11"/>
      <c r="H117" s="11"/>
      <c r="I117" s="11"/>
      <c r="J117" s="11"/>
      <c r="K117" s="11"/>
      <c r="L117" s="11"/>
      <c r="M117" s="11"/>
      <c r="N117" s="11"/>
      <c r="O117" s="11"/>
      <c r="P117" s="11"/>
      <c r="Q117" s="11"/>
    </row>
    <row r="118" spans="1:17" s="380" customFormat="1" x14ac:dyDescent="0.2">
      <c r="A118" s="11"/>
      <c r="B118" s="11"/>
      <c r="C118" s="11"/>
      <c r="D118" s="11"/>
      <c r="E118" s="11"/>
      <c r="F118" s="11"/>
      <c r="G118" s="11"/>
      <c r="H118" s="11"/>
      <c r="I118" s="11"/>
      <c r="J118" s="11"/>
      <c r="K118" s="11"/>
      <c r="L118" s="11"/>
      <c r="M118" s="11"/>
      <c r="N118" s="11"/>
      <c r="O118" s="11"/>
      <c r="P118" s="11"/>
      <c r="Q118" s="11"/>
    </row>
    <row r="119" spans="1:17" s="380" customFormat="1" x14ac:dyDescent="0.2">
      <c r="A119" s="11"/>
      <c r="B119" s="11"/>
      <c r="C119" s="11"/>
      <c r="D119" s="11"/>
      <c r="E119" s="11"/>
      <c r="F119" s="11"/>
      <c r="G119" s="11"/>
      <c r="H119" s="11"/>
      <c r="I119" s="11"/>
      <c r="J119" s="11"/>
      <c r="K119" s="11"/>
      <c r="L119" s="11"/>
      <c r="M119" s="11"/>
      <c r="N119" s="11"/>
      <c r="O119" s="11"/>
      <c r="P119" s="11"/>
      <c r="Q119" s="11"/>
    </row>
    <row r="120" spans="1:17" s="380" customFormat="1" x14ac:dyDescent="0.2">
      <c r="A120" s="11"/>
      <c r="B120" s="11"/>
      <c r="C120" s="11"/>
      <c r="D120" s="11"/>
      <c r="E120" s="11"/>
      <c r="F120" s="11"/>
      <c r="G120" s="11"/>
      <c r="H120" s="11"/>
      <c r="I120" s="11"/>
      <c r="J120" s="11"/>
      <c r="K120" s="11"/>
      <c r="L120" s="11"/>
      <c r="M120" s="11"/>
      <c r="N120" s="11"/>
      <c r="O120" s="11"/>
      <c r="P120" s="11"/>
      <c r="Q120" s="11"/>
    </row>
    <row r="121" spans="1:17" s="380" customFormat="1" x14ac:dyDescent="0.2">
      <c r="A121" s="11"/>
      <c r="B121" s="11"/>
      <c r="C121" s="11"/>
      <c r="D121" s="11"/>
      <c r="E121" s="11"/>
      <c r="F121" s="11"/>
      <c r="G121" s="11"/>
      <c r="H121" s="11"/>
      <c r="I121" s="11"/>
      <c r="J121" s="11"/>
      <c r="K121" s="11"/>
      <c r="L121" s="11"/>
      <c r="M121" s="11"/>
      <c r="N121" s="11"/>
      <c r="O121" s="11"/>
      <c r="P121" s="11"/>
      <c r="Q121" s="11"/>
    </row>
    <row r="122" spans="1:17" s="380" customFormat="1" x14ac:dyDescent="0.2">
      <c r="A122" s="11"/>
      <c r="B122" s="11"/>
      <c r="C122" s="11"/>
      <c r="D122" s="11"/>
      <c r="E122" s="11"/>
      <c r="F122" s="11"/>
      <c r="G122" s="11"/>
      <c r="H122" s="11"/>
      <c r="I122" s="11"/>
      <c r="J122" s="11"/>
      <c r="K122" s="11"/>
      <c r="L122" s="11"/>
      <c r="M122" s="11"/>
      <c r="N122" s="11"/>
      <c r="O122" s="11"/>
      <c r="P122" s="11"/>
      <c r="Q122" s="11"/>
    </row>
    <row r="123" spans="1:17" s="380" customFormat="1" x14ac:dyDescent="0.2">
      <c r="A123" s="11"/>
      <c r="B123" s="11"/>
      <c r="C123" s="11"/>
      <c r="D123" s="11"/>
      <c r="E123" s="11"/>
      <c r="F123" s="11"/>
      <c r="G123" s="11"/>
      <c r="H123" s="11"/>
      <c r="I123" s="11"/>
      <c r="J123" s="11"/>
      <c r="K123" s="11"/>
      <c r="L123" s="11"/>
      <c r="M123" s="11"/>
      <c r="N123" s="11"/>
      <c r="O123" s="11"/>
      <c r="P123" s="11"/>
      <c r="Q123" s="11"/>
    </row>
    <row r="124" spans="1:17" s="380" customFormat="1" x14ac:dyDescent="0.2">
      <c r="A124" s="11"/>
      <c r="B124" s="11"/>
      <c r="C124" s="11"/>
      <c r="D124" s="11"/>
      <c r="E124" s="11"/>
      <c r="F124" s="11"/>
      <c r="G124" s="11"/>
      <c r="H124" s="11"/>
      <c r="I124" s="11"/>
      <c r="J124" s="11"/>
      <c r="K124" s="11"/>
      <c r="L124" s="11"/>
      <c r="M124" s="11"/>
      <c r="N124" s="11"/>
      <c r="O124" s="11"/>
      <c r="P124" s="11"/>
      <c r="Q124" s="11"/>
    </row>
    <row r="125" spans="1:17" s="380" customFormat="1" x14ac:dyDescent="0.2">
      <c r="A125" s="11"/>
      <c r="B125" s="11"/>
      <c r="C125" s="11"/>
      <c r="D125" s="11"/>
      <c r="E125" s="11"/>
      <c r="F125" s="11"/>
      <c r="G125" s="11"/>
      <c r="H125" s="11"/>
      <c r="I125" s="11"/>
      <c r="J125" s="11"/>
      <c r="K125" s="11"/>
      <c r="L125" s="11"/>
      <c r="M125" s="11"/>
      <c r="N125" s="11"/>
      <c r="O125" s="11"/>
      <c r="P125" s="11"/>
      <c r="Q125" s="11"/>
    </row>
    <row r="126" spans="1:17" s="380" customFormat="1" x14ac:dyDescent="0.2">
      <c r="A126" s="11"/>
      <c r="B126" s="11"/>
      <c r="C126" s="11"/>
      <c r="D126" s="11"/>
      <c r="E126" s="11"/>
      <c r="F126" s="11"/>
      <c r="G126" s="11"/>
      <c r="H126" s="11"/>
      <c r="I126" s="11"/>
      <c r="J126" s="11"/>
      <c r="K126" s="11"/>
      <c r="L126" s="11"/>
      <c r="M126" s="11"/>
      <c r="N126" s="11"/>
      <c r="O126" s="11"/>
      <c r="P126" s="11"/>
      <c r="Q126" s="11"/>
    </row>
    <row r="127" spans="1:17" s="380" customFormat="1" x14ac:dyDescent="0.2">
      <c r="A127" s="11"/>
      <c r="B127" s="11"/>
      <c r="C127" s="11"/>
      <c r="D127" s="11"/>
      <c r="E127" s="11"/>
      <c r="F127" s="11"/>
      <c r="G127" s="11"/>
      <c r="H127" s="11"/>
      <c r="I127" s="11"/>
      <c r="J127" s="11"/>
      <c r="K127" s="11"/>
      <c r="L127" s="11"/>
      <c r="M127" s="11"/>
      <c r="N127" s="11"/>
      <c r="O127" s="11"/>
      <c r="P127" s="11"/>
      <c r="Q127" s="11"/>
    </row>
    <row r="128" spans="1:17" s="380" customFormat="1" x14ac:dyDescent="0.2">
      <c r="A128" s="11"/>
      <c r="B128" s="11"/>
      <c r="C128" s="11"/>
      <c r="D128" s="11"/>
      <c r="E128" s="11"/>
      <c r="F128" s="11"/>
      <c r="G128" s="11"/>
      <c r="H128" s="11"/>
      <c r="I128" s="11"/>
      <c r="J128" s="11"/>
      <c r="K128" s="11"/>
      <c r="L128" s="11"/>
      <c r="M128" s="11"/>
      <c r="N128" s="11"/>
      <c r="O128" s="11"/>
      <c r="P128" s="11"/>
      <c r="Q128" s="11"/>
    </row>
    <row r="129" spans="1:17" s="380" customFormat="1" x14ac:dyDescent="0.2">
      <c r="A129" s="11"/>
      <c r="B129" s="11"/>
      <c r="C129" s="11"/>
      <c r="D129" s="11"/>
      <c r="E129" s="11"/>
      <c r="F129" s="11"/>
      <c r="G129" s="11"/>
      <c r="H129" s="11"/>
      <c r="I129" s="11"/>
      <c r="J129" s="11"/>
      <c r="K129" s="11"/>
      <c r="L129" s="11"/>
      <c r="M129" s="11"/>
      <c r="N129" s="11"/>
      <c r="O129" s="11"/>
      <c r="P129" s="11"/>
      <c r="Q129" s="11"/>
    </row>
    <row r="130" spans="1:17" s="380" customFormat="1" x14ac:dyDescent="0.2">
      <c r="A130" s="11"/>
      <c r="B130" s="11"/>
      <c r="C130" s="11"/>
      <c r="D130" s="11"/>
      <c r="E130" s="11"/>
      <c r="F130" s="11"/>
      <c r="G130" s="11"/>
      <c r="H130" s="11"/>
      <c r="I130" s="11"/>
      <c r="J130" s="11"/>
      <c r="K130" s="11"/>
      <c r="L130" s="11"/>
      <c r="M130" s="11"/>
      <c r="N130" s="11"/>
      <c r="O130" s="11"/>
      <c r="P130" s="11"/>
      <c r="Q130" s="11"/>
    </row>
    <row r="131" spans="1:17" s="380" customFormat="1" x14ac:dyDescent="0.2">
      <c r="A131" s="11"/>
      <c r="B131" s="11"/>
      <c r="C131" s="11"/>
      <c r="D131" s="11"/>
      <c r="E131" s="11"/>
      <c r="F131" s="11"/>
      <c r="G131" s="11"/>
      <c r="H131" s="11"/>
      <c r="I131" s="11"/>
      <c r="J131" s="11"/>
      <c r="K131" s="11"/>
      <c r="L131" s="11"/>
      <c r="M131" s="11"/>
      <c r="N131" s="11"/>
      <c r="O131" s="11"/>
      <c r="P131" s="11"/>
      <c r="Q131" s="11"/>
    </row>
    <row r="132" spans="1:17" s="380" customFormat="1" x14ac:dyDescent="0.2">
      <c r="A132" s="11"/>
      <c r="B132" s="11"/>
      <c r="C132" s="11"/>
      <c r="D132" s="11"/>
      <c r="E132" s="11"/>
      <c r="F132" s="11"/>
      <c r="G132" s="11"/>
      <c r="H132" s="11"/>
      <c r="I132" s="11"/>
      <c r="J132" s="11"/>
      <c r="K132" s="11"/>
      <c r="L132" s="11"/>
      <c r="M132" s="11"/>
      <c r="N132" s="11"/>
      <c r="O132" s="11"/>
      <c r="P132" s="11"/>
      <c r="Q132" s="11"/>
    </row>
    <row r="133" spans="1:17" s="380" customFormat="1" x14ac:dyDescent="0.2">
      <c r="A133" s="11"/>
      <c r="B133" s="11"/>
      <c r="C133" s="11"/>
      <c r="D133" s="11"/>
      <c r="E133" s="11"/>
      <c r="F133" s="11"/>
      <c r="G133" s="11"/>
      <c r="H133" s="11"/>
      <c r="I133" s="11"/>
      <c r="J133" s="11"/>
      <c r="K133" s="11"/>
      <c r="L133" s="11"/>
      <c r="M133" s="11"/>
      <c r="N133" s="11"/>
      <c r="O133" s="11"/>
      <c r="P133" s="11"/>
      <c r="Q133" s="11"/>
    </row>
    <row r="134" spans="1:17" s="380" customFormat="1" x14ac:dyDescent="0.2">
      <c r="A134" s="11"/>
      <c r="B134" s="11"/>
      <c r="C134" s="11"/>
      <c r="D134" s="11"/>
      <c r="E134" s="11"/>
      <c r="F134" s="11"/>
      <c r="G134" s="11"/>
      <c r="H134" s="11"/>
      <c r="I134" s="11"/>
      <c r="J134" s="11"/>
      <c r="K134" s="11"/>
      <c r="L134" s="11"/>
      <c r="M134" s="11"/>
      <c r="N134" s="11"/>
      <c r="O134" s="11"/>
      <c r="P134" s="11"/>
      <c r="Q134" s="11"/>
    </row>
    <row r="135" spans="1:17" s="380" customFormat="1" x14ac:dyDescent="0.2">
      <c r="A135" s="11"/>
      <c r="B135" s="11"/>
      <c r="C135" s="11"/>
      <c r="D135" s="11"/>
      <c r="E135" s="11"/>
      <c r="F135" s="11"/>
      <c r="G135" s="11"/>
      <c r="H135" s="11"/>
      <c r="I135" s="11"/>
      <c r="J135" s="11"/>
      <c r="K135" s="11"/>
      <c r="L135" s="11"/>
      <c r="M135" s="11"/>
      <c r="N135" s="11"/>
      <c r="O135" s="11"/>
      <c r="P135" s="11"/>
      <c r="Q135" s="11"/>
    </row>
    <row r="136" spans="1:17" s="380" customFormat="1" x14ac:dyDescent="0.2">
      <c r="A136" s="11"/>
      <c r="B136" s="11"/>
      <c r="C136" s="11"/>
      <c r="D136" s="11"/>
      <c r="E136" s="11"/>
      <c r="F136" s="11"/>
      <c r="G136" s="11"/>
      <c r="H136" s="11"/>
      <c r="I136" s="11"/>
      <c r="J136" s="11"/>
      <c r="K136" s="11"/>
      <c r="L136" s="11"/>
      <c r="M136" s="11"/>
      <c r="N136" s="11"/>
      <c r="O136" s="11"/>
      <c r="P136" s="11"/>
      <c r="Q136" s="11"/>
    </row>
    <row r="137" spans="1:17" s="380" customFormat="1" x14ac:dyDescent="0.2">
      <c r="A137" s="11"/>
      <c r="B137" s="11"/>
      <c r="C137" s="11"/>
      <c r="D137" s="11"/>
      <c r="E137" s="11"/>
      <c r="F137" s="11"/>
      <c r="G137" s="11"/>
      <c r="H137" s="11"/>
      <c r="I137" s="11"/>
      <c r="J137" s="11"/>
      <c r="K137" s="11"/>
      <c r="L137" s="11"/>
      <c r="M137" s="11"/>
      <c r="N137" s="11"/>
      <c r="O137" s="11"/>
      <c r="P137" s="11"/>
      <c r="Q137" s="11"/>
    </row>
    <row r="138" spans="1:17" s="380" customFormat="1" x14ac:dyDescent="0.2">
      <c r="A138" s="11"/>
      <c r="B138" s="11"/>
      <c r="C138" s="11"/>
      <c r="D138" s="11"/>
      <c r="E138" s="11"/>
      <c r="F138" s="11"/>
      <c r="G138" s="11"/>
      <c r="H138" s="11"/>
      <c r="I138" s="11"/>
      <c r="J138" s="11"/>
      <c r="K138" s="11"/>
      <c r="L138" s="11"/>
      <c r="M138" s="11"/>
      <c r="N138" s="11"/>
      <c r="O138" s="11"/>
      <c r="P138" s="11"/>
      <c r="Q138" s="11"/>
    </row>
    <row r="139" spans="1:17" s="380" customFormat="1" x14ac:dyDescent="0.2">
      <c r="A139" s="11"/>
      <c r="B139" s="11"/>
      <c r="C139" s="11"/>
      <c r="D139" s="11"/>
      <c r="E139" s="11"/>
      <c r="F139" s="11"/>
      <c r="G139" s="11"/>
      <c r="H139" s="11"/>
      <c r="I139" s="11"/>
      <c r="J139" s="11"/>
      <c r="K139" s="11"/>
      <c r="L139" s="11"/>
      <c r="M139" s="11"/>
      <c r="N139" s="11"/>
      <c r="O139" s="11"/>
      <c r="P139" s="11"/>
      <c r="Q139" s="11"/>
    </row>
    <row r="140" spans="1:17" s="380" customFormat="1" x14ac:dyDescent="0.2">
      <c r="A140" s="11"/>
      <c r="B140" s="11"/>
      <c r="C140" s="11"/>
      <c r="D140" s="11"/>
      <c r="E140" s="11"/>
      <c r="F140" s="11"/>
      <c r="G140" s="11"/>
      <c r="H140" s="11"/>
      <c r="I140" s="11"/>
      <c r="J140" s="11"/>
      <c r="K140" s="11"/>
      <c r="L140" s="11"/>
      <c r="M140" s="11"/>
      <c r="N140" s="11"/>
      <c r="O140" s="11"/>
      <c r="P140" s="11"/>
      <c r="Q140" s="11"/>
    </row>
    <row r="141" spans="1:17" s="380" customFormat="1" x14ac:dyDescent="0.2">
      <c r="A141" s="11"/>
      <c r="B141" s="11"/>
      <c r="C141" s="11"/>
      <c r="D141" s="11"/>
      <c r="E141" s="11"/>
      <c r="F141" s="11"/>
      <c r="G141" s="11"/>
      <c r="H141" s="11"/>
      <c r="I141" s="11"/>
      <c r="J141" s="11"/>
      <c r="K141" s="11"/>
      <c r="L141" s="11"/>
      <c r="M141" s="11"/>
      <c r="N141" s="11"/>
      <c r="O141" s="11"/>
      <c r="P141" s="11"/>
      <c r="Q141" s="11"/>
    </row>
    <row r="142" spans="1:17" s="380" customFormat="1" x14ac:dyDescent="0.2">
      <c r="A142" s="11"/>
      <c r="B142" s="11"/>
      <c r="C142" s="11"/>
      <c r="D142" s="11"/>
      <c r="E142" s="11"/>
      <c r="F142" s="11"/>
      <c r="G142" s="11"/>
      <c r="H142" s="11"/>
      <c r="I142" s="11"/>
      <c r="J142" s="11"/>
      <c r="K142" s="11"/>
      <c r="L142" s="11"/>
      <c r="M142" s="11"/>
      <c r="N142" s="11"/>
      <c r="O142" s="11"/>
      <c r="P142" s="11"/>
      <c r="Q142" s="11"/>
    </row>
    <row r="143" spans="1:17" s="380" customFormat="1" x14ac:dyDescent="0.2">
      <c r="A143" s="11"/>
      <c r="B143" s="11"/>
      <c r="C143" s="11"/>
      <c r="D143" s="11"/>
      <c r="E143" s="11"/>
      <c r="F143" s="11"/>
      <c r="G143" s="11"/>
      <c r="H143" s="11"/>
      <c r="I143" s="11"/>
      <c r="J143" s="11"/>
      <c r="K143" s="11"/>
      <c r="L143" s="11"/>
      <c r="M143" s="11"/>
      <c r="N143" s="11"/>
      <c r="O143" s="11"/>
      <c r="P143" s="11"/>
      <c r="Q143" s="11"/>
    </row>
  </sheetData>
  <mergeCells count="1">
    <mergeCell ref="Q7:Q8"/>
  </mergeCells>
  <phoneticPr fontId="0" type="noConversion"/>
  <pageMargins left="0.75" right="0.75" top="1" bottom="1" header="0.5" footer="0.5"/>
  <pageSetup paperSize="9" scale="49" orientation="portrait" horizontalDpi="96" verticalDpi="300" r:id="rId1"/>
  <headerFooter alignWithMargins="0">
    <oddHeader>&amp;R&amp;"Arial,Bold"&amp;16ROAD TRANSPORT VEHICLES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zoomScale="70" zoomScaleNormal="70" workbookViewId="0"/>
  </sheetViews>
  <sheetFormatPr defaultRowHeight="12.75" x14ac:dyDescent="0.2"/>
  <cols>
    <col min="1" max="1" width="29.5703125" style="11" customWidth="1"/>
    <col min="2" max="2" width="10.42578125" style="11" hidden="1" customWidth="1"/>
    <col min="3" max="3" width="10" style="11" hidden="1" customWidth="1"/>
    <col min="4" max="5" width="10.42578125" style="11" hidden="1" customWidth="1"/>
    <col min="6" max="6" width="9.7109375" style="11" hidden="1" customWidth="1"/>
    <col min="7" max="7" width="10.140625" style="11" hidden="1" customWidth="1"/>
    <col min="8" max="8" width="10.28515625" style="11" hidden="1" customWidth="1"/>
    <col min="9" max="9" width="10.5703125" style="11" hidden="1" customWidth="1"/>
    <col min="10" max="11" width="10.140625" style="11" hidden="1" customWidth="1"/>
    <col min="12" max="13" width="10.140625" style="11" customWidth="1"/>
    <col min="14" max="14" width="10.42578125" style="11" customWidth="1"/>
    <col min="15" max="16384" width="9.140625" style="11"/>
  </cols>
  <sheetData>
    <row r="1" spans="1:22" s="43" customFormat="1" ht="20.25" x14ac:dyDescent="0.3">
      <c r="A1" s="90" t="s">
        <v>804</v>
      </c>
      <c r="B1" s="90"/>
      <c r="C1" s="44"/>
      <c r="D1" s="44"/>
      <c r="E1" s="44"/>
      <c r="F1" s="44"/>
      <c r="G1" s="44"/>
      <c r="H1" s="44"/>
      <c r="I1" s="247"/>
      <c r="J1" s="44"/>
      <c r="K1" s="44"/>
      <c r="L1" s="44"/>
      <c r="M1" s="44"/>
      <c r="P1" s="44"/>
      <c r="Q1" s="44"/>
      <c r="R1" s="44"/>
    </row>
    <row r="2" spans="1:22" ht="15.75" x14ac:dyDescent="0.25">
      <c r="A2" s="583"/>
      <c r="B2" s="293">
        <v>1999</v>
      </c>
      <c r="C2" s="207">
        <v>2000</v>
      </c>
      <c r="D2" s="207">
        <v>2001</v>
      </c>
      <c r="E2" s="208">
        <v>2002</v>
      </c>
      <c r="F2" s="208">
        <v>2003</v>
      </c>
      <c r="G2" s="208">
        <v>2004</v>
      </c>
      <c r="H2" s="208">
        <v>2005</v>
      </c>
      <c r="I2" s="208">
        <v>2006</v>
      </c>
      <c r="J2" s="208">
        <v>2007</v>
      </c>
      <c r="K2" s="208">
        <v>2008</v>
      </c>
      <c r="L2" s="208">
        <v>2009</v>
      </c>
      <c r="M2" s="208">
        <v>2010</v>
      </c>
      <c r="N2" s="208">
        <v>2011</v>
      </c>
      <c r="O2" s="208">
        <v>2012</v>
      </c>
      <c r="P2" s="208">
        <v>2013</v>
      </c>
      <c r="Q2" s="208">
        <v>2014</v>
      </c>
      <c r="R2" s="208">
        <v>2015</v>
      </c>
      <c r="S2" s="208">
        <v>2016</v>
      </c>
      <c r="T2" s="208">
        <v>2017</v>
      </c>
      <c r="U2" s="208">
        <v>2018</v>
      </c>
      <c r="V2" s="208">
        <v>2019</v>
      </c>
    </row>
    <row r="3" spans="1:22" ht="15.75" x14ac:dyDescent="0.25">
      <c r="A3" s="90" t="s">
        <v>272</v>
      </c>
      <c r="B3" s="273"/>
      <c r="C3" s="90"/>
      <c r="D3" s="90"/>
      <c r="E3" s="90"/>
      <c r="F3" s="90"/>
      <c r="G3" s="160"/>
      <c r="H3" s="160"/>
      <c r="I3" s="465"/>
      <c r="M3" s="465"/>
      <c r="T3" s="465" t="s">
        <v>733</v>
      </c>
    </row>
    <row r="4" spans="1:22" ht="23.25" customHeight="1" x14ac:dyDescent="0.25">
      <c r="A4" s="176" t="s">
        <v>273</v>
      </c>
      <c r="B4" s="582"/>
    </row>
    <row r="5" spans="1:22" ht="4.5" customHeight="1" x14ac:dyDescent="0.2">
      <c r="B5" s="582"/>
    </row>
    <row r="6" spans="1:22" ht="15" x14ac:dyDescent="0.2">
      <c r="A6" s="177" t="s">
        <v>502</v>
      </c>
      <c r="B6" s="341">
        <v>26</v>
      </c>
      <c r="C6" s="162">
        <v>25</v>
      </c>
      <c r="D6" s="162">
        <v>23</v>
      </c>
      <c r="E6" s="342">
        <v>21</v>
      </c>
      <c r="F6" s="186">
        <v>28</v>
      </c>
      <c r="G6" s="162">
        <v>26</v>
      </c>
      <c r="H6" s="162">
        <v>21</v>
      </c>
      <c r="I6" s="162">
        <v>30</v>
      </c>
      <c r="J6" s="162">
        <v>28</v>
      </c>
      <c r="K6" s="162">
        <v>32</v>
      </c>
      <c r="L6" s="162">
        <v>25</v>
      </c>
      <c r="M6" s="162">
        <v>27</v>
      </c>
      <c r="N6" s="162">
        <v>26</v>
      </c>
      <c r="O6" s="162">
        <v>28</v>
      </c>
      <c r="P6" s="162">
        <v>26</v>
      </c>
      <c r="Q6" s="162">
        <v>29.3</v>
      </c>
      <c r="R6" s="162">
        <v>25.780999999999999</v>
      </c>
      <c r="S6" s="162">
        <v>29.9</v>
      </c>
      <c r="T6" s="162">
        <v>31.4</v>
      </c>
      <c r="U6" s="162">
        <v>29.2</v>
      </c>
      <c r="V6" s="162">
        <v>39</v>
      </c>
    </row>
    <row r="7" spans="1:22" ht="15" x14ac:dyDescent="0.2">
      <c r="A7" s="177" t="s">
        <v>503</v>
      </c>
      <c r="B7" s="341">
        <v>66</v>
      </c>
      <c r="C7" s="162">
        <v>63</v>
      </c>
      <c r="D7" s="162">
        <v>65</v>
      </c>
      <c r="E7" s="342">
        <v>62</v>
      </c>
      <c r="F7" s="186">
        <v>58</v>
      </c>
      <c r="G7" s="162">
        <v>61</v>
      </c>
      <c r="H7" s="162">
        <v>60</v>
      </c>
      <c r="I7" s="162">
        <v>59</v>
      </c>
      <c r="J7" s="162">
        <v>58</v>
      </c>
      <c r="K7" s="162">
        <v>56</v>
      </c>
      <c r="L7" s="162">
        <v>58</v>
      </c>
      <c r="M7" s="162">
        <v>58</v>
      </c>
      <c r="N7" s="162">
        <v>54</v>
      </c>
      <c r="O7" s="162">
        <v>58</v>
      </c>
      <c r="P7" s="162">
        <v>56</v>
      </c>
      <c r="Q7" s="162">
        <v>56.1</v>
      </c>
      <c r="R7" s="162">
        <v>54.378999999999998</v>
      </c>
      <c r="S7" s="162">
        <v>55.4</v>
      </c>
      <c r="T7" s="162">
        <v>55.4</v>
      </c>
      <c r="U7" s="162">
        <v>56.7</v>
      </c>
      <c r="V7" s="162">
        <v>60.3</v>
      </c>
    </row>
    <row r="8" spans="1:22" ht="15" x14ac:dyDescent="0.2">
      <c r="A8" s="177" t="s">
        <v>116</v>
      </c>
      <c r="B8" s="341">
        <v>78</v>
      </c>
      <c r="C8" s="162">
        <v>78</v>
      </c>
      <c r="D8" s="162">
        <v>76</v>
      </c>
      <c r="E8" s="342">
        <v>81</v>
      </c>
      <c r="F8" s="186">
        <v>80</v>
      </c>
      <c r="G8" s="162">
        <v>79</v>
      </c>
      <c r="H8" s="162">
        <v>79</v>
      </c>
      <c r="I8" s="162">
        <v>76</v>
      </c>
      <c r="J8" s="162">
        <v>78</v>
      </c>
      <c r="K8" s="162">
        <v>78</v>
      </c>
      <c r="L8" s="162">
        <v>77</v>
      </c>
      <c r="M8" s="162">
        <v>76</v>
      </c>
      <c r="N8" s="162">
        <v>77</v>
      </c>
      <c r="O8" s="162">
        <v>75</v>
      </c>
      <c r="P8" s="162">
        <v>74</v>
      </c>
      <c r="Q8" s="162">
        <v>73.2</v>
      </c>
      <c r="R8" s="162">
        <v>71.778999999999996</v>
      </c>
      <c r="S8" s="162">
        <v>73</v>
      </c>
      <c r="T8" s="162">
        <v>73.3</v>
      </c>
      <c r="U8" s="162">
        <v>73.2</v>
      </c>
      <c r="V8" s="162">
        <v>71.8</v>
      </c>
    </row>
    <row r="9" spans="1:22" ht="15" x14ac:dyDescent="0.2">
      <c r="A9" s="177" t="s">
        <v>117</v>
      </c>
      <c r="B9" s="341">
        <v>76</v>
      </c>
      <c r="C9" s="162">
        <v>77</v>
      </c>
      <c r="D9" s="162">
        <v>79</v>
      </c>
      <c r="E9" s="342">
        <v>77</v>
      </c>
      <c r="F9" s="186">
        <v>81</v>
      </c>
      <c r="G9" s="162">
        <v>79</v>
      </c>
      <c r="H9" s="162">
        <v>79</v>
      </c>
      <c r="I9" s="162">
        <v>79</v>
      </c>
      <c r="J9" s="162">
        <v>80</v>
      </c>
      <c r="K9" s="162">
        <v>83</v>
      </c>
      <c r="L9" s="162">
        <v>80</v>
      </c>
      <c r="M9" s="162">
        <v>81</v>
      </c>
      <c r="N9" s="162">
        <v>80</v>
      </c>
      <c r="O9" s="162">
        <v>80</v>
      </c>
      <c r="P9" s="162">
        <v>80</v>
      </c>
      <c r="Q9" s="162">
        <v>82.1</v>
      </c>
      <c r="R9" s="162">
        <v>81.897999999999996</v>
      </c>
      <c r="S9" s="162">
        <v>80.8</v>
      </c>
      <c r="T9" s="162">
        <v>80.5</v>
      </c>
      <c r="U9" s="162">
        <v>79.099999999999994</v>
      </c>
      <c r="V9" s="162">
        <v>82.3</v>
      </c>
    </row>
    <row r="10" spans="1:22" ht="15" x14ac:dyDescent="0.2">
      <c r="A10" s="177" t="s">
        <v>118</v>
      </c>
      <c r="B10" s="341">
        <v>70</v>
      </c>
      <c r="C10" s="162">
        <v>73</v>
      </c>
      <c r="D10" s="162">
        <v>72</v>
      </c>
      <c r="E10" s="342">
        <v>72</v>
      </c>
      <c r="F10" s="186">
        <v>74</v>
      </c>
      <c r="G10" s="162">
        <v>74</v>
      </c>
      <c r="H10" s="162">
        <v>75</v>
      </c>
      <c r="I10" s="162">
        <v>76</v>
      </c>
      <c r="J10" s="162">
        <v>76</v>
      </c>
      <c r="K10" s="162">
        <v>78</v>
      </c>
      <c r="L10" s="162">
        <v>78</v>
      </c>
      <c r="M10" s="162">
        <v>78</v>
      </c>
      <c r="N10" s="162">
        <v>78</v>
      </c>
      <c r="O10" s="162">
        <v>79</v>
      </c>
      <c r="P10" s="162">
        <v>80</v>
      </c>
      <c r="Q10" s="162">
        <v>79.099999999999994</v>
      </c>
      <c r="R10" s="162">
        <v>77.757999999999996</v>
      </c>
      <c r="S10" s="162">
        <v>80.5</v>
      </c>
      <c r="T10" s="162">
        <v>80.599999999999994</v>
      </c>
      <c r="U10" s="162">
        <v>78.599999999999994</v>
      </c>
      <c r="V10" s="162">
        <v>81.3</v>
      </c>
    </row>
    <row r="11" spans="1:22" ht="15" x14ac:dyDescent="0.2">
      <c r="A11" s="177" t="s">
        <v>119</v>
      </c>
      <c r="B11" s="341">
        <v>56</v>
      </c>
      <c r="C11" s="162">
        <v>59</v>
      </c>
      <c r="D11" s="162">
        <v>61</v>
      </c>
      <c r="E11" s="342">
        <v>62</v>
      </c>
      <c r="F11" s="186">
        <v>64</v>
      </c>
      <c r="G11" s="162">
        <v>65</v>
      </c>
      <c r="H11" s="162">
        <v>65</v>
      </c>
      <c r="I11" s="162">
        <v>68</v>
      </c>
      <c r="J11" s="162">
        <v>69</v>
      </c>
      <c r="K11" s="162">
        <v>70</v>
      </c>
      <c r="L11" s="162">
        <v>75</v>
      </c>
      <c r="M11" s="162">
        <v>72</v>
      </c>
      <c r="N11" s="162">
        <v>74</v>
      </c>
      <c r="O11" s="162">
        <v>73</v>
      </c>
      <c r="P11" s="162">
        <v>74</v>
      </c>
      <c r="Q11" s="162">
        <v>74.400000000000006</v>
      </c>
      <c r="R11" s="162">
        <v>75.644999999999996</v>
      </c>
      <c r="S11" s="162">
        <v>75.8</v>
      </c>
      <c r="T11" s="162">
        <v>76.5</v>
      </c>
      <c r="U11" s="162">
        <v>76.7</v>
      </c>
      <c r="V11" s="162">
        <v>76.3</v>
      </c>
    </row>
    <row r="12" spans="1:22" ht="15" x14ac:dyDescent="0.2">
      <c r="A12" s="177" t="s">
        <v>504</v>
      </c>
      <c r="B12" s="341">
        <v>42</v>
      </c>
      <c r="C12" s="162">
        <v>40</v>
      </c>
      <c r="D12" s="162">
        <v>45</v>
      </c>
      <c r="E12" s="342">
        <v>43</v>
      </c>
      <c r="F12" s="186">
        <v>45</v>
      </c>
      <c r="G12" s="162">
        <v>48</v>
      </c>
      <c r="H12" s="162">
        <v>49</v>
      </c>
      <c r="I12" s="162">
        <v>51</v>
      </c>
      <c r="J12" s="162">
        <v>55</v>
      </c>
      <c r="K12" s="162">
        <v>53</v>
      </c>
      <c r="L12" s="162">
        <v>55</v>
      </c>
      <c r="M12" s="162">
        <v>54</v>
      </c>
      <c r="N12" s="162">
        <v>57</v>
      </c>
      <c r="O12" s="162">
        <v>59</v>
      </c>
      <c r="P12" s="162">
        <v>60</v>
      </c>
      <c r="Q12" s="162">
        <v>61.2</v>
      </c>
      <c r="R12" s="162">
        <v>62.03</v>
      </c>
      <c r="S12" s="162">
        <v>63.2</v>
      </c>
      <c r="T12" s="162">
        <v>66.7</v>
      </c>
      <c r="U12" s="162">
        <v>69.599999999999994</v>
      </c>
      <c r="V12" s="162">
        <v>70.099999999999994</v>
      </c>
    </row>
    <row r="13" spans="1:22" ht="18" customHeight="1" x14ac:dyDescent="0.2">
      <c r="A13" s="177" t="s">
        <v>505</v>
      </c>
      <c r="B13" s="162">
        <v>22</v>
      </c>
      <c r="C13" s="162">
        <v>24</v>
      </c>
      <c r="D13" s="162">
        <v>24</v>
      </c>
      <c r="E13" s="342">
        <v>24</v>
      </c>
      <c r="F13" s="186">
        <v>27</v>
      </c>
      <c r="G13" s="162">
        <v>28</v>
      </c>
      <c r="H13" s="162">
        <v>27</v>
      </c>
      <c r="I13" s="162">
        <v>29</v>
      </c>
      <c r="J13" s="162">
        <v>35</v>
      </c>
      <c r="K13" s="162">
        <v>31</v>
      </c>
      <c r="L13" s="162">
        <v>37</v>
      </c>
      <c r="M13" s="162">
        <v>37</v>
      </c>
      <c r="N13" s="162">
        <v>35</v>
      </c>
      <c r="O13" s="162">
        <v>37</v>
      </c>
      <c r="P13" s="162">
        <v>41</v>
      </c>
      <c r="Q13" s="162">
        <v>39.799999999999997</v>
      </c>
      <c r="R13" s="162">
        <v>43.136000000000003</v>
      </c>
      <c r="S13" s="162">
        <v>43.2</v>
      </c>
      <c r="T13" s="162">
        <v>46.8</v>
      </c>
      <c r="U13" s="162">
        <v>47.5</v>
      </c>
      <c r="V13" s="162">
        <v>43.2</v>
      </c>
    </row>
    <row r="14" spans="1:22" ht="9" customHeight="1" x14ac:dyDescent="0.2">
      <c r="A14" s="83"/>
      <c r="B14" s="341"/>
      <c r="C14" s="162"/>
      <c r="D14" s="162"/>
      <c r="E14" s="342"/>
      <c r="F14" s="186"/>
      <c r="G14" s="162"/>
      <c r="H14" s="162"/>
      <c r="I14" s="162"/>
      <c r="J14" s="162"/>
      <c r="K14" s="162"/>
      <c r="L14" s="162"/>
      <c r="M14" s="162"/>
      <c r="N14" s="162"/>
      <c r="O14" s="343"/>
      <c r="P14" s="343"/>
      <c r="Q14" s="343"/>
      <c r="R14" s="343"/>
      <c r="S14" s="343"/>
      <c r="T14" s="343"/>
      <c r="U14" s="343"/>
      <c r="V14" s="343"/>
    </row>
    <row r="15" spans="1:22" ht="15.75" customHeight="1" x14ac:dyDescent="0.2">
      <c r="A15" s="138" t="s">
        <v>283</v>
      </c>
      <c r="B15" s="162">
        <v>63</v>
      </c>
      <c r="C15" s="162">
        <v>64</v>
      </c>
      <c r="D15" s="162">
        <v>65</v>
      </c>
      <c r="E15" s="342">
        <v>65</v>
      </c>
      <c r="F15" s="186">
        <v>66</v>
      </c>
      <c r="G15" s="162">
        <v>66</v>
      </c>
      <c r="H15" s="162">
        <v>66</v>
      </c>
      <c r="I15" s="162">
        <v>66</v>
      </c>
      <c r="J15" s="162">
        <v>67</v>
      </c>
      <c r="K15" s="162">
        <v>68</v>
      </c>
      <c r="L15" s="162">
        <v>68</v>
      </c>
      <c r="M15" s="162">
        <v>68</v>
      </c>
      <c r="N15" s="162">
        <v>67</v>
      </c>
      <c r="O15" s="162">
        <v>68</v>
      </c>
      <c r="P15" s="162">
        <v>68</v>
      </c>
      <c r="Q15" s="162">
        <v>68.5</v>
      </c>
      <c r="R15" s="162">
        <v>68.039000000000001</v>
      </c>
      <c r="S15" s="162">
        <v>69</v>
      </c>
      <c r="T15" s="162">
        <v>69.5</v>
      </c>
      <c r="U15" s="162">
        <v>69.5</v>
      </c>
      <c r="V15" s="162">
        <v>71.2</v>
      </c>
    </row>
    <row r="16" spans="1:22" ht="15" x14ac:dyDescent="0.2">
      <c r="A16" s="177"/>
      <c r="B16" s="163"/>
      <c r="C16" s="163"/>
      <c r="D16" s="163"/>
      <c r="E16" s="175"/>
      <c r="F16" s="163"/>
      <c r="G16" s="163"/>
      <c r="H16" s="163"/>
      <c r="I16" s="163"/>
      <c r="J16" s="163"/>
      <c r="K16" s="163"/>
      <c r="L16" s="163"/>
      <c r="M16" s="163"/>
      <c r="N16" s="163"/>
    </row>
    <row r="17" spans="1:22" ht="15.75" x14ac:dyDescent="0.25">
      <c r="A17" s="176" t="s">
        <v>274</v>
      </c>
      <c r="B17" s="595">
        <v>13660</v>
      </c>
      <c r="C17" s="595">
        <v>14440</v>
      </c>
      <c r="D17" s="595">
        <v>14527</v>
      </c>
      <c r="E17" s="596">
        <v>13936</v>
      </c>
      <c r="F17" s="597">
        <v>13850</v>
      </c>
      <c r="G17" s="595">
        <v>14660</v>
      </c>
      <c r="H17" s="595">
        <v>13970</v>
      </c>
      <c r="I17" s="595">
        <v>14075</v>
      </c>
      <c r="J17" s="595">
        <v>12152</v>
      </c>
      <c r="K17" s="595">
        <v>12267</v>
      </c>
      <c r="L17" s="595">
        <v>12447</v>
      </c>
      <c r="M17" s="595">
        <v>12361</v>
      </c>
      <c r="N17" s="595">
        <v>12801</v>
      </c>
      <c r="O17" s="595">
        <v>9828</v>
      </c>
      <c r="P17" s="595">
        <v>9838</v>
      </c>
      <c r="Q17" s="595">
        <v>9720</v>
      </c>
      <c r="R17" s="595">
        <v>9340</v>
      </c>
      <c r="S17" s="595">
        <v>9570</v>
      </c>
      <c r="T17" s="595">
        <v>9760</v>
      </c>
      <c r="U17" s="595">
        <v>9650</v>
      </c>
      <c r="V17" s="595">
        <v>9720</v>
      </c>
    </row>
    <row r="18" spans="1:22" ht="15.75" x14ac:dyDescent="0.25">
      <c r="A18" s="178"/>
      <c r="B18" s="502"/>
      <c r="C18" s="240"/>
      <c r="D18" s="240"/>
      <c r="E18" s="240"/>
      <c r="F18" s="487"/>
      <c r="G18" s="240"/>
      <c r="H18" s="240"/>
      <c r="I18" s="240"/>
      <c r="J18" s="240"/>
      <c r="K18" s="240"/>
      <c r="L18" s="240"/>
      <c r="M18" s="240"/>
      <c r="N18" s="240"/>
      <c r="V18" s="240"/>
    </row>
    <row r="19" spans="1:22" ht="20.25" customHeight="1" x14ac:dyDescent="0.25">
      <c r="A19" s="176" t="s">
        <v>275</v>
      </c>
      <c r="B19" s="502"/>
      <c r="C19" s="240"/>
      <c r="D19" s="240"/>
      <c r="E19" s="240"/>
      <c r="F19" s="487"/>
      <c r="G19" s="240"/>
      <c r="H19" s="240"/>
      <c r="I19" s="240"/>
      <c r="J19" s="240"/>
      <c r="K19" s="240"/>
      <c r="L19" s="240"/>
      <c r="M19" s="240"/>
      <c r="N19" s="240"/>
      <c r="V19" s="240"/>
    </row>
    <row r="20" spans="1:22" ht="21" customHeight="1" x14ac:dyDescent="0.25">
      <c r="A20" s="176" t="s">
        <v>273</v>
      </c>
      <c r="B20" s="502"/>
      <c r="C20" s="240"/>
      <c r="D20" s="240"/>
      <c r="E20" s="240"/>
      <c r="F20" s="487"/>
      <c r="G20" s="240"/>
      <c r="H20" s="240"/>
      <c r="I20" s="240"/>
      <c r="J20" s="240"/>
      <c r="K20" s="240"/>
      <c r="L20" s="240"/>
      <c r="M20" s="240"/>
      <c r="N20" s="240"/>
      <c r="V20" s="240"/>
    </row>
    <row r="21" spans="1:22" ht="5.25" customHeight="1" x14ac:dyDescent="0.2">
      <c r="A21" s="177"/>
      <c r="B21" s="265"/>
      <c r="C21" s="70"/>
      <c r="D21" s="70"/>
      <c r="E21" s="72"/>
      <c r="F21" s="72"/>
      <c r="G21" s="70"/>
      <c r="H21" s="70"/>
      <c r="I21" s="70"/>
      <c r="J21" s="70"/>
      <c r="K21" s="70"/>
      <c r="L21" s="70"/>
      <c r="M21" s="70"/>
      <c r="N21" s="70"/>
      <c r="V21" s="240"/>
    </row>
    <row r="22" spans="1:22" ht="15" x14ac:dyDescent="0.2">
      <c r="A22" s="177" t="s">
        <v>502</v>
      </c>
      <c r="B22" s="341">
        <v>27</v>
      </c>
      <c r="C22" s="162">
        <v>28</v>
      </c>
      <c r="D22" s="162">
        <v>23</v>
      </c>
      <c r="E22" s="342">
        <v>22</v>
      </c>
      <c r="F22" s="186">
        <v>35</v>
      </c>
      <c r="G22" s="162">
        <v>31</v>
      </c>
      <c r="H22" s="162">
        <v>25</v>
      </c>
      <c r="I22" s="162">
        <v>32</v>
      </c>
      <c r="J22" s="162">
        <v>27</v>
      </c>
      <c r="K22" s="162">
        <v>32</v>
      </c>
      <c r="L22" s="162">
        <v>28</v>
      </c>
      <c r="M22" s="162">
        <v>28</v>
      </c>
      <c r="N22" s="162">
        <v>33</v>
      </c>
      <c r="O22" s="162">
        <v>35</v>
      </c>
      <c r="P22" s="162">
        <v>24</v>
      </c>
      <c r="Q22" s="162">
        <v>31.7</v>
      </c>
      <c r="R22" s="162">
        <v>27.957999999999998</v>
      </c>
      <c r="S22" s="162">
        <v>35.700000000000003</v>
      </c>
      <c r="T22" s="162">
        <v>42.1</v>
      </c>
      <c r="U22" s="162">
        <v>33</v>
      </c>
      <c r="V22" s="162">
        <v>36</v>
      </c>
    </row>
    <row r="23" spans="1:22" ht="15" x14ac:dyDescent="0.2">
      <c r="A23" s="177" t="s">
        <v>503</v>
      </c>
      <c r="B23" s="341">
        <v>74</v>
      </c>
      <c r="C23" s="162">
        <v>70</v>
      </c>
      <c r="D23" s="162">
        <v>70</v>
      </c>
      <c r="E23" s="342">
        <v>70</v>
      </c>
      <c r="F23" s="186">
        <v>64</v>
      </c>
      <c r="G23" s="162">
        <v>66</v>
      </c>
      <c r="H23" s="162">
        <v>62</v>
      </c>
      <c r="I23" s="162">
        <v>61</v>
      </c>
      <c r="J23" s="162">
        <v>61</v>
      </c>
      <c r="K23" s="162">
        <v>62</v>
      </c>
      <c r="L23" s="162">
        <v>61</v>
      </c>
      <c r="M23" s="162">
        <v>64</v>
      </c>
      <c r="N23" s="162">
        <v>58</v>
      </c>
      <c r="O23" s="162">
        <v>59</v>
      </c>
      <c r="P23" s="162">
        <v>60</v>
      </c>
      <c r="Q23" s="162">
        <v>58.8</v>
      </c>
      <c r="R23" s="162">
        <v>55.393000000000001</v>
      </c>
      <c r="S23" s="162">
        <v>58.1</v>
      </c>
      <c r="T23" s="162">
        <v>57.2</v>
      </c>
      <c r="U23" s="162">
        <v>58</v>
      </c>
      <c r="V23" s="162">
        <v>64</v>
      </c>
    </row>
    <row r="24" spans="1:22" ht="15" x14ac:dyDescent="0.2">
      <c r="A24" s="177" t="s">
        <v>116</v>
      </c>
      <c r="B24" s="341">
        <v>86</v>
      </c>
      <c r="C24" s="162">
        <v>85</v>
      </c>
      <c r="D24" s="162">
        <v>82</v>
      </c>
      <c r="E24" s="342">
        <v>87</v>
      </c>
      <c r="F24" s="186">
        <v>85</v>
      </c>
      <c r="G24" s="162">
        <v>84</v>
      </c>
      <c r="H24" s="162">
        <v>84</v>
      </c>
      <c r="I24" s="162">
        <v>81</v>
      </c>
      <c r="J24" s="162">
        <v>82</v>
      </c>
      <c r="K24" s="162">
        <v>81</v>
      </c>
      <c r="L24" s="162">
        <v>81</v>
      </c>
      <c r="M24" s="162">
        <v>80</v>
      </c>
      <c r="N24" s="162">
        <v>81</v>
      </c>
      <c r="O24" s="162">
        <v>78</v>
      </c>
      <c r="P24" s="162">
        <v>78</v>
      </c>
      <c r="Q24" s="162">
        <v>77.400000000000006</v>
      </c>
      <c r="R24" s="162">
        <v>72.826999999999998</v>
      </c>
      <c r="S24" s="162">
        <v>77.599999999999994</v>
      </c>
      <c r="T24" s="162">
        <v>75.5</v>
      </c>
      <c r="U24" s="162">
        <v>76</v>
      </c>
      <c r="V24" s="162">
        <v>76</v>
      </c>
    </row>
    <row r="25" spans="1:22" ht="15" x14ac:dyDescent="0.2">
      <c r="A25" s="177" t="s">
        <v>117</v>
      </c>
      <c r="B25" s="341">
        <v>84</v>
      </c>
      <c r="C25" s="162">
        <v>86</v>
      </c>
      <c r="D25" s="162">
        <v>85</v>
      </c>
      <c r="E25" s="342">
        <v>84</v>
      </c>
      <c r="F25" s="186">
        <v>86</v>
      </c>
      <c r="G25" s="162">
        <v>85</v>
      </c>
      <c r="H25" s="162">
        <v>86</v>
      </c>
      <c r="I25" s="162">
        <v>85</v>
      </c>
      <c r="J25" s="162">
        <v>86</v>
      </c>
      <c r="K25" s="162">
        <v>87</v>
      </c>
      <c r="L25" s="162">
        <v>86</v>
      </c>
      <c r="M25" s="162">
        <v>86</v>
      </c>
      <c r="N25" s="162">
        <v>84</v>
      </c>
      <c r="O25" s="162">
        <v>86</v>
      </c>
      <c r="P25" s="162">
        <v>84</v>
      </c>
      <c r="Q25" s="162">
        <v>84.5</v>
      </c>
      <c r="R25" s="162">
        <v>84.558999999999997</v>
      </c>
      <c r="S25" s="162">
        <v>81.8</v>
      </c>
      <c r="T25" s="162">
        <v>82.8</v>
      </c>
      <c r="U25" s="162">
        <v>82</v>
      </c>
      <c r="V25" s="162">
        <v>85</v>
      </c>
    </row>
    <row r="26" spans="1:22" ht="15" x14ac:dyDescent="0.2">
      <c r="A26" s="177" t="s">
        <v>118</v>
      </c>
      <c r="B26" s="341">
        <v>84</v>
      </c>
      <c r="C26" s="162">
        <v>85</v>
      </c>
      <c r="D26" s="162">
        <v>85</v>
      </c>
      <c r="E26" s="342">
        <v>84</v>
      </c>
      <c r="F26" s="186">
        <v>85</v>
      </c>
      <c r="G26" s="162">
        <v>82</v>
      </c>
      <c r="H26" s="162">
        <v>85</v>
      </c>
      <c r="I26" s="162">
        <v>85</v>
      </c>
      <c r="J26" s="162">
        <v>87</v>
      </c>
      <c r="K26" s="162">
        <v>84</v>
      </c>
      <c r="L26" s="162">
        <v>85</v>
      </c>
      <c r="M26" s="162">
        <v>85</v>
      </c>
      <c r="N26" s="162">
        <v>87</v>
      </c>
      <c r="O26" s="162">
        <v>85</v>
      </c>
      <c r="P26" s="162">
        <v>88</v>
      </c>
      <c r="Q26" s="162">
        <v>85.4</v>
      </c>
      <c r="R26" s="162">
        <v>83.837999999999994</v>
      </c>
      <c r="S26" s="162">
        <v>84.7</v>
      </c>
      <c r="T26" s="162">
        <v>85</v>
      </c>
      <c r="U26" s="162">
        <v>85</v>
      </c>
      <c r="V26" s="162">
        <v>87</v>
      </c>
    </row>
    <row r="27" spans="1:22" ht="15" x14ac:dyDescent="0.2">
      <c r="A27" s="177" t="s">
        <v>119</v>
      </c>
      <c r="B27" s="341">
        <v>78</v>
      </c>
      <c r="C27" s="162">
        <v>79</v>
      </c>
      <c r="D27" s="162">
        <v>80</v>
      </c>
      <c r="E27" s="342">
        <v>81</v>
      </c>
      <c r="F27" s="186">
        <v>80</v>
      </c>
      <c r="G27" s="162">
        <v>82</v>
      </c>
      <c r="H27" s="162">
        <v>83</v>
      </c>
      <c r="I27" s="162">
        <v>84</v>
      </c>
      <c r="J27" s="162">
        <v>83</v>
      </c>
      <c r="K27" s="162">
        <v>84</v>
      </c>
      <c r="L27" s="162">
        <v>86</v>
      </c>
      <c r="M27" s="162">
        <v>84</v>
      </c>
      <c r="N27" s="162">
        <v>86</v>
      </c>
      <c r="O27" s="162">
        <v>83</v>
      </c>
      <c r="P27" s="162">
        <v>86</v>
      </c>
      <c r="Q27" s="162">
        <v>85.1</v>
      </c>
      <c r="R27" s="162">
        <v>83.263000000000005</v>
      </c>
      <c r="S27" s="162">
        <v>83.2</v>
      </c>
      <c r="T27" s="162">
        <v>84.5</v>
      </c>
      <c r="U27" s="162">
        <v>86</v>
      </c>
      <c r="V27" s="162">
        <v>83</v>
      </c>
    </row>
    <row r="28" spans="1:22" ht="15" customHeight="1" x14ac:dyDescent="0.2">
      <c r="A28" s="177" t="s">
        <v>504</v>
      </c>
      <c r="B28" s="341">
        <v>68</v>
      </c>
      <c r="C28" s="162">
        <v>63</v>
      </c>
      <c r="D28" s="162">
        <v>70</v>
      </c>
      <c r="E28" s="342">
        <v>68</v>
      </c>
      <c r="F28" s="186">
        <v>69</v>
      </c>
      <c r="G28" s="162">
        <v>71</v>
      </c>
      <c r="H28" s="162">
        <v>72</v>
      </c>
      <c r="I28" s="162">
        <v>73</v>
      </c>
      <c r="J28" s="162">
        <v>76</v>
      </c>
      <c r="K28" s="162">
        <v>77</v>
      </c>
      <c r="L28" s="162">
        <v>78</v>
      </c>
      <c r="M28" s="162">
        <v>74</v>
      </c>
      <c r="N28" s="162">
        <v>79</v>
      </c>
      <c r="O28" s="162">
        <v>79</v>
      </c>
      <c r="P28" s="162">
        <v>76</v>
      </c>
      <c r="Q28" s="162">
        <v>80.099999999999994</v>
      </c>
      <c r="R28" s="162">
        <v>75.826999999999998</v>
      </c>
      <c r="S28" s="162">
        <v>80.900000000000006</v>
      </c>
      <c r="T28" s="162">
        <v>79.599999999999994</v>
      </c>
      <c r="U28" s="162">
        <v>83</v>
      </c>
      <c r="V28" s="162">
        <v>83</v>
      </c>
    </row>
    <row r="29" spans="1:22" ht="15" x14ac:dyDescent="0.2">
      <c r="A29" s="177" t="s">
        <v>505</v>
      </c>
      <c r="B29" s="341">
        <v>50</v>
      </c>
      <c r="C29" s="162">
        <v>52</v>
      </c>
      <c r="D29" s="162">
        <v>46</v>
      </c>
      <c r="E29" s="342">
        <v>46</v>
      </c>
      <c r="F29" s="186">
        <v>49</v>
      </c>
      <c r="G29" s="162">
        <v>52</v>
      </c>
      <c r="H29" s="162">
        <v>47</v>
      </c>
      <c r="I29" s="162">
        <v>56</v>
      </c>
      <c r="J29" s="162">
        <v>61</v>
      </c>
      <c r="K29" s="162">
        <v>55</v>
      </c>
      <c r="L29" s="162">
        <v>60</v>
      </c>
      <c r="M29" s="162">
        <v>59</v>
      </c>
      <c r="N29" s="162">
        <v>60</v>
      </c>
      <c r="O29" s="162">
        <v>63</v>
      </c>
      <c r="P29" s="162">
        <v>64</v>
      </c>
      <c r="Q29" s="162">
        <v>66.3</v>
      </c>
      <c r="R29" s="162">
        <v>66.591999999999999</v>
      </c>
      <c r="S29" s="162">
        <v>65.2</v>
      </c>
      <c r="T29" s="162">
        <v>66.3</v>
      </c>
      <c r="U29" s="162">
        <v>68</v>
      </c>
      <c r="V29" s="162">
        <v>62</v>
      </c>
    </row>
    <row r="30" spans="1:22" ht="7.5" customHeight="1" x14ac:dyDescent="0.2">
      <c r="B30" s="344"/>
      <c r="C30" s="186"/>
      <c r="D30" s="186"/>
      <c r="E30" s="342"/>
      <c r="F30" s="598"/>
      <c r="G30" s="186"/>
      <c r="H30" s="592"/>
      <c r="I30" s="592"/>
      <c r="J30" s="592"/>
      <c r="K30" s="592"/>
      <c r="L30" s="592"/>
      <c r="M30" s="592"/>
      <c r="N30" s="592"/>
      <c r="O30" s="162"/>
      <c r="P30" s="162"/>
      <c r="Q30" s="162"/>
      <c r="R30" s="162"/>
      <c r="S30" s="162"/>
      <c r="T30" s="162"/>
      <c r="U30" s="162"/>
      <c r="V30" s="162"/>
    </row>
    <row r="31" spans="1:22" ht="15" x14ac:dyDescent="0.2">
      <c r="A31" s="138" t="s">
        <v>283</v>
      </c>
      <c r="B31" s="341">
        <v>77</v>
      </c>
      <c r="C31" s="162">
        <v>76</v>
      </c>
      <c r="D31" s="162">
        <v>76</v>
      </c>
      <c r="E31" s="342">
        <v>77</v>
      </c>
      <c r="F31" s="186">
        <v>77</v>
      </c>
      <c r="G31" s="162">
        <v>76</v>
      </c>
      <c r="H31" s="162">
        <v>76</v>
      </c>
      <c r="I31" s="162">
        <v>76</v>
      </c>
      <c r="J31" s="162">
        <v>76</v>
      </c>
      <c r="K31" s="162">
        <v>76</v>
      </c>
      <c r="L31" s="162">
        <v>76</v>
      </c>
      <c r="M31" s="162">
        <v>76</v>
      </c>
      <c r="N31" s="162">
        <v>76</v>
      </c>
      <c r="O31" s="162">
        <v>76</v>
      </c>
      <c r="P31" s="162">
        <v>76</v>
      </c>
      <c r="Q31" s="162">
        <v>75.8</v>
      </c>
      <c r="R31" s="162">
        <v>73.397000000000006</v>
      </c>
      <c r="S31" s="162">
        <v>75.400000000000006</v>
      </c>
      <c r="T31" s="162">
        <v>75.2</v>
      </c>
      <c r="U31" s="162">
        <v>76</v>
      </c>
      <c r="V31" s="162">
        <v>77</v>
      </c>
    </row>
    <row r="32" spans="1:22" x14ac:dyDescent="0.2">
      <c r="B32" s="502"/>
      <c r="C32" s="240"/>
      <c r="D32" s="240"/>
      <c r="E32" s="599"/>
      <c r="F32" s="487"/>
      <c r="G32" s="240"/>
      <c r="H32" s="240"/>
      <c r="I32" s="240"/>
      <c r="J32" s="240"/>
      <c r="K32" s="240"/>
      <c r="L32" s="240"/>
      <c r="M32" s="240"/>
      <c r="N32" s="240"/>
    </row>
    <row r="33" spans="1:22" ht="15.75" x14ac:dyDescent="0.25">
      <c r="A33" s="178" t="s">
        <v>274</v>
      </c>
      <c r="B33" s="595">
        <v>5867</v>
      </c>
      <c r="C33" s="595">
        <v>6141</v>
      </c>
      <c r="D33" s="595">
        <v>6153</v>
      </c>
      <c r="E33" s="596">
        <v>5913</v>
      </c>
      <c r="F33" s="597">
        <v>5909</v>
      </c>
      <c r="G33" s="595">
        <v>6222</v>
      </c>
      <c r="H33" s="595">
        <v>5920</v>
      </c>
      <c r="I33" s="595">
        <v>6056</v>
      </c>
      <c r="J33" s="595">
        <v>5211</v>
      </c>
      <c r="K33" s="595">
        <v>5289</v>
      </c>
      <c r="L33" s="595">
        <v>5400</v>
      </c>
      <c r="M33" s="595">
        <v>5450</v>
      </c>
      <c r="N33" s="595">
        <v>5515</v>
      </c>
      <c r="O33" s="595">
        <v>4377</v>
      </c>
      <c r="P33" s="595">
        <v>4405</v>
      </c>
      <c r="Q33" s="595">
        <v>4410</v>
      </c>
      <c r="R33" s="595">
        <v>4210</v>
      </c>
      <c r="S33" s="595">
        <v>4360</v>
      </c>
      <c r="T33" s="595">
        <v>4520</v>
      </c>
      <c r="U33" s="595">
        <v>4280</v>
      </c>
      <c r="V33" s="595">
        <v>4330</v>
      </c>
    </row>
    <row r="34" spans="1:22" ht="20.25" customHeight="1" x14ac:dyDescent="0.25">
      <c r="A34" s="176"/>
      <c r="B34" s="502"/>
      <c r="C34" s="240"/>
      <c r="D34" s="240"/>
      <c r="E34" s="240"/>
      <c r="F34" s="487"/>
      <c r="G34" s="240"/>
      <c r="H34" s="240"/>
      <c r="I34" s="240"/>
      <c r="J34" s="240"/>
      <c r="K34" s="240"/>
      <c r="L34" s="240"/>
      <c r="M34" s="240"/>
      <c r="N34" s="240"/>
      <c r="V34" s="240"/>
    </row>
    <row r="35" spans="1:22" ht="15.75" customHeight="1" x14ac:dyDescent="0.25">
      <c r="A35" s="176" t="s">
        <v>276</v>
      </c>
      <c r="B35" s="502"/>
      <c r="C35" s="240"/>
      <c r="D35" s="240"/>
      <c r="E35" s="240"/>
      <c r="F35" s="487"/>
      <c r="G35" s="240"/>
      <c r="H35" s="240"/>
      <c r="I35" s="240"/>
      <c r="J35" s="240"/>
      <c r="K35" s="240"/>
      <c r="L35" s="240"/>
      <c r="M35" s="240"/>
      <c r="N35" s="240"/>
      <c r="V35" s="240"/>
    </row>
    <row r="36" spans="1:22" ht="21" customHeight="1" x14ac:dyDescent="0.25">
      <c r="A36" s="176" t="s">
        <v>273</v>
      </c>
      <c r="B36" s="265"/>
      <c r="C36" s="70"/>
      <c r="D36" s="70"/>
      <c r="E36" s="72"/>
      <c r="F36" s="72"/>
      <c r="G36" s="70"/>
      <c r="H36" s="70"/>
      <c r="I36" s="70"/>
      <c r="J36" s="70"/>
      <c r="K36" s="70"/>
      <c r="L36" s="70"/>
      <c r="M36" s="70"/>
      <c r="N36" s="70"/>
      <c r="V36" s="240"/>
    </row>
    <row r="37" spans="1:22" ht="5.25" customHeight="1" x14ac:dyDescent="0.2">
      <c r="A37" s="177"/>
      <c r="B37" s="265"/>
      <c r="C37" s="70"/>
      <c r="D37" s="70"/>
      <c r="E37" s="72"/>
      <c r="F37" s="72"/>
      <c r="G37" s="70"/>
      <c r="H37" s="70"/>
      <c r="I37" s="70"/>
      <c r="J37" s="70"/>
      <c r="K37" s="70"/>
      <c r="L37" s="70"/>
      <c r="M37" s="70"/>
      <c r="N37" s="70"/>
      <c r="V37" s="240"/>
    </row>
    <row r="38" spans="1:22" ht="15" x14ac:dyDescent="0.2">
      <c r="A38" s="177" t="s">
        <v>502</v>
      </c>
      <c r="B38" s="341">
        <v>25</v>
      </c>
      <c r="C38" s="162">
        <v>22</v>
      </c>
      <c r="D38" s="162">
        <v>24</v>
      </c>
      <c r="E38" s="342">
        <v>19</v>
      </c>
      <c r="F38" s="186">
        <v>19</v>
      </c>
      <c r="G38" s="162">
        <v>21</v>
      </c>
      <c r="H38" s="162">
        <v>16</v>
      </c>
      <c r="I38" s="162">
        <v>28</v>
      </c>
      <c r="J38" s="162">
        <v>29</v>
      </c>
      <c r="K38" s="162">
        <v>33</v>
      </c>
      <c r="L38" s="162">
        <v>21</v>
      </c>
      <c r="M38" s="162">
        <v>25</v>
      </c>
      <c r="N38" s="162">
        <v>17</v>
      </c>
      <c r="O38" s="162">
        <v>19</v>
      </c>
      <c r="P38" s="162">
        <v>29</v>
      </c>
      <c r="Q38" s="162">
        <v>27.1</v>
      </c>
      <c r="R38" s="162">
        <v>23.347999999999999</v>
      </c>
      <c r="S38" s="162">
        <v>26</v>
      </c>
      <c r="T38" s="162">
        <v>21.7</v>
      </c>
      <c r="U38" s="162">
        <v>25</v>
      </c>
      <c r="V38" s="162">
        <v>43</v>
      </c>
    </row>
    <row r="39" spans="1:22" ht="15" x14ac:dyDescent="0.2">
      <c r="A39" s="177" t="s">
        <v>503</v>
      </c>
      <c r="B39" s="341">
        <v>59</v>
      </c>
      <c r="C39" s="162">
        <v>57</v>
      </c>
      <c r="D39" s="162">
        <v>60</v>
      </c>
      <c r="E39" s="342">
        <v>54</v>
      </c>
      <c r="F39" s="186">
        <v>52</v>
      </c>
      <c r="G39" s="162">
        <v>56</v>
      </c>
      <c r="H39" s="162">
        <v>57</v>
      </c>
      <c r="I39" s="162">
        <v>56</v>
      </c>
      <c r="J39" s="162">
        <v>54</v>
      </c>
      <c r="K39" s="162">
        <v>50</v>
      </c>
      <c r="L39" s="162">
        <v>56</v>
      </c>
      <c r="M39" s="162">
        <v>51</v>
      </c>
      <c r="N39" s="162">
        <v>51</v>
      </c>
      <c r="O39" s="162">
        <v>57</v>
      </c>
      <c r="P39" s="162">
        <v>52</v>
      </c>
      <c r="Q39" s="162">
        <v>53.5</v>
      </c>
      <c r="R39" s="162">
        <v>53.33</v>
      </c>
      <c r="S39" s="162">
        <v>52.6</v>
      </c>
      <c r="T39" s="162">
        <v>53.5</v>
      </c>
      <c r="U39" s="162">
        <v>55</v>
      </c>
      <c r="V39" s="162">
        <v>57</v>
      </c>
    </row>
    <row r="40" spans="1:22" ht="15" x14ac:dyDescent="0.2">
      <c r="A40" s="177" t="s">
        <v>116</v>
      </c>
      <c r="B40" s="341">
        <v>70</v>
      </c>
      <c r="C40" s="162">
        <v>71</v>
      </c>
      <c r="D40" s="162">
        <v>71</v>
      </c>
      <c r="E40" s="342">
        <v>74</v>
      </c>
      <c r="F40" s="186">
        <v>75</v>
      </c>
      <c r="G40" s="162">
        <v>74</v>
      </c>
      <c r="H40" s="162">
        <v>73</v>
      </c>
      <c r="I40" s="162">
        <v>72</v>
      </c>
      <c r="J40" s="162">
        <v>75</v>
      </c>
      <c r="K40" s="162">
        <v>76</v>
      </c>
      <c r="L40" s="162">
        <v>73</v>
      </c>
      <c r="M40" s="162">
        <v>73</v>
      </c>
      <c r="N40" s="162">
        <v>73</v>
      </c>
      <c r="O40" s="162">
        <v>71</v>
      </c>
      <c r="P40" s="162">
        <v>71</v>
      </c>
      <c r="Q40" s="162">
        <v>69.099999999999994</v>
      </c>
      <c r="R40" s="162">
        <v>70.872</v>
      </c>
      <c r="S40" s="162">
        <v>68.5</v>
      </c>
      <c r="T40" s="162">
        <v>71.3</v>
      </c>
      <c r="U40" s="162">
        <v>71</v>
      </c>
      <c r="V40" s="162">
        <v>67</v>
      </c>
    </row>
    <row r="41" spans="1:22" ht="15" x14ac:dyDescent="0.2">
      <c r="A41" s="177" t="s">
        <v>117</v>
      </c>
      <c r="B41" s="341">
        <v>69</v>
      </c>
      <c r="C41" s="162">
        <v>68</v>
      </c>
      <c r="D41" s="162">
        <v>73</v>
      </c>
      <c r="E41" s="342">
        <v>71</v>
      </c>
      <c r="F41" s="186">
        <v>75</v>
      </c>
      <c r="G41" s="162">
        <v>74</v>
      </c>
      <c r="H41" s="162">
        <v>73</v>
      </c>
      <c r="I41" s="162">
        <v>74</v>
      </c>
      <c r="J41" s="162">
        <v>75</v>
      </c>
      <c r="K41" s="162">
        <v>78</v>
      </c>
      <c r="L41" s="162">
        <v>74</v>
      </c>
      <c r="M41" s="162">
        <v>76</v>
      </c>
      <c r="N41" s="162">
        <v>77</v>
      </c>
      <c r="O41" s="162">
        <v>74</v>
      </c>
      <c r="P41" s="162">
        <v>76</v>
      </c>
      <c r="Q41" s="162">
        <v>80</v>
      </c>
      <c r="R41" s="162">
        <v>79.275999999999996</v>
      </c>
      <c r="S41" s="162">
        <v>79.900000000000006</v>
      </c>
      <c r="T41" s="162">
        <v>78.400000000000006</v>
      </c>
      <c r="U41" s="162">
        <v>76</v>
      </c>
      <c r="V41" s="162">
        <v>79</v>
      </c>
    </row>
    <row r="42" spans="1:22" ht="15" x14ac:dyDescent="0.2">
      <c r="A42" s="177" t="s">
        <v>118</v>
      </c>
      <c r="B42" s="341">
        <v>56</v>
      </c>
      <c r="C42" s="162">
        <v>62</v>
      </c>
      <c r="D42" s="162">
        <v>59</v>
      </c>
      <c r="E42" s="342">
        <v>60</v>
      </c>
      <c r="F42" s="186">
        <v>63</v>
      </c>
      <c r="G42" s="162">
        <v>67</v>
      </c>
      <c r="H42" s="162">
        <v>64</v>
      </c>
      <c r="I42" s="162">
        <v>68</v>
      </c>
      <c r="J42" s="162">
        <v>66</v>
      </c>
      <c r="K42" s="162">
        <v>73</v>
      </c>
      <c r="L42" s="162">
        <v>71</v>
      </c>
      <c r="M42" s="162">
        <v>72</v>
      </c>
      <c r="N42" s="162">
        <v>70</v>
      </c>
      <c r="O42" s="162">
        <v>75</v>
      </c>
      <c r="P42" s="162">
        <v>72</v>
      </c>
      <c r="Q42" s="162">
        <v>72.8</v>
      </c>
      <c r="R42" s="162">
        <v>72.191000000000003</v>
      </c>
      <c r="S42" s="162">
        <v>76.7</v>
      </c>
      <c r="T42" s="162">
        <v>76.2</v>
      </c>
      <c r="U42" s="162">
        <v>73</v>
      </c>
      <c r="V42" s="162">
        <v>76</v>
      </c>
    </row>
    <row r="43" spans="1:22" ht="15" customHeight="1" x14ac:dyDescent="0.2">
      <c r="A43" s="177" t="s">
        <v>119</v>
      </c>
      <c r="B43" s="341">
        <v>38</v>
      </c>
      <c r="C43" s="162">
        <v>42</v>
      </c>
      <c r="D43" s="162">
        <v>43</v>
      </c>
      <c r="E43" s="342">
        <v>46</v>
      </c>
      <c r="F43" s="186">
        <v>49</v>
      </c>
      <c r="G43" s="162">
        <v>51</v>
      </c>
      <c r="H43" s="162">
        <v>51</v>
      </c>
      <c r="I43" s="162">
        <v>55</v>
      </c>
      <c r="J43" s="162">
        <v>57</v>
      </c>
      <c r="K43" s="162">
        <v>57</v>
      </c>
      <c r="L43" s="162">
        <v>64</v>
      </c>
      <c r="M43" s="162">
        <v>62</v>
      </c>
      <c r="N43" s="162">
        <v>63</v>
      </c>
      <c r="O43" s="162">
        <v>65</v>
      </c>
      <c r="P43" s="162">
        <v>64</v>
      </c>
      <c r="Q43" s="162">
        <v>64.8</v>
      </c>
      <c r="R43" s="162">
        <v>68.094999999999999</v>
      </c>
      <c r="S43" s="162">
        <v>68</v>
      </c>
      <c r="T43" s="162">
        <v>69.599999999999994</v>
      </c>
      <c r="U43" s="162">
        <v>68</v>
      </c>
      <c r="V43" s="162">
        <v>71</v>
      </c>
    </row>
    <row r="44" spans="1:22" ht="15" x14ac:dyDescent="0.2">
      <c r="A44" s="177" t="s">
        <v>504</v>
      </c>
      <c r="B44" s="341">
        <v>23</v>
      </c>
      <c r="C44" s="162">
        <v>25</v>
      </c>
      <c r="D44" s="162">
        <v>28</v>
      </c>
      <c r="E44" s="342">
        <v>26</v>
      </c>
      <c r="F44" s="186">
        <v>28</v>
      </c>
      <c r="G44" s="162">
        <v>31</v>
      </c>
      <c r="H44" s="162">
        <v>32</v>
      </c>
      <c r="I44" s="162">
        <v>33</v>
      </c>
      <c r="J44" s="162">
        <v>40</v>
      </c>
      <c r="K44" s="162">
        <v>37</v>
      </c>
      <c r="L44" s="162">
        <v>38</v>
      </c>
      <c r="M44" s="162">
        <v>40</v>
      </c>
      <c r="N44" s="162">
        <v>43</v>
      </c>
      <c r="O44" s="162">
        <v>43</v>
      </c>
      <c r="P44" s="162">
        <v>48</v>
      </c>
      <c r="Q44" s="162">
        <v>46.1</v>
      </c>
      <c r="R44" s="162">
        <v>51.658000000000001</v>
      </c>
      <c r="S44" s="162">
        <v>50.3</v>
      </c>
      <c r="T44" s="162">
        <v>55.6</v>
      </c>
      <c r="U44" s="162">
        <v>59</v>
      </c>
      <c r="V44" s="162">
        <v>60</v>
      </c>
    </row>
    <row r="45" spans="1:22" ht="16.5" customHeight="1" x14ac:dyDescent="0.2">
      <c r="A45" s="177" t="s">
        <v>505</v>
      </c>
      <c r="B45" s="341">
        <v>10</v>
      </c>
      <c r="C45" s="162">
        <v>11</v>
      </c>
      <c r="D45" s="162">
        <v>12</v>
      </c>
      <c r="E45" s="342">
        <v>11</v>
      </c>
      <c r="F45" s="186">
        <v>16</v>
      </c>
      <c r="G45" s="162">
        <v>15</v>
      </c>
      <c r="H45" s="162">
        <v>16</v>
      </c>
      <c r="I45" s="162">
        <v>14</v>
      </c>
      <c r="J45" s="162">
        <v>21</v>
      </c>
      <c r="K45" s="162">
        <v>16</v>
      </c>
      <c r="L45" s="162">
        <v>22</v>
      </c>
      <c r="M45" s="162">
        <v>21</v>
      </c>
      <c r="N45" s="162">
        <v>19</v>
      </c>
      <c r="O45" s="162">
        <v>22</v>
      </c>
      <c r="P45" s="162">
        <v>26</v>
      </c>
      <c r="Q45" s="162">
        <v>22.9</v>
      </c>
      <c r="R45" s="162">
        <v>27.016999999999999</v>
      </c>
      <c r="S45" s="162">
        <v>27.9</v>
      </c>
      <c r="T45" s="162">
        <v>34.4</v>
      </c>
      <c r="U45" s="162">
        <v>31</v>
      </c>
      <c r="V45" s="162">
        <v>29</v>
      </c>
    </row>
    <row r="46" spans="1:22" ht="7.5" customHeight="1" x14ac:dyDescent="0.25">
      <c r="A46" s="178"/>
      <c r="B46" s="345"/>
      <c r="C46" s="345"/>
      <c r="D46" s="345"/>
      <c r="E46" s="346"/>
      <c r="F46" s="345"/>
      <c r="G46" s="345"/>
      <c r="H46" s="345"/>
      <c r="I46" s="345"/>
      <c r="J46" s="345"/>
      <c r="K46" s="345"/>
      <c r="L46" s="345"/>
      <c r="M46" s="345"/>
      <c r="N46" s="345"/>
      <c r="O46" s="162"/>
      <c r="P46" s="162"/>
      <c r="Q46" s="162"/>
      <c r="R46" s="162"/>
      <c r="S46" s="162"/>
      <c r="T46" s="162"/>
      <c r="U46" s="162"/>
      <c r="V46" s="162"/>
    </row>
    <row r="47" spans="1:22" ht="13.5" customHeight="1" x14ac:dyDescent="0.2">
      <c r="A47" s="138" t="s">
        <v>283</v>
      </c>
      <c r="B47" s="341">
        <v>51</v>
      </c>
      <c r="C47" s="162">
        <v>53</v>
      </c>
      <c r="D47" s="162">
        <v>55</v>
      </c>
      <c r="E47" s="342">
        <v>54</v>
      </c>
      <c r="F47" s="186">
        <v>56</v>
      </c>
      <c r="G47" s="162">
        <v>57</v>
      </c>
      <c r="H47" s="162">
        <v>56</v>
      </c>
      <c r="I47" s="162">
        <v>58</v>
      </c>
      <c r="J47" s="162">
        <v>59</v>
      </c>
      <c r="K47" s="162">
        <v>60</v>
      </c>
      <c r="L47" s="162">
        <v>61</v>
      </c>
      <c r="M47" s="162">
        <v>60</v>
      </c>
      <c r="N47" s="162">
        <v>60</v>
      </c>
      <c r="O47" s="162">
        <v>62</v>
      </c>
      <c r="P47" s="162">
        <v>61</v>
      </c>
      <c r="Q47" s="162">
        <v>61.8</v>
      </c>
      <c r="R47" s="162">
        <v>63.082000000000001</v>
      </c>
      <c r="S47" s="162">
        <v>63.1</v>
      </c>
      <c r="T47" s="162">
        <v>64.3</v>
      </c>
      <c r="U47" s="162">
        <v>64</v>
      </c>
      <c r="V47" s="162">
        <v>66</v>
      </c>
    </row>
    <row r="48" spans="1:22" x14ac:dyDescent="0.2">
      <c r="E48" s="600"/>
      <c r="F48" s="380"/>
    </row>
    <row r="49" spans="1:22" ht="16.5" thickBot="1" x14ac:dyDescent="0.3">
      <c r="A49" s="601" t="s">
        <v>274</v>
      </c>
      <c r="B49" s="602">
        <v>7793</v>
      </c>
      <c r="C49" s="602">
        <v>8299</v>
      </c>
      <c r="D49" s="602">
        <v>8374</v>
      </c>
      <c r="E49" s="603">
        <v>8023</v>
      </c>
      <c r="F49" s="602">
        <v>7941</v>
      </c>
      <c r="G49" s="602">
        <v>8438</v>
      </c>
      <c r="H49" s="602">
        <v>8050</v>
      </c>
      <c r="I49" s="602">
        <v>8019</v>
      </c>
      <c r="J49" s="602">
        <v>6941</v>
      </c>
      <c r="K49" s="602">
        <v>6978</v>
      </c>
      <c r="L49" s="602">
        <v>7047</v>
      </c>
      <c r="M49" s="602">
        <v>6911</v>
      </c>
      <c r="N49" s="602">
        <v>7286</v>
      </c>
      <c r="O49" s="602">
        <v>5451</v>
      </c>
      <c r="P49" s="602">
        <v>5433</v>
      </c>
      <c r="Q49" s="602">
        <v>5320</v>
      </c>
      <c r="R49" s="602">
        <v>5130</v>
      </c>
      <c r="S49" s="602">
        <v>5210</v>
      </c>
      <c r="T49" s="602">
        <v>5250</v>
      </c>
      <c r="U49" s="602">
        <v>5360</v>
      </c>
      <c r="V49" s="602">
        <v>5390</v>
      </c>
    </row>
    <row r="50" spans="1:22" x14ac:dyDescent="0.2">
      <c r="B50" s="487"/>
    </row>
    <row r="51" spans="1:22" x14ac:dyDescent="0.2">
      <c r="A51" s="11" t="s">
        <v>731</v>
      </c>
      <c r="B51" s="487"/>
    </row>
    <row r="52" spans="1:22" x14ac:dyDescent="0.2">
      <c r="A52" s="11" t="s">
        <v>732</v>
      </c>
      <c r="B52" s="487"/>
    </row>
    <row r="53" spans="1:22" x14ac:dyDescent="0.2">
      <c r="A53" s="11" t="s">
        <v>734</v>
      </c>
      <c r="B53" s="487"/>
    </row>
    <row r="55" spans="1:22" s="43" customFormat="1" ht="15.75" x14ac:dyDescent="0.25">
      <c r="A55" s="153" t="s">
        <v>347</v>
      </c>
      <c r="B55" s="153"/>
      <c r="C55" s="159"/>
      <c r="D55" s="148"/>
      <c r="E55" s="148"/>
      <c r="F55" s="148"/>
      <c r="G55" s="148"/>
      <c r="H55" s="148"/>
      <c r="I55" s="148"/>
      <c r="J55" s="148"/>
      <c r="K55" s="159"/>
      <c r="L55" s="148"/>
      <c r="M55" s="148"/>
      <c r="N55" s="148"/>
    </row>
    <row r="56" spans="1:22" ht="23.25" customHeight="1" x14ac:dyDescent="0.25">
      <c r="A56" s="160" t="s">
        <v>550</v>
      </c>
      <c r="B56" s="415"/>
      <c r="C56" s="487"/>
      <c r="D56" s="487"/>
      <c r="E56" s="487"/>
      <c r="F56" s="487"/>
      <c r="G56" s="160"/>
      <c r="H56" s="160"/>
      <c r="I56" s="160"/>
      <c r="J56" s="160"/>
      <c r="K56" s="160"/>
      <c r="L56" s="160"/>
      <c r="M56" s="160"/>
      <c r="N56" s="240"/>
    </row>
    <row r="57" spans="1:22" ht="15.75" x14ac:dyDescent="0.25">
      <c r="A57" s="153" t="s">
        <v>526</v>
      </c>
      <c r="B57" s="416"/>
      <c r="C57" s="487"/>
      <c r="D57" s="487"/>
      <c r="E57" s="487"/>
      <c r="F57" s="487"/>
      <c r="G57" s="152"/>
      <c r="H57" s="487"/>
      <c r="I57" s="152"/>
      <c r="J57" s="152"/>
      <c r="K57" s="152"/>
      <c r="L57" s="152"/>
      <c r="M57" s="152"/>
      <c r="N57" s="240"/>
    </row>
    <row r="58" spans="1:22" ht="15" x14ac:dyDescent="0.2">
      <c r="A58" s="604"/>
      <c r="B58" s="604"/>
      <c r="C58" s="487"/>
      <c r="D58" s="487"/>
      <c r="E58" s="487"/>
      <c r="F58" s="487"/>
      <c r="G58" s="186"/>
      <c r="H58" s="186"/>
      <c r="I58" s="186"/>
      <c r="J58" s="186"/>
      <c r="K58" s="186"/>
      <c r="L58" s="78"/>
      <c r="M58" s="186"/>
    </row>
    <row r="59" spans="1:22" ht="15" x14ac:dyDescent="0.2">
      <c r="A59" s="604"/>
      <c r="B59" s="604"/>
      <c r="C59" s="487"/>
      <c r="D59" s="487"/>
      <c r="E59" s="487"/>
      <c r="F59" s="487"/>
      <c r="G59" s="186"/>
      <c r="H59" s="186"/>
      <c r="I59" s="186"/>
      <c r="J59" s="186"/>
      <c r="K59" s="186"/>
      <c r="L59" s="78"/>
      <c r="M59" s="186"/>
    </row>
    <row r="60" spans="1:22" ht="15" x14ac:dyDescent="0.2">
      <c r="A60" s="604"/>
      <c r="B60" s="604"/>
      <c r="C60" s="487"/>
      <c r="D60" s="487"/>
      <c r="E60" s="487"/>
      <c r="F60" s="487"/>
      <c r="G60" s="186"/>
      <c r="H60" s="186"/>
      <c r="I60" s="186"/>
      <c r="J60" s="186"/>
      <c r="K60" s="186"/>
      <c r="L60" s="78"/>
      <c r="M60" s="186"/>
    </row>
    <row r="61" spans="1:22" ht="15" x14ac:dyDescent="0.2">
      <c r="A61" s="159"/>
      <c r="B61" s="159"/>
      <c r="C61" s="487"/>
      <c r="D61" s="487"/>
      <c r="E61" s="487"/>
      <c r="F61" s="487"/>
      <c r="G61" s="186"/>
      <c r="H61" s="186"/>
      <c r="I61" s="186"/>
      <c r="J61" s="78"/>
      <c r="K61" s="78"/>
      <c r="L61" s="78"/>
      <c r="M61" s="186"/>
    </row>
    <row r="62" spans="1:22" ht="15" x14ac:dyDescent="0.2">
      <c r="A62" s="159"/>
      <c r="B62" s="159"/>
      <c r="C62" s="487"/>
      <c r="D62" s="487"/>
      <c r="E62" s="487"/>
      <c r="F62" s="487"/>
      <c r="G62" s="369"/>
      <c r="H62" s="369"/>
      <c r="I62" s="369"/>
      <c r="J62" s="370"/>
      <c r="K62" s="370"/>
      <c r="L62" s="78"/>
      <c r="M62" s="186"/>
    </row>
    <row r="63" spans="1:22" ht="15" x14ac:dyDescent="0.2">
      <c r="A63" s="159"/>
      <c r="B63" s="159"/>
      <c r="C63" s="487"/>
      <c r="D63" s="487"/>
      <c r="E63" s="487"/>
      <c r="F63" s="487"/>
      <c r="G63" s="371"/>
      <c r="H63" s="371"/>
      <c r="I63" s="371"/>
      <c r="J63" s="370"/>
      <c r="K63" s="370"/>
      <c r="L63" s="78"/>
      <c r="M63" s="186"/>
    </row>
    <row r="64" spans="1:22" ht="15" x14ac:dyDescent="0.2">
      <c r="A64" s="368"/>
      <c r="B64" s="368"/>
      <c r="C64" s="487"/>
      <c r="D64" s="487"/>
      <c r="E64" s="487"/>
      <c r="F64" s="487"/>
      <c r="G64" s="372"/>
      <c r="H64" s="372"/>
      <c r="I64" s="373"/>
      <c r="J64" s="373"/>
      <c r="K64" s="373"/>
      <c r="L64" s="373"/>
      <c r="M64" s="373"/>
    </row>
    <row r="65" spans="1:13" ht="9.75" customHeight="1" x14ac:dyDescent="0.2">
      <c r="A65" s="159"/>
      <c r="B65" s="159"/>
      <c r="C65" s="487"/>
      <c r="D65" s="487"/>
      <c r="E65" s="487"/>
      <c r="F65" s="487"/>
      <c r="G65" s="487"/>
      <c r="H65" s="487"/>
      <c r="I65" s="487"/>
      <c r="J65" s="487"/>
      <c r="K65" s="487"/>
      <c r="L65" s="487"/>
      <c r="M65" s="487"/>
    </row>
    <row r="66" spans="1:13" ht="15" x14ac:dyDescent="0.2">
      <c r="A66" s="604"/>
      <c r="B66" s="604"/>
      <c r="C66" s="487"/>
      <c r="D66" s="487"/>
      <c r="E66" s="487"/>
      <c r="F66" s="487"/>
      <c r="G66" s="370"/>
      <c r="H66" s="370"/>
      <c r="I66" s="370"/>
      <c r="J66" s="370"/>
      <c r="K66" s="370"/>
      <c r="L66" s="370"/>
      <c r="M66" s="370"/>
    </row>
    <row r="67" spans="1:13" ht="9.75" customHeight="1" x14ac:dyDescent="0.2">
      <c r="A67" s="604"/>
      <c r="B67" s="604"/>
      <c r="C67" s="487"/>
      <c r="D67" s="487"/>
      <c r="E67" s="487"/>
      <c r="F67" s="487"/>
      <c r="G67" s="370"/>
      <c r="H67" s="370"/>
      <c r="I67" s="370"/>
      <c r="J67" s="370"/>
      <c r="K67" s="370"/>
      <c r="L67" s="370"/>
      <c r="M67" s="370"/>
    </row>
    <row r="68" spans="1:13" ht="15" x14ac:dyDescent="0.2">
      <c r="A68" s="604"/>
      <c r="B68" s="604"/>
      <c r="C68" s="487"/>
      <c r="D68" s="487"/>
      <c r="E68" s="487"/>
      <c r="F68" s="487"/>
      <c r="G68" s="370"/>
      <c r="H68" s="370"/>
      <c r="I68" s="370"/>
      <c r="J68" s="370"/>
      <c r="K68" s="370"/>
      <c r="L68" s="370"/>
      <c r="M68" s="370"/>
    </row>
    <row r="69" spans="1:13" x14ac:dyDescent="0.2">
      <c r="A69" s="487"/>
      <c r="B69" s="487"/>
      <c r="C69" s="487"/>
      <c r="D69" s="487"/>
      <c r="E69" s="487"/>
      <c r="F69" s="487"/>
      <c r="G69" s="487"/>
      <c r="H69" s="487"/>
      <c r="I69" s="487"/>
      <c r="J69" s="487"/>
      <c r="K69" s="487"/>
      <c r="L69" s="487"/>
      <c r="M69" s="487"/>
    </row>
    <row r="70" spans="1:13" ht="6.75" customHeight="1" x14ac:dyDescent="0.2">
      <c r="A70" s="487"/>
      <c r="B70" s="487"/>
      <c r="C70" s="487"/>
      <c r="D70" s="487"/>
      <c r="E70" s="487"/>
      <c r="F70" s="487"/>
      <c r="G70" s="487"/>
      <c r="H70" s="487"/>
      <c r="I70" s="487"/>
      <c r="J70" s="487"/>
      <c r="K70" s="487"/>
      <c r="L70" s="487"/>
      <c r="M70" s="487"/>
    </row>
    <row r="71" spans="1:13" ht="15" x14ac:dyDescent="0.2">
      <c r="A71" s="487"/>
      <c r="B71" s="487"/>
      <c r="C71" s="159"/>
      <c r="D71" s="159"/>
      <c r="E71" s="159"/>
      <c r="F71" s="159"/>
      <c r="G71" s="159"/>
      <c r="H71" s="487"/>
      <c r="I71" s="487"/>
      <c r="J71" s="487"/>
      <c r="K71" s="487"/>
      <c r="L71" s="487"/>
      <c r="M71" s="487"/>
    </row>
    <row r="72" spans="1:13" ht="15" x14ac:dyDescent="0.2">
      <c r="C72" s="43"/>
      <c r="D72" s="43"/>
      <c r="E72" s="43"/>
      <c r="F72" s="43"/>
      <c r="G72" s="43"/>
    </row>
    <row r="88" spans="19:26" x14ac:dyDescent="0.2">
      <c r="V88" s="11" t="s">
        <v>517</v>
      </c>
      <c r="X88" s="11" t="s">
        <v>518</v>
      </c>
      <c r="Y88" s="11" t="s">
        <v>364</v>
      </c>
      <c r="Z88" s="11" t="s">
        <v>365</v>
      </c>
    </row>
    <row r="89" spans="19:26" x14ac:dyDescent="0.2">
      <c r="S89" s="11" t="s">
        <v>502</v>
      </c>
      <c r="V89" s="11">
        <v>26</v>
      </c>
      <c r="Y89" s="11">
        <v>24</v>
      </c>
      <c r="Z89" s="11">
        <v>29</v>
      </c>
    </row>
    <row r="90" spans="19:26" x14ac:dyDescent="0.2">
      <c r="S90" s="11" t="s">
        <v>503</v>
      </c>
      <c r="V90" s="11">
        <v>56</v>
      </c>
      <c r="Y90" s="11">
        <v>60</v>
      </c>
      <c r="Z90" s="11">
        <v>52</v>
      </c>
    </row>
    <row r="91" spans="19:26" x14ac:dyDescent="0.2">
      <c r="S91" s="11" t="s">
        <v>116</v>
      </c>
      <c r="V91" s="11">
        <v>74</v>
      </c>
      <c r="Y91" s="11">
        <v>78</v>
      </c>
      <c r="Z91" s="11">
        <v>71</v>
      </c>
    </row>
    <row r="92" spans="19:26" x14ac:dyDescent="0.2">
      <c r="S92" s="11" t="s">
        <v>117</v>
      </c>
      <c r="V92" s="11">
        <v>80</v>
      </c>
      <c r="Y92" s="11">
        <v>84</v>
      </c>
      <c r="Z92" s="11">
        <v>76</v>
      </c>
    </row>
    <row r="93" spans="19:26" x14ac:dyDescent="0.2">
      <c r="S93" s="11" t="s">
        <v>118</v>
      </c>
      <c r="V93" s="11">
        <v>80</v>
      </c>
      <c r="Y93" s="11">
        <v>88</v>
      </c>
      <c r="Z93" s="11">
        <v>72</v>
      </c>
    </row>
    <row r="94" spans="19:26" x14ac:dyDescent="0.2">
      <c r="S94" s="11" t="s">
        <v>119</v>
      </c>
      <c r="V94" s="11">
        <v>74</v>
      </c>
      <c r="Y94" s="11">
        <v>86</v>
      </c>
      <c r="Z94" s="11">
        <v>64</v>
      </c>
    </row>
    <row r="95" spans="19:26" x14ac:dyDescent="0.2">
      <c r="S95" s="11" t="s">
        <v>504</v>
      </c>
      <c r="V95" s="11">
        <v>60</v>
      </c>
      <c r="Y95" s="11">
        <v>76</v>
      </c>
      <c r="Z95" s="11">
        <v>48</v>
      </c>
    </row>
    <row r="96" spans="19:26" x14ac:dyDescent="0.2">
      <c r="S96" s="11" t="s">
        <v>505</v>
      </c>
      <c r="V96" s="11">
        <v>41</v>
      </c>
      <c r="Y96" s="11">
        <v>64</v>
      </c>
      <c r="Z96" s="11">
        <v>26</v>
      </c>
    </row>
    <row r="98" spans="19:26" x14ac:dyDescent="0.2">
      <c r="S98" s="11" t="s">
        <v>519</v>
      </c>
      <c r="T98" s="11" t="s">
        <v>520</v>
      </c>
      <c r="V98" s="11">
        <v>68</v>
      </c>
      <c r="Y98" s="11">
        <v>76</v>
      </c>
      <c r="Z98" s="11">
        <v>61</v>
      </c>
    </row>
    <row r="100" spans="19:26" x14ac:dyDescent="0.2">
      <c r="S100" s="11" t="s">
        <v>521</v>
      </c>
      <c r="V100" s="11">
        <v>9838</v>
      </c>
      <c r="Y100" s="11">
        <v>4405</v>
      </c>
      <c r="Z100" s="11">
        <v>5433</v>
      </c>
    </row>
  </sheetData>
  <phoneticPr fontId="31" type="noConversion"/>
  <pageMargins left="0.75" right="0.75" top="1" bottom="1" header="0.5" footer="0.5"/>
  <pageSetup paperSize="9" scale="65" orientation="portrait" r:id="rId1"/>
  <headerFooter alignWithMargins="0">
    <oddHeader>&amp;R&amp;"Arial,Bold"&amp;14ROAD TRANSPORT VEHICLES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zoomScale="85" zoomScaleNormal="85" workbookViewId="0"/>
  </sheetViews>
  <sheetFormatPr defaultRowHeight="12.75" x14ac:dyDescent="0.2"/>
  <cols>
    <col min="1" max="1" width="13.140625" style="11" customWidth="1"/>
    <col min="2" max="2" width="13.140625" style="11" hidden="1" customWidth="1"/>
    <col min="3" max="3" width="10.5703125" style="11" hidden="1" customWidth="1"/>
    <col min="4" max="4" width="11.42578125" style="11" hidden="1" customWidth="1"/>
    <col min="5" max="5" width="10.7109375" style="11" hidden="1" customWidth="1"/>
    <col min="6" max="8" width="11.28515625" style="11" hidden="1" customWidth="1"/>
    <col min="9" max="11" width="10.42578125" style="11" hidden="1" customWidth="1"/>
    <col min="12" max="18" width="10.42578125" style="11" customWidth="1"/>
    <col min="19" max="19" width="10.7109375" style="11" customWidth="1"/>
    <col min="20" max="21" width="10.42578125" style="11" customWidth="1"/>
    <col min="22" max="22" width="10.7109375" style="11" customWidth="1"/>
    <col min="23" max="24" width="9.140625" style="11"/>
    <col min="25" max="25" width="9.140625" style="11" customWidth="1"/>
    <col min="26" max="16384" width="9.140625" style="11"/>
  </cols>
  <sheetData>
    <row r="1" spans="1:22" s="43" customFormat="1" ht="18.75" x14ac:dyDescent="0.25">
      <c r="A1" s="44" t="s">
        <v>892</v>
      </c>
      <c r="B1" s="44"/>
    </row>
    <row r="2" spans="1:22" ht="15.75" x14ac:dyDescent="0.25">
      <c r="A2" s="583"/>
      <c r="B2" s="293">
        <v>1999</v>
      </c>
      <c r="C2" s="207">
        <v>2000</v>
      </c>
      <c r="D2" s="207">
        <v>2001</v>
      </c>
      <c r="E2" s="208">
        <v>2002</v>
      </c>
      <c r="F2" s="208">
        <v>2003</v>
      </c>
      <c r="G2" s="208">
        <v>2004</v>
      </c>
      <c r="H2" s="208">
        <v>2005</v>
      </c>
      <c r="I2" s="208">
        <v>2006</v>
      </c>
      <c r="J2" s="208">
        <v>2007</v>
      </c>
      <c r="K2" s="208">
        <v>2008</v>
      </c>
      <c r="L2" s="208">
        <v>2009</v>
      </c>
      <c r="M2" s="208">
        <v>2010</v>
      </c>
      <c r="N2" s="208">
        <v>2011</v>
      </c>
      <c r="O2" s="208">
        <v>2012</v>
      </c>
      <c r="P2" s="208">
        <v>2013</v>
      </c>
      <c r="Q2" s="208">
        <v>2014</v>
      </c>
      <c r="R2" s="208">
        <v>2015</v>
      </c>
      <c r="S2" s="208">
        <v>2016</v>
      </c>
      <c r="T2" s="208">
        <v>2017</v>
      </c>
      <c r="U2" s="208">
        <v>2018</v>
      </c>
      <c r="V2" s="208">
        <v>2019</v>
      </c>
    </row>
    <row r="3" spans="1:22" ht="15.75" x14ac:dyDescent="0.25">
      <c r="A3" s="92" t="s">
        <v>279</v>
      </c>
      <c r="B3" s="582"/>
      <c r="K3" s="584"/>
      <c r="L3" s="584"/>
      <c r="M3" s="584"/>
      <c r="N3" s="584"/>
      <c r="V3" s="584" t="s">
        <v>148</v>
      </c>
    </row>
    <row r="4" spans="1:22" ht="11.25" customHeight="1" x14ac:dyDescent="0.2">
      <c r="B4" s="582"/>
      <c r="F4" s="465"/>
      <c r="O4" s="72"/>
      <c r="P4" s="72"/>
    </row>
    <row r="5" spans="1:22" ht="15" x14ac:dyDescent="0.2">
      <c r="A5" s="191" t="s">
        <v>146</v>
      </c>
      <c r="B5" s="271">
        <v>37.200000000000003</v>
      </c>
      <c r="C5" s="72">
        <v>35.799999999999997</v>
      </c>
      <c r="D5" s="72">
        <v>35.299999999999997</v>
      </c>
      <c r="E5" s="72">
        <v>34.799999999999997</v>
      </c>
      <c r="F5" s="72">
        <v>32.700000000000003</v>
      </c>
      <c r="G5" s="72">
        <v>33.700000000000003</v>
      </c>
      <c r="H5" s="72">
        <v>31.7</v>
      </c>
      <c r="I5" s="72">
        <v>32</v>
      </c>
      <c r="J5" s="72">
        <v>30.3</v>
      </c>
      <c r="K5" s="72">
        <v>30.2</v>
      </c>
      <c r="L5" s="72">
        <v>30.7</v>
      </c>
      <c r="M5" s="72">
        <v>30.3</v>
      </c>
      <c r="N5" s="72">
        <v>30.1</v>
      </c>
      <c r="O5" s="169">
        <v>31</v>
      </c>
      <c r="P5" s="72">
        <v>30.17</v>
      </c>
      <c r="Q5" s="72">
        <v>30.8</v>
      </c>
      <c r="R5" s="72">
        <v>30</v>
      </c>
      <c r="S5" s="72">
        <v>29.3</v>
      </c>
      <c r="T5" s="72">
        <v>28.1</v>
      </c>
      <c r="U5" s="72">
        <v>28.6</v>
      </c>
      <c r="V5" s="72">
        <v>27.6</v>
      </c>
    </row>
    <row r="6" spans="1:22" ht="15" x14ac:dyDescent="0.2">
      <c r="A6" s="191">
        <v>1</v>
      </c>
      <c r="B6" s="271">
        <v>45.1</v>
      </c>
      <c r="C6" s="72">
        <v>45.5</v>
      </c>
      <c r="D6" s="72">
        <v>45.6</v>
      </c>
      <c r="E6" s="72">
        <v>44.4</v>
      </c>
      <c r="F6" s="72">
        <v>44.5</v>
      </c>
      <c r="G6" s="72">
        <v>43</v>
      </c>
      <c r="H6" s="72">
        <v>44.5</v>
      </c>
      <c r="I6" s="72">
        <v>43.6</v>
      </c>
      <c r="J6" s="72">
        <v>44.3</v>
      </c>
      <c r="K6" s="72">
        <v>43.9</v>
      </c>
      <c r="L6" s="72">
        <v>43.7</v>
      </c>
      <c r="M6" s="72">
        <v>44</v>
      </c>
      <c r="N6" s="72">
        <v>44.5</v>
      </c>
      <c r="O6" s="169">
        <v>43</v>
      </c>
      <c r="P6" s="72">
        <v>44</v>
      </c>
      <c r="Q6" s="72">
        <v>43.3</v>
      </c>
      <c r="R6" s="72">
        <v>43.3</v>
      </c>
      <c r="S6" s="72">
        <v>42.1</v>
      </c>
      <c r="T6" s="72">
        <v>42.7</v>
      </c>
      <c r="U6" s="72">
        <v>42</v>
      </c>
      <c r="V6" s="72">
        <v>41.5</v>
      </c>
    </row>
    <row r="7" spans="1:22" ht="15" x14ac:dyDescent="0.2">
      <c r="A7" s="191">
        <v>2</v>
      </c>
      <c r="B7" s="271">
        <v>15.4</v>
      </c>
      <c r="C7" s="72">
        <v>16.399999999999999</v>
      </c>
      <c r="D7" s="72">
        <v>16.600000000000001</v>
      </c>
      <c r="E7" s="72">
        <v>18.2</v>
      </c>
      <c r="F7" s="72">
        <v>19.8</v>
      </c>
      <c r="G7" s="72">
        <v>19.899999999999999</v>
      </c>
      <c r="H7" s="72">
        <v>20.5</v>
      </c>
      <c r="I7" s="72">
        <v>20.5</v>
      </c>
      <c r="J7" s="72">
        <v>21.4</v>
      </c>
      <c r="K7" s="72">
        <v>21.8</v>
      </c>
      <c r="L7" s="72">
        <v>21.5</v>
      </c>
      <c r="M7" s="72">
        <v>21.6</v>
      </c>
      <c r="N7" s="72">
        <v>21</v>
      </c>
      <c r="O7" s="169">
        <v>21.3</v>
      </c>
      <c r="P7" s="72">
        <v>21.26</v>
      </c>
      <c r="Q7" s="72">
        <v>21.1</v>
      </c>
      <c r="R7" s="72">
        <v>21.7</v>
      </c>
      <c r="S7" s="72">
        <v>23</v>
      </c>
      <c r="T7" s="72">
        <v>23.4</v>
      </c>
      <c r="U7" s="72">
        <v>23.7</v>
      </c>
      <c r="V7" s="72">
        <v>24.9</v>
      </c>
    </row>
    <row r="8" spans="1:22" ht="15" x14ac:dyDescent="0.2">
      <c r="A8" s="191" t="s">
        <v>277</v>
      </c>
      <c r="B8" s="271">
        <v>2.4</v>
      </c>
      <c r="C8" s="72">
        <v>2.2999999999999998</v>
      </c>
      <c r="D8" s="72">
        <v>2.6</v>
      </c>
      <c r="E8" s="72">
        <v>2.5</v>
      </c>
      <c r="F8" s="72">
        <v>3</v>
      </c>
      <c r="G8" s="72">
        <v>3.4</v>
      </c>
      <c r="H8" s="72">
        <v>3.3</v>
      </c>
      <c r="I8" s="72">
        <v>3.8</v>
      </c>
      <c r="J8" s="72">
        <v>4</v>
      </c>
      <c r="K8" s="72">
        <v>4</v>
      </c>
      <c r="L8" s="72">
        <v>4.2</v>
      </c>
      <c r="M8" s="72">
        <v>4.0999999999999996</v>
      </c>
      <c r="N8" s="72">
        <v>4.4000000000000004</v>
      </c>
      <c r="O8" s="169">
        <v>4.5999999999999996</v>
      </c>
      <c r="P8" s="72">
        <v>4.57</v>
      </c>
      <c r="Q8" s="72">
        <v>4.7</v>
      </c>
      <c r="R8" s="72">
        <v>5.0999999999999996</v>
      </c>
      <c r="S8" s="72">
        <v>5.6</v>
      </c>
      <c r="T8" s="72">
        <v>5.8</v>
      </c>
      <c r="U8" s="72">
        <v>5.7</v>
      </c>
      <c r="V8" s="72">
        <v>5.9</v>
      </c>
    </row>
    <row r="9" spans="1:22" ht="9" customHeight="1" x14ac:dyDescent="0.3">
      <c r="A9" s="191"/>
      <c r="B9" s="244"/>
      <c r="C9" s="244"/>
      <c r="D9" s="244"/>
      <c r="E9" s="244"/>
      <c r="F9" s="244"/>
      <c r="G9" s="244"/>
      <c r="H9" s="244"/>
      <c r="I9" s="244"/>
      <c r="J9" s="244"/>
      <c r="K9" s="244"/>
      <c r="L9" s="244"/>
      <c r="M9" s="244"/>
      <c r="N9" s="244"/>
      <c r="O9" s="169"/>
      <c r="P9" s="72"/>
      <c r="Q9" s="72"/>
      <c r="R9" s="72"/>
      <c r="S9" s="72"/>
      <c r="T9" s="72"/>
      <c r="U9" s="72"/>
      <c r="V9" s="72"/>
    </row>
    <row r="10" spans="1:22" ht="15" x14ac:dyDescent="0.2">
      <c r="A10" s="191" t="s">
        <v>252</v>
      </c>
      <c r="B10" s="70">
        <v>62.8</v>
      </c>
      <c r="C10" s="70">
        <v>64.2</v>
      </c>
      <c r="D10" s="70">
        <v>64.7</v>
      </c>
      <c r="E10" s="70">
        <v>65.2</v>
      </c>
      <c r="F10" s="70">
        <v>67.3</v>
      </c>
      <c r="G10" s="70">
        <v>66.3</v>
      </c>
      <c r="H10" s="70">
        <v>68.3</v>
      </c>
      <c r="I10" s="70">
        <v>68</v>
      </c>
      <c r="J10" s="70">
        <v>69.7</v>
      </c>
      <c r="K10" s="70">
        <v>69.8</v>
      </c>
      <c r="L10" s="70">
        <v>69.3</v>
      </c>
      <c r="M10" s="70">
        <v>69.7</v>
      </c>
      <c r="N10" s="70">
        <v>69.900000000000006</v>
      </c>
      <c r="O10" s="169">
        <v>69</v>
      </c>
      <c r="P10" s="72">
        <v>69.83</v>
      </c>
      <c r="Q10" s="72">
        <v>69.2</v>
      </c>
      <c r="R10" s="72">
        <v>70.099999999999994</v>
      </c>
      <c r="S10" s="72">
        <v>70.7</v>
      </c>
      <c r="T10" s="72">
        <v>71.900000000000006</v>
      </c>
      <c r="U10" s="72">
        <v>71.400000000000006</v>
      </c>
      <c r="V10" s="72">
        <v>72.400000000000006</v>
      </c>
    </row>
    <row r="11" spans="1:22" ht="9" customHeight="1" x14ac:dyDescent="0.2">
      <c r="A11" s="191"/>
      <c r="B11" s="70"/>
      <c r="C11" s="70"/>
      <c r="D11" s="70"/>
      <c r="E11" s="70"/>
      <c r="F11" s="70"/>
      <c r="G11" s="70"/>
      <c r="H11" s="70"/>
      <c r="I11" s="70"/>
      <c r="J11" s="70"/>
      <c r="K11" s="70"/>
      <c r="L11" s="70"/>
      <c r="M11" s="70"/>
      <c r="N11" s="70"/>
      <c r="O11" s="169"/>
    </row>
    <row r="12" spans="1:22" ht="15" x14ac:dyDescent="0.2">
      <c r="A12" s="191" t="s">
        <v>278</v>
      </c>
      <c r="B12" s="70">
        <v>17.7</v>
      </c>
      <c r="C12" s="70">
        <v>18.600000000000001</v>
      </c>
      <c r="D12" s="70">
        <v>19.100000000000001</v>
      </c>
      <c r="E12" s="70">
        <v>20.8</v>
      </c>
      <c r="F12" s="70">
        <v>22.8</v>
      </c>
      <c r="G12" s="70">
        <v>23.3</v>
      </c>
      <c r="H12" s="70">
        <v>23.8</v>
      </c>
      <c r="I12" s="70">
        <v>24.4</v>
      </c>
      <c r="J12" s="70">
        <v>25.3</v>
      </c>
      <c r="K12" s="70">
        <v>25.8</v>
      </c>
      <c r="L12" s="70">
        <v>25.6</v>
      </c>
      <c r="M12" s="70">
        <v>25.7</v>
      </c>
      <c r="N12" s="70">
        <v>25.4</v>
      </c>
      <c r="O12" s="169">
        <v>26</v>
      </c>
      <c r="P12" s="72">
        <v>25.83</v>
      </c>
      <c r="Q12" s="72">
        <v>25.9</v>
      </c>
      <c r="R12" s="72">
        <v>26.799999999999997</v>
      </c>
      <c r="S12" s="72">
        <v>28.5</v>
      </c>
      <c r="T12" s="72">
        <v>29.2</v>
      </c>
      <c r="U12" s="72">
        <v>29.4</v>
      </c>
      <c r="V12" s="72">
        <v>30.8</v>
      </c>
    </row>
    <row r="13" spans="1:22" ht="15.75" x14ac:dyDescent="0.25">
      <c r="A13" s="92"/>
      <c r="B13" s="502"/>
      <c r="C13" s="240"/>
      <c r="D13" s="240"/>
      <c r="E13" s="240"/>
      <c r="F13" s="240"/>
      <c r="G13" s="240"/>
      <c r="H13" s="240"/>
      <c r="I13" s="240"/>
      <c r="J13" s="240"/>
      <c r="K13" s="240"/>
      <c r="L13" s="240"/>
      <c r="M13" s="240"/>
      <c r="N13" s="240"/>
      <c r="O13" s="72"/>
      <c r="P13" s="72"/>
      <c r="Q13" s="72"/>
      <c r="R13" s="72"/>
      <c r="S13" s="72"/>
      <c r="T13" s="72"/>
      <c r="U13" s="72"/>
      <c r="V13" s="72"/>
    </row>
    <row r="14" spans="1:22" ht="15.75" x14ac:dyDescent="0.25">
      <c r="A14" s="130" t="s">
        <v>271</v>
      </c>
      <c r="B14" s="163">
        <v>14679</v>
      </c>
      <c r="C14" s="163">
        <v>15547</v>
      </c>
      <c r="D14" s="163">
        <v>15566</v>
      </c>
      <c r="E14" s="163">
        <v>15073</v>
      </c>
      <c r="F14" s="163">
        <v>14880</v>
      </c>
      <c r="G14" s="163">
        <v>15942</v>
      </c>
      <c r="H14" s="163">
        <v>15392</v>
      </c>
      <c r="I14" s="185">
        <v>15616</v>
      </c>
      <c r="J14" s="242">
        <v>13414</v>
      </c>
      <c r="K14" s="242">
        <v>13821</v>
      </c>
      <c r="L14" s="242">
        <v>14190</v>
      </c>
      <c r="M14" s="242">
        <v>14214</v>
      </c>
      <c r="N14" s="242">
        <v>14358</v>
      </c>
      <c r="O14" s="242">
        <v>10644</v>
      </c>
      <c r="P14" s="242">
        <v>10652</v>
      </c>
      <c r="Q14" s="242">
        <v>10630</v>
      </c>
      <c r="R14" s="242">
        <v>10330</v>
      </c>
      <c r="S14" s="242">
        <v>10470</v>
      </c>
      <c r="T14" s="242">
        <v>10680</v>
      </c>
      <c r="U14" s="242">
        <v>10530</v>
      </c>
      <c r="V14" s="242">
        <v>10580</v>
      </c>
    </row>
    <row r="15" spans="1:22" ht="7.5" customHeight="1" x14ac:dyDescent="0.2">
      <c r="A15" s="585"/>
      <c r="B15" s="585"/>
      <c r="C15" s="585"/>
      <c r="D15" s="585"/>
      <c r="E15" s="585"/>
      <c r="F15" s="586"/>
      <c r="G15" s="586"/>
      <c r="H15" s="586"/>
      <c r="I15" s="586"/>
      <c r="J15" s="586"/>
      <c r="K15" s="586"/>
      <c r="L15" s="586"/>
      <c r="M15" s="586"/>
      <c r="N15" s="586"/>
      <c r="O15" s="586"/>
      <c r="P15" s="586"/>
      <c r="Q15" s="586"/>
      <c r="R15" s="586"/>
      <c r="S15" s="585"/>
      <c r="T15" s="585"/>
      <c r="U15" s="585"/>
      <c r="V15" s="585"/>
    </row>
    <row r="16" spans="1:22" ht="15" x14ac:dyDescent="0.2">
      <c r="A16" s="11" t="s">
        <v>396</v>
      </c>
      <c r="C16" s="43"/>
      <c r="D16" s="43"/>
      <c r="E16" s="43"/>
      <c r="F16" s="148"/>
      <c r="G16" s="148"/>
      <c r="H16" s="148"/>
      <c r="I16" s="148"/>
      <c r="J16" s="240"/>
      <c r="K16" s="240"/>
      <c r="L16" s="240"/>
      <c r="M16" s="240"/>
      <c r="N16" s="240"/>
      <c r="O16" s="240"/>
      <c r="P16" s="240"/>
      <c r="Q16" s="240"/>
      <c r="S16" s="72"/>
      <c r="T16" s="72"/>
    </row>
    <row r="17" spans="1:22" ht="15" x14ac:dyDescent="0.2">
      <c r="A17" s="11" t="s">
        <v>516</v>
      </c>
      <c r="C17" s="43"/>
      <c r="D17" s="43"/>
      <c r="E17" s="43"/>
      <c r="F17" s="148"/>
      <c r="G17" s="148"/>
      <c r="H17" s="148"/>
      <c r="I17" s="148"/>
      <c r="J17" s="240"/>
      <c r="K17" s="240"/>
      <c r="L17" s="240"/>
      <c r="M17" s="240"/>
      <c r="N17" s="240"/>
      <c r="O17" s="240"/>
      <c r="P17" s="240"/>
      <c r="Q17" s="240"/>
      <c r="S17" s="72"/>
      <c r="T17" s="72"/>
    </row>
    <row r="18" spans="1:22" ht="15" x14ac:dyDescent="0.2">
      <c r="C18" s="43"/>
      <c r="D18" s="43"/>
      <c r="E18" s="43"/>
      <c r="F18" s="148"/>
      <c r="G18" s="148"/>
      <c r="H18" s="148"/>
      <c r="I18" s="148"/>
      <c r="J18" s="240"/>
      <c r="K18" s="240"/>
      <c r="L18" s="240"/>
      <c r="M18" s="240"/>
      <c r="N18" s="240"/>
      <c r="O18" s="240"/>
      <c r="P18" s="240"/>
      <c r="Q18" s="240"/>
      <c r="S18" s="72"/>
      <c r="T18" s="72"/>
    </row>
    <row r="19" spans="1:22" s="43" customFormat="1" ht="18.75" x14ac:dyDescent="0.25">
      <c r="A19" s="90" t="s">
        <v>893</v>
      </c>
      <c r="B19" s="90"/>
      <c r="C19" s="44"/>
      <c r="E19" s="44"/>
      <c r="F19" s="159"/>
      <c r="G19" s="159"/>
      <c r="H19" s="159"/>
      <c r="I19" s="159"/>
      <c r="J19" s="159"/>
      <c r="K19" s="159"/>
      <c r="L19" s="159"/>
      <c r="M19" s="159"/>
      <c r="N19" s="159"/>
      <c r="O19" s="159"/>
      <c r="P19" s="148"/>
      <c r="Q19" s="148"/>
      <c r="S19" s="72"/>
      <c r="T19" s="72"/>
    </row>
    <row r="20" spans="1:22" ht="9" customHeight="1" x14ac:dyDescent="0.25">
      <c r="A20" s="107"/>
      <c r="B20" s="107"/>
      <c r="C20" s="44"/>
      <c r="D20" s="380"/>
      <c r="E20" s="44"/>
      <c r="F20" s="200"/>
      <c r="G20" s="159"/>
      <c r="H20" s="159"/>
      <c r="I20" s="159"/>
      <c r="J20" s="159"/>
      <c r="K20" s="159"/>
      <c r="L20" s="159"/>
      <c r="M20" s="487"/>
      <c r="N20" s="487"/>
      <c r="O20" s="487"/>
      <c r="P20" s="487"/>
      <c r="Q20" s="487"/>
    </row>
    <row r="21" spans="1:22" ht="15.75" x14ac:dyDescent="0.25">
      <c r="A21" s="218"/>
      <c r="B21" s="218"/>
      <c r="C21" s="543"/>
      <c r="D21" s="543"/>
      <c r="E21" s="543"/>
      <c r="I21" s="543"/>
      <c r="J21" s="543"/>
      <c r="K21" s="543"/>
      <c r="L21" s="543"/>
      <c r="M21" s="543"/>
      <c r="N21" s="543"/>
      <c r="O21" s="198" t="s">
        <v>527</v>
      </c>
      <c r="P21" s="198"/>
      <c r="Q21" s="198"/>
      <c r="R21" s="197"/>
      <c r="S21" s="197"/>
      <c r="T21" s="587"/>
      <c r="U21" s="587"/>
      <c r="V21" s="245" t="s">
        <v>249</v>
      </c>
    </row>
    <row r="22" spans="1:22" ht="15.75" x14ac:dyDescent="0.25">
      <c r="A22" s="90"/>
      <c r="B22" s="90"/>
      <c r="C22" s="380"/>
      <c r="D22" s="380"/>
      <c r="E22" s="380"/>
      <c r="F22" s="160"/>
      <c r="G22" s="160"/>
      <c r="H22" s="160"/>
      <c r="I22" s="160"/>
      <c r="O22" s="211"/>
      <c r="P22" s="200"/>
      <c r="Q22" s="200"/>
      <c r="R22" s="200"/>
      <c r="S22" s="200"/>
      <c r="T22" s="200"/>
      <c r="U22" s="246" t="s">
        <v>147</v>
      </c>
    </row>
    <row r="23" spans="1:22" ht="15.75" x14ac:dyDescent="0.25">
      <c r="A23" s="117"/>
      <c r="B23" s="117"/>
      <c r="C23" s="585"/>
      <c r="D23" s="585"/>
      <c r="E23" s="585"/>
      <c r="F23" s="585"/>
      <c r="G23" s="585"/>
      <c r="H23" s="585"/>
      <c r="I23" s="585"/>
      <c r="J23" s="585"/>
      <c r="K23" s="585"/>
      <c r="L23" s="585"/>
      <c r="M23" s="585"/>
      <c r="N23" s="585"/>
      <c r="O23" s="201" t="s">
        <v>146</v>
      </c>
      <c r="P23" s="202">
        <v>1</v>
      </c>
      <c r="Q23" s="202">
        <v>2</v>
      </c>
      <c r="R23" s="222" t="s">
        <v>250</v>
      </c>
      <c r="S23" s="586"/>
      <c r="T23" s="202" t="s">
        <v>252</v>
      </c>
      <c r="U23" s="222" t="s">
        <v>251</v>
      </c>
      <c r="V23" s="544" t="s">
        <v>187</v>
      </c>
    </row>
    <row r="24" spans="1:22" ht="15" x14ac:dyDescent="0.2">
      <c r="A24" s="43"/>
      <c r="B24" s="43"/>
      <c r="O24" s="240"/>
      <c r="P24" s="148"/>
      <c r="Q24" s="240"/>
      <c r="R24" s="240"/>
      <c r="S24" s="545"/>
      <c r="T24" s="545"/>
      <c r="U24" s="545" t="s">
        <v>148</v>
      </c>
      <c r="V24" s="588"/>
    </row>
    <row r="25" spans="1:22" ht="6" customHeight="1" x14ac:dyDescent="0.2">
      <c r="A25" s="43"/>
      <c r="B25" s="43"/>
      <c r="O25" s="240"/>
      <c r="P25" s="148"/>
      <c r="Q25" s="546"/>
      <c r="R25" s="240"/>
      <c r="S25" s="240"/>
      <c r="T25" s="240"/>
      <c r="U25" s="240"/>
      <c r="V25" s="588"/>
    </row>
    <row r="26" spans="1:22" ht="15.75" x14ac:dyDescent="0.25">
      <c r="A26" s="355" t="s">
        <v>281</v>
      </c>
      <c r="B26" s="355"/>
      <c r="C26" s="589"/>
      <c r="D26" s="589"/>
      <c r="E26" s="589"/>
      <c r="F26" s="589"/>
      <c r="G26" s="589"/>
      <c r="H26" s="589"/>
      <c r="I26" s="589"/>
      <c r="J26" s="590"/>
      <c r="K26" s="590"/>
      <c r="L26" s="590"/>
      <c r="O26" s="499">
        <v>27.6</v>
      </c>
      <c r="P26" s="499">
        <v>41.5</v>
      </c>
      <c r="Q26" s="499">
        <v>24.9</v>
      </c>
      <c r="R26" s="499">
        <v>5.9</v>
      </c>
      <c r="S26" s="591"/>
      <c r="T26" s="499">
        <v>72.400000000000006</v>
      </c>
      <c r="U26" s="499">
        <v>30.8</v>
      </c>
      <c r="V26" s="242">
        <v>10580</v>
      </c>
    </row>
    <row r="27" spans="1:22" ht="7.5" customHeight="1" x14ac:dyDescent="0.25">
      <c r="A27" s="355"/>
      <c r="B27" s="355"/>
      <c r="C27" s="589"/>
      <c r="D27" s="589"/>
      <c r="E27" s="589"/>
      <c r="F27" s="589"/>
      <c r="G27" s="589"/>
      <c r="H27" s="589"/>
      <c r="I27" s="589"/>
      <c r="J27" s="590"/>
      <c r="K27" s="590"/>
      <c r="L27" s="590"/>
      <c r="O27" s="499"/>
      <c r="P27" s="499"/>
      <c r="Q27" s="499"/>
      <c r="R27" s="499"/>
      <c r="S27" s="591"/>
      <c r="T27" s="499"/>
      <c r="U27" s="499"/>
      <c r="V27" s="242"/>
    </row>
    <row r="28" spans="1:22" ht="15.75" x14ac:dyDescent="0.25">
      <c r="A28" s="355" t="s">
        <v>224</v>
      </c>
      <c r="B28" s="355"/>
      <c r="C28" s="589"/>
      <c r="D28" s="589"/>
      <c r="E28" s="589"/>
      <c r="F28" s="589"/>
      <c r="G28" s="589"/>
      <c r="H28" s="589"/>
      <c r="I28" s="589"/>
      <c r="J28" s="590"/>
      <c r="K28" s="590"/>
      <c r="L28" s="590"/>
      <c r="O28" s="499"/>
      <c r="P28" s="499"/>
      <c r="Q28" s="499"/>
      <c r="R28" s="499"/>
      <c r="S28" s="591"/>
      <c r="T28" s="499"/>
      <c r="U28" s="499"/>
      <c r="V28" s="242"/>
    </row>
    <row r="29" spans="1:22" ht="15" customHeight="1" x14ac:dyDescent="0.2">
      <c r="A29" s="357" t="s">
        <v>216</v>
      </c>
      <c r="B29" s="357"/>
      <c r="C29" s="589"/>
      <c r="D29" s="589"/>
      <c r="E29" s="589"/>
      <c r="F29" s="589"/>
      <c r="G29" s="589"/>
      <c r="H29" s="589"/>
      <c r="I29" s="589"/>
      <c r="J29" s="590"/>
      <c r="K29" s="590"/>
      <c r="L29" s="590"/>
      <c r="O29" s="356">
        <v>48</v>
      </c>
      <c r="P29" s="356">
        <v>46</v>
      </c>
      <c r="Q29" s="356">
        <v>5</v>
      </c>
      <c r="R29" s="356">
        <v>1</v>
      </c>
      <c r="S29" s="592"/>
      <c r="T29" s="356">
        <v>52</v>
      </c>
      <c r="U29" s="356">
        <v>6</v>
      </c>
      <c r="V29" s="242">
        <v>1770</v>
      </c>
    </row>
    <row r="30" spans="1:22" ht="15" x14ac:dyDescent="0.2">
      <c r="A30" s="357" t="s">
        <v>217</v>
      </c>
      <c r="B30" s="357"/>
      <c r="C30" s="589"/>
      <c r="D30" s="589"/>
      <c r="E30" s="589"/>
      <c r="F30" s="589"/>
      <c r="G30" s="589"/>
      <c r="H30" s="589"/>
      <c r="I30" s="589"/>
      <c r="J30" s="590"/>
      <c r="K30" s="590"/>
      <c r="L30" s="590"/>
      <c r="O30" s="356">
        <v>21</v>
      </c>
      <c r="P30" s="356">
        <v>36</v>
      </c>
      <c r="Q30" s="356">
        <v>38</v>
      </c>
      <c r="R30" s="356">
        <v>5</v>
      </c>
      <c r="S30" s="592"/>
      <c r="T30" s="356">
        <v>79</v>
      </c>
      <c r="U30" s="356">
        <v>43</v>
      </c>
      <c r="V30" s="242">
        <v>1620</v>
      </c>
    </row>
    <row r="31" spans="1:22" ht="15" x14ac:dyDescent="0.2">
      <c r="A31" s="357" t="s">
        <v>218</v>
      </c>
      <c r="B31" s="357"/>
      <c r="C31" s="589"/>
      <c r="D31" s="589"/>
      <c r="E31" s="589"/>
      <c r="F31" s="589"/>
      <c r="G31" s="589"/>
      <c r="H31" s="589"/>
      <c r="I31" s="589"/>
      <c r="J31" s="590"/>
      <c r="K31" s="590"/>
      <c r="L31" s="590"/>
      <c r="O31" s="356">
        <v>46</v>
      </c>
      <c r="P31" s="356">
        <v>46</v>
      </c>
      <c r="Q31" s="356">
        <v>7</v>
      </c>
      <c r="R31" s="356">
        <v>1</v>
      </c>
      <c r="S31" s="592"/>
      <c r="T31" s="356">
        <v>54</v>
      </c>
      <c r="U31" s="356">
        <v>8</v>
      </c>
      <c r="V31" s="242">
        <v>520</v>
      </c>
    </row>
    <row r="32" spans="1:22" ht="15" x14ac:dyDescent="0.2">
      <c r="A32" s="357" t="s">
        <v>219</v>
      </c>
      <c r="B32" s="357"/>
      <c r="C32" s="589"/>
      <c r="D32" s="589"/>
      <c r="E32" s="589"/>
      <c r="F32" s="589"/>
      <c r="G32" s="589"/>
      <c r="H32" s="589"/>
      <c r="I32" s="589"/>
      <c r="J32" s="590"/>
      <c r="K32" s="590"/>
      <c r="L32" s="590"/>
      <c r="O32" s="356">
        <v>9</v>
      </c>
      <c r="P32" s="356">
        <v>39</v>
      </c>
      <c r="Q32" s="356">
        <v>48</v>
      </c>
      <c r="R32" s="356">
        <v>4</v>
      </c>
      <c r="S32" s="592"/>
      <c r="T32" s="356">
        <v>91</v>
      </c>
      <c r="U32" s="356">
        <v>52</v>
      </c>
      <c r="V32" s="242">
        <v>1350</v>
      </c>
    </row>
    <row r="33" spans="1:22" ht="15" x14ac:dyDescent="0.2">
      <c r="A33" s="361" t="s">
        <v>220</v>
      </c>
      <c r="B33" s="361"/>
      <c r="C33" s="593"/>
      <c r="D33" s="593"/>
      <c r="E33" s="593"/>
      <c r="F33" s="593"/>
      <c r="G33" s="593"/>
      <c r="H33" s="593"/>
      <c r="I33" s="593"/>
      <c r="J33" s="593"/>
      <c r="K33" s="593"/>
      <c r="L33" s="593"/>
      <c r="O33" s="356">
        <v>10</v>
      </c>
      <c r="P33" s="356">
        <v>30</v>
      </c>
      <c r="Q33" s="356">
        <v>43</v>
      </c>
      <c r="R33" s="356">
        <v>18</v>
      </c>
      <c r="S33" s="592"/>
      <c r="T33" s="356">
        <v>90</v>
      </c>
      <c r="U33" s="356">
        <v>61</v>
      </c>
      <c r="V33" s="242">
        <v>570</v>
      </c>
    </row>
    <row r="34" spans="1:22" ht="15" x14ac:dyDescent="0.2">
      <c r="A34" s="361" t="s">
        <v>221</v>
      </c>
      <c r="B34" s="361"/>
      <c r="C34" s="593"/>
      <c r="D34" s="593"/>
      <c r="E34" s="593"/>
      <c r="F34" s="593"/>
      <c r="G34" s="593"/>
      <c r="H34" s="593"/>
      <c r="I34" s="593"/>
      <c r="J34" s="593"/>
      <c r="K34" s="593"/>
      <c r="L34" s="593"/>
      <c r="O34" s="356">
        <v>9</v>
      </c>
      <c r="P34" s="356">
        <v>23</v>
      </c>
      <c r="Q34" s="356">
        <v>36</v>
      </c>
      <c r="R34" s="356">
        <v>32</v>
      </c>
      <c r="S34" s="592"/>
      <c r="T34" s="356">
        <v>91</v>
      </c>
      <c r="U34" s="356">
        <v>68</v>
      </c>
      <c r="V34" s="242">
        <v>850</v>
      </c>
    </row>
    <row r="35" spans="1:22" ht="15" x14ac:dyDescent="0.2">
      <c r="A35" s="357" t="s">
        <v>222</v>
      </c>
      <c r="B35" s="357"/>
      <c r="C35" s="589"/>
      <c r="D35" s="589"/>
      <c r="E35" s="589"/>
      <c r="F35" s="589"/>
      <c r="G35" s="589"/>
      <c r="H35" s="589"/>
      <c r="I35" s="589"/>
      <c r="J35" s="590"/>
      <c r="K35" s="590"/>
      <c r="L35" s="590"/>
      <c r="O35" s="356">
        <v>13</v>
      </c>
      <c r="P35" s="356">
        <v>53</v>
      </c>
      <c r="Q35" s="356">
        <v>31</v>
      </c>
      <c r="R35" s="356">
        <v>3</v>
      </c>
      <c r="S35" s="592"/>
      <c r="T35" s="356">
        <v>87</v>
      </c>
      <c r="U35" s="356">
        <v>34</v>
      </c>
      <c r="V35" s="242">
        <v>1970</v>
      </c>
    </row>
    <row r="36" spans="1:22" ht="15" x14ac:dyDescent="0.2">
      <c r="A36" s="357" t="s">
        <v>223</v>
      </c>
      <c r="B36" s="357"/>
      <c r="C36" s="589"/>
      <c r="D36" s="589"/>
      <c r="E36" s="589"/>
      <c r="F36" s="589"/>
      <c r="G36" s="589"/>
      <c r="H36" s="589"/>
      <c r="I36" s="589"/>
      <c r="J36" s="590"/>
      <c r="K36" s="590"/>
      <c r="L36" s="590"/>
      <c r="O36" s="356">
        <v>52</v>
      </c>
      <c r="P36" s="356">
        <v>46</v>
      </c>
      <c r="Q36" s="356">
        <v>2</v>
      </c>
      <c r="R36" s="356">
        <v>0</v>
      </c>
      <c r="S36" s="592"/>
      <c r="T36" s="356">
        <v>48</v>
      </c>
      <c r="U36" s="356">
        <v>2</v>
      </c>
      <c r="V36" s="242">
        <v>1940</v>
      </c>
    </row>
    <row r="37" spans="1:22" ht="9" customHeight="1" x14ac:dyDescent="0.2">
      <c r="A37" s="358"/>
      <c r="B37" s="358"/>
      <c r="C37" s="589"/>
      <c r="D37" s="589"/>
      <c r="E37" s="589"/>
      <c r="F37" s="589"/>
      <c r="G37" s="589"/>
      <c r="H37" s="589"/>
      <c r="I37" s="589"/>
      <c r="J37" s="590"/>
      <c r="K37" s="590"/>
      <c r="L37" s="590"/>
      <c r="O37" s="356"/>
      <c r="P37" s="356"/>
      <c r="Q37" s="356"/>
      <c r="R37" s="356"/>
      <c r="S37" s="592"/>
      <c r="T37" s="356"/>
      <c r="U37" s="356"/>
      <c r="V37" s="242"/>
    </row>
    <row r="38" spans="1:22" ht="18" customHeight="1" x14ac:dyDescent="0.25">
      <c r="A38" s="355" t="s">
        <v>225</v>
      </c>
      <c r="B38" s="355"/>
      <c r="C38" s="589"/>
      <c r="D38" s="589"/>
      <c r="E38" s="589"/>
      <c r="F38" s="589"/>
      <c r="G38" s="589"/>
      <c r="H38" s="589"/>
      <c r="I38" s="589"/>
      <c r="J38" s="590"/>
      <c r="K38" s="590"/>
      <c r="L38" s="590"/>
      <c r="O38" s="356"/>
      <c r="P38" s="356"/>
      <c r="Q38" s="356"/>
      <c r="R38" s="356"/>
      <c r="S38" s="592"/>
      <c r="T38" s="356"/>
      <c r="U38" s="356"/>
      <c r="V38" s="242"/>
    </row>
    <row r="39" spans="1:22" ht="15" customHeight="1" x14ac:dyDescent="0.2">
      <c r="A39" s="359" t="s">
        <v>256</v>
      </c>
      <c r="B39" s="359"/>
      <c r="C39" s="589"/>
      <c r="D39" s="589"/>
      <c r="E39" s="589"/>
      <c r="F39" s="589"/>
      <c r="G39" s="589"/>
      <c r="H39" s="589"/>
      <c r="I39" s="589"/>
      <c r="J39" s="590"/>
      <c r="K39" s="590"/>
      <c r="L39" s="590"/>
      <c r="O39" s="356">
        <v>60</v>
      </c>
      <c r="P39" s="356">
        <v>32</v>
      </c>
      <c r="Q39" s="356">
        <v>7</v>
      </c>
      <c r="R39" s="356">
        <v>2</v>
      </c>
      <c r="S39" s="592"/>
      <c r="T39" s="356">
        <v>40</v>
      </c>
      <c r="U39" s="356">
        <v>8</v>
      </c>
      <c r="V39" s="242">
        <v>960</v>
      </c>
    </row>
    <row r="40" spans="1:22" ht="15" customHeight="1" x14ac:dyDescent="0.2">
      <c r="A40" s="357" t="s">
        <v>226</v>
      </c>
      <c r="B40" s="357"/>
      <c r="C40" s="589"/>
      <c r="D40" s="589"/>
      <c r="E40" s="589"/>
      <c r="F40" s="589"/>
      <c r="G40" s="589"/>
      <c r="H40" s="589"/>
      <c r="I40" s="589"/>
      <c r="J40" s="590"/>
      <c r="K40" s="590"/>
      <c r="L40" s="590"/>
      <c r="O40" s="356">
        <v>51</v>
      </c>
      <c r="P40" s="356">
        <v>38</v>
      </c>
      <c r="Q40" s="356">
        <v>9</v>
      </c>
      <c r="R40" s="356">
        <v>1</v>
      </c>
      <c r="S40" s="592"/>
      <c r="T40" s="356">
        <v>49</v>
      </c>
      <c r="U40" s="356">
        <v>11</v>
      </c>
      <c r="V40" s="242">
        <v>1480</v>
      </c>
    </row>
    <row r="41" spans="1:22" ht="15" customHeight="1" x14ac:dyDescent="0.2">
      <c r="A41" s="357" t="s">
        <v>227</v>
      </c>
      <c r="B41" s="357"/>
      <c r="C41" s="589"/>
      <c r="D41" s="589"/>
      <c r="E41" s="589"/>
      <c r="F41" s="589"/>
      <c r="G41" s="589"/>
      <c r="H41" s="589"/>
      <c r="I41" s="589"/>
      <c r="J41" s="590"/>
      <c r="K41" s="590"/>
      <c r="L41" s="590"/>
      <c r="O41" s="356">
        <v>37</v>
      </c>
      <c r="P41" s="356">
        <v>49</v>
      </c>
      <c r="Q41" s="356">
        <v>12</v>
      </c>
      <c r="R41" s="356">
        <v>2</v>
      </c>
      <c r="S41" s="592"/>
      <c r="T41" s="356">
        <v>63</v>
      </c>
      <c r="U41" s="356">
        <v>14</v>
      </c>
      <c r="V41" s="242">
        <v>1550</v>
      </c>
    </row>
    <row r="42" spans="1:22" ht="15" customHeight="1" x14ac:dyDescent="0.2">
      <c r="A42" s="357" t="s">
        <v>228</v>
      </c>
      <c r="B42" s="357"/>
      <c r="C42" s="589"/>
      <c r="D42" s="589"/>
      <c r="E42" s="589"/>
      <c r="F42" s="589"/>
      <c r="G42" s="589"/>
      <c r="H42" s="589"/>
      <c r="I42" s="589"/>
      <c r="J42" s="590"/>
      <c r="K42" s="590"/>
      <c r="L42" s="590"/>
      <c r="O42" s="356">
        <v>26</v>
      </c>
      <c r="P42" s="356">
        <v>57</v>
      </c>
      <c r="Q42" s="356">
        <v>14</v>
      </c>
      <c r="R42" s="356">
        <v>2</v>
      </c>
      <c r="S42" s="592"/>
      <c r="T42" s="356">
        <v>74</v>
      </c>
      <c r="U42" s="356">
        <v>16</v>
      </c>
      <c r="V42" s="242">
        <v>1260</v>
      </c>
    </row>
    <row r="43" spans="1:22" ht="15" customHeight="1" x14ac:dyDescent="0.2">
      <c r="A43" s="357" t="s">
        <v>229</v>
      </c>
      <c r="B43" s="357"/>
      <c r="C43" s="589"/>
      <c r="D43" s="589"/>
      <c r="E43" s="589"/>
      <c r="F43" s="589"/>
      <c r="G43" s="589"/>
      <c r="H43" s="589"/>
      <c r="I43" s="589"/>
      <c r="J43" s="590"/>
      <c r="K43" s="590"/>
      <c r="L43" s="590"/>
      <c r="O43" s="356">
        <v>20</v>
      </c>
      <c r="P43" s="356">
        <v>48</v>
      </c>
      <c r="Q43" s="356">
        <v>26</v>
      </c>
      <c r="R43" s="356">
        <v>6</v>
      </c>
      <c r="S43" s="592"/>
      <c r="T43" s="356">
        <v>80</v>
      </c>
      <c r="U43" s="356">
        <v>32</v>
      </c>
      <c r="V43" s="242">
        <v>990</v>
      </c>
    </row>
    <row r="44" spans="1:22" ht="15" customHeight="1" x14ac:dyDescent="0.2">
      <c r="A44" s="357" t="s">
        <v>282</v>
      </c>
      <c r="B44" s="357"/>
      <c r="C44" s="589"/>
      <c r="D44" s="589"/>
      <c r="E44" s="589"/>
      <c r="F44" s="589"/>
      <c r="G44" s="589"/>
      <c r="H44" s="589"/>
      <c r="I44" s="589"/>
      <c r="J44" s="590"/>
      <c r="K44" s="590"/>
      <c r="L44" s="590"/>
      <c r="O44" s="356">
        <v>11</v>
      </c>
      <c r="P44" s="356">
        <v>46</v>
      </c>
      <c r="Q44" s="356">
        <v>34</v>
      </c>
      <c r="R44" s="356">
        <v>9</v>
      </c>
      <c r="S44" s="592"/>
      <c r="T44" s="356">
        <v>89</v>
      </c>
      <c r="U44" s="356">
        <v>43</v>
      </c>
      <c r="V44" s="242">
        <v>1510</v>
      </c>
    </row>
    <row r="45" spans="1:22" ht="15" customHeight="1" x14ac:dyDescent="0.2">
      <c r="A45" s="360" t="s">
        <v>834</v>
      </c>
      <c r="B45" s="357"/>
      <c r="C45" s="589"/>
      <c r="D45" s="589"/>
      <c r="E45" s="589"/>
      <c r="F45" s="589"/>
      <c r="G45" s="589"/>
      <c r="H45" s="589"/>
      <c r="I45" s="589"/>
      <c r="J45" s="590"/>
      <c r="K45" s="590"/>
      <c r="L45" s="590"/>
      <c r="O45" s="356">
        <v>6</v>
      </c>
      <c r="P45" s="356">
        <v>37</v>
      </c>
      <c r="Q45" s="356">
        <v>46</v>
      </c>
      <c r="R45" s="356">
        <v>10</v>
      </c>
      <c r="S45" s="592"/>
      <c r="T45" s="356">
        <v>94</v>
      </c>
      <c r="U45" s="356">
        <v>57</v>
      </c>
      <c r="V45" s="242">
        <v>1020</v>
      </c>
    </row>
    <row r="46" spans="1:22" ht="15" customHeight="1" x14ac:dyDescent="0.2">
      <c r="A46" s="360" t="s">
        <v>835</v>
      </c>
      <c r="B46" s="357"/>
      <c r="C46" s="589"/>
      <c r="D46" s="589"/>
      <c r="E46" s="589"/>
      <c r="F46" s="589"/>
      <c r="G46" s="589"/>
      <c r="H46" s="589"/>
      <c r="I46" s="589"/>
      <c r="J46" s="590"/>
      <c r="K46" s="590"/>
      <c r="L46" s="590"/>
      <c r="O46" s="356">
        <v>3</v>
      </c>
      <c r="P46" s="356">
        <v>26</v>
      </c>
      <c r="Q46" s="356">
        <v>56</v>
      </c>
      <c r="R46" s="356">
        <v>15</v>
      </c>
      <c r="S46" s="592"/>
      <c r="T46" s="356">
        <v>97</v>
      </c>
      <c r="U46" s="356">
        <v>71</v>
      </c>
      <c r="V46" s="242">
        <v>1370</v>
      </c>
    </row>
    <row r="47" spans="1:22" ht="9" customHeight="1" x14ac:dyDescent="0.2">
      <c r="A47" s="358"/>
      <c r="B47" s="358"/>
      <c r="C47" s="589"/>
      <c r="D47" s="589"/>
      <c r="E47" s="589"/>
      <c r="F47" s="589"/>
      <c r="G47" s="589"/>
      <c r="H47" s="589"/>
      <c r="I47" s="589"/>
      <c r="J47" s="590"/>
      <c r="K47" s="590"/>
      <c r="L47" s="590"/>
      <c r="O47" s="356"/>
      <c r="P47" s="356"/>
      <c r="Q47" s="356"/>
      <c r="R47" s="356"/>
      <c r="S47" s="592"/>
      <c r="T47" s="356"/>
      <c r="U47" s="356"/>
      <c r="V47" s="242"/>
    </row>
    <row r="48" spans="1:22" ht="15" customHeight="1" x14ac:dyDescent="0.25">
      <c r="A48" s="355" t="s">
        <v>506</v>
      </c>
      <c r="B48" s="357"/>
      <c r="C48" s="589"/>
      <c r="D48" s="589"/>
      <c r="E48" s="589"/>
      <c r="F48" s="589"/>
      <c r="G48" s="589"/>
      <c r="H48" s="589"/>
      <c r="I48" s="589"/>
      <c r="J48" s="590"/>
      <c r="K48" s="590"/>
      <c r="L48" s="590"/>
      <c r="O48" s="356"/>
      <c r="P48" s="356"/>
      <c r="Q48" s="356"/>
      <c r="R48" s="356"/>
      <c r="S48" s="592"/>
      <c r="T48" s="356"/>
      <c r="U48" s="356"/>
      <c r="V48" s="242"/>
    </row>
    <row r="49" spans="1:22" ht="15" customHeight="1" x14ac:dyDescent="0.2">
      <c r="A49" s="359" t="s">
        <v>507</v>
      </c>
      <c r="B49" s="357"/>
      <c r="C49" s="589"/>
      <c r="D49" s="589"/>
      <c r="E49" s="589"/>
      <c r="F49" s="589"/>
      <c r="G49" s="589"/>
      <c r="H49" s="589"/>
      <c r="I49" s="589"/>
      <c r="J49" s="590"/>
      <c r="K49" s="590"/>
      <c r="L49" s="590"/>
      <c r="O49" s="356">
        <v>48</v>
      </c>
      <c r="P49" s="356">
        <v>38</v>
      </c>
      <c r="Q49" s="356">
        <v>12</v>
      </c>
      <c r="R49" s="356">
        <v>2</v>
      </c>
      <c r="S49" s="592"/>
      <c r="T49" s="356">
        <v>52</v>
      </c>
      <c r="U49" s="356">
        <v>14</v>
      </c>
      <c r="V49" s="242">
        <v>1970</v>
      </c>
    </row>
    <row r="50" spans="1:22" ht="15" customHeight="1" x14ac:dyDescent="0.2">
      <c r="A50" s="357">
        <v>2</v>
      </c>
      <c r="B50" s="357"/>
      <c r="C50" s="589"/>
      <c r="D50" s="589"/>
      <c r="E50" s="589"/>
      <c r="F50" s="589"/>
      <c r="G50" s="589"/>
      <c r="H50" s="589"/>
      <c r="I50" s="589"/>
      <c r="J50" s="590"/>
      <c r="K50" s="590"/>
      <c r="L50" s="590"/>
      <c r="O50" s="356">
        <v>34</v>
      </c>
      <c r="P50" s="356">
        <v>43</v>
      </c>
      <c r="Q50" s="356">
        <v>18</v>
      </c>
      <c r="R50" s="356">
        <v>5</v>
      </c>
      <c r="S50" s="592"/>
      <c r="T50" s="356">
        <v>66</v>
      </c>
      <c r="U50" s="356">
        <v>23</v>
      </c>
      <c r="V50" s="242">
        <v>2150</v>
      </c>
    </row>
    <row r="51" spans="1:22" ht="15" customHeight="1" x14ac:dyDescent="0.2">
      <c r="A51" s="357">
        <v>3</v>
      </c>
      <c r="B51" s="357"/>
      <c r="C51" s="589"/>
      <c r="D51" s="589"/>
      <c r="E51" s="589"/>
      <c r="F51" s="589"/>
      <c r="G51" s="589"/>
      <c r="H51" s="589"/>
      <c r="I51" s="589"/>
      <c r="J51" s="590"/>
      <c r="K51" s="590"/>
      <c r="L51" s="590"/>
      <c r="O51" s="356">
        <v>24</v>
      </c>
      <c r="P51" s="356">
        <v>44</v>
      </c>
      <c r="Q51" s="356">
        <v>26</v>
      </c>
      <c r="R51" s="356">
        <v>6</v>
      </c>
      <c r="S51" s="592"/>
      <c r="T51" s="356">
        <v>76</v>
      </c>
      <c r="U51" s="356">
        <v>32</v>
      </c>
      <c r="V51" s="242">
        <v>2280</v>
      </c>
    </row>
    <row r="52" spans="1:22" ht="15" customHeight="1" x14ac:dyDescent="0.2">
      <c r="A52" s="357">
        <v>4</v>
      </c>
      <c r="B52" s="357"/>
      <c r="C52" s="589"/>
      <c r="D52" s="589"/>
      <c r="E52" s="589"/>
      <c r="F52" s="589"/>
      <c r="G52" s="589"/>
      <c r="H52" s="589"/>
      <c r="I52" s="589"/>
      <c r="J52" s="590"/>
      <c r="K52" s="590"/>
      <c r="L52" s="590"/>
      <c r="O52" s="356">
        <v>17</v>
      </c>
      <c r="P52" s="356">
        <v>41</v>
      </c>
      <c r="Q52" s="356">
        <v>34</v>
      </c>
      <c r="R52" s="356">
        <v>8</v>
      </c>
      <c r="S52" s="592"/>
      <c r="T52" s="356">
        <v>83</v>
      </c>
      <c r="U52" s="356">
        <v>42</v>
      </c>
      <c r="V52" s="242">
        <v>2250</v>
      </c>
    </row>
    <row r="53" spans="1:22" ht="15" customHeight="1" x14ac:dyDescent="0.2">
      <c r="A53" s="357" t="s">
        <v>508</v>
      </c>
      <c r="B53" s="360"/>
      <c r="C53" s="589"/>
      <c r="D53" s="589"/>
      <c r="E53" s="589"/>
      <c r="F53" s="589"/>
      <c r="G53" s="589"/>
      <c r="H53" s="589"/>
      <c r="I53" s="589"/>
      <c r="J53" s="590"/>
      <c r="K53" s="590"/>
      <c r="L53" s="590"/>
      <c r="O53" s="356">
        <v>13</v>
      </c>
      <c r="P53" s="356">
        <v>42</v>
      </c>
      <c r="Q53" s="356">
        <v>36</v>
      </c>
      <c r="R53" s="356">
        <v>8</v>
      </c>
      <c r="S53" s="592"/>
      <c r="T53" s="356">
        <v>87</v>
      </c>
      <c r="U53" s="356">
        <v>44</v>
      </c>
      <c r="V53" s="242">
        <v>1940</v>
      </c>
    </row>
    <row r="54" spans="1:22" ht="9" customHeight="1" x14ac:dyDescent="0.2">
      <c r="A54" s="360"/>
      <c r="B54" s="360"/>
      <c r="C54" s="589"/>
      <c r="D54" s="589"/>
      <c r="E54" s="589"/>
      <c r="F54" s="589"/>
      <c r="G54" s="589"/>
      <c r="H54" s="589"/>
      <c r="I54" s="589"/>
      <c r="J54" s="590"/>
      <c r="K54" s="590"/>
      <c r="L54" s="590"/>
      <c r="O54" s="356"/>
      <c r="P54" s="356"/>
      <c r="Q54" s="356"/>
      <c r="R54" s="356"/>
      <c r="S54" s="592"/>
      <c r="T54" s="356"/>
      <c r="U54" s="356"/>
      <c r="V54" s="242"/>
    </row>
    <row r="55" spans="1:22" ht="18" customHeight="1" x14ac:dyDescent="0.25">
      <c r="A55" s="355" t="s">
        <v>213</v>
      </c>
      <c r="B55" s="355"/>
      <c r="C55" s="589"/>
      <c r="D55" s="589"/>
      <c r="E55" s="589"/>
      <c r="F55" s="589"/>
      <c r="G55" s="589"/>
      <c r="H55" s="589"/>
      <c r="I55" s="589"/>
      <c r="J55" s="590"/>
      <c r="K55" s="590"/>
      <c r="L55" s="590"/>
      <c r="O55" s="356"/>
      <c r="P55" s="356"/>
      <c r="Q55" s="356"/>
      <c r="R55" s="356"/>
      <c r="S55" s="592"/>
      <c r="T55" s="356"/>
      <c r="U55" s="356"/>
      <c r="V55" s="242"/>
    </row>
    <row r="56" spans="1:22" ht="15" customHeight="1" x14ac:dyDescent="0.2">
      <c r="A56" s="357" t="s">
        <v>242</v>
      </c>
      <c r="B56" s="357"/>
      <c r="C56" s="589"/>
      <c r="D56" s="589"/>
      <c r="E56" s="589"/>
      <c r="F56" s="589"/>
      <c r="G56" s="589"/>
      <c r="H56" s="589"/>
      <c r="I56" s="589"/>
      <c r="J56" s="590"/>
      <c r="K56" s="590"/>
      <c r="L56" s="590"/>
      <c r="O56" s="356">
        <v>38</v>
      </c>
      <c r="P56" s="356">
        <v>40</v>
      </c>
      <c r="Q56" s="356">
        <v>18</v>
      </c>
      <c r="R56" s="356">
        <v>3</v>
      </c>
      <c r="S56" s="592"/>
      <c r="T56" s="356">
        <v>62</v>
      </c>
      <c r="U56" s="356">
        <v>21</v>
      </c>
      <c r="V56" s="242">
        <v>3170</v>
      </c>
    </row>
    <row r="57" spans="1:22" ht="15" customHeight="1" x14ac:dyDescent="0.2">
      <c r="A57" s="357" t="s">
        <v>214</v>
      </c>
      <c r="B57" s="357"/>
      <c r="C57" s="589"/>
      <c r="D57" s="589"/>
      <c r="E57" s="589"/>
      <c r="F57" s="589"/>
      <c r="G57" s="589"/>
      <c r="H57" s="589"/>
      <c r="I57" s="589"/>
      <c r="J57" s="590"/>
      <c r="K57" s="590"/>
      <c r="L57" s="590"/>
      <c r="O57" s="356">
        <v>27</v>
      </c>
      <c r="P57" s="356">
        <v>42</v>
      </c>
      <c r="Q57" s="356">
        <v>25</v>
      </c>
      <c r="R57" s="356">
        <v>6</v>
      </c>
      <c r="S57" s="592"/>
      <c r="T57" s="356">
        <v>73</v>
      </c>
      <c r="U57" s="356">
        <v>31</v>
      </c>
      <c r="V57" s="242">
        <v>3630</v>
      </c>
    </row>
    <row r="58" spans="1:22" ht="15" customHeight="1" x14ac:dyDescent="0.2">
      <c r="A58" s="357" t="s">
        <v>311</v>
      </c>
      <c r="B58" s="357"/>
      <c r="C58" s="589"/>
      <c r="D58" s="589"/>
      <c r="E58" s="589"/>
      <c r="F58" s="589"/>
      <c r="G58" s="589"/>
      <c r="H58" s="589"/>
      <c r="I58" s="589"/>
      <c r="J58" s="590"/>
      <c r="K58" s="590"/>
      <c r="L58" s="590"/>
      <c r="O58" s="356">
        <v>22</v>
      </c>
      <c r="P58" s="356">
        <v>40</v>
      </c>
      <c r="Q58" s="356">
        <v>31</v>
      </c>
      <c r="R58" s="356">
        <v>8</v>
      </c>
      <c r="S58" s="592"/>
      <c r="T58" s="356">
        <v>78</v>
      </c>
      <c r="U58" s="356">
        <v>38</v>
      </c>
      <c r="V58" s="242">
        <v>940</v>
      </c>
    </row>
    <row r="59" spans="1:22" ht="15" customHeight="1" x14ac:dyDescent="0.2">
      <c r="A59" s="357" t="s">
        <v>312</v>
      </c>
      <c r="B59" s="357"/>
      <c r="C59" s="589"/>
      <c r="D59" s="589"/>
      <c r="E59" s="589"/>
      <c r="F59" s="589"/>
      <c r="G59" s="589"/>
      <c r="H59" s="589"/>
      <c r="I59" s="589"/>
      <c r="J59" s="590"/>
      <c r="K59" s="590"/>
      <c r="L59" s="590"/>
      <c r="O59" s="356">
        <v>24</v>
      </c>
      <c r="P59" s="356">
        <v>45</v>
      </c>
      <c r="Q59" s="356">
        <v>26</v>
      </c>
      <c r="R59" s="356">
        <v>5</v>
      </c>
      <c r="S59" s="592"/>
      <c r="T59" s="356">
        <v>76</v>
      </c>
      <c r="U59" s="356">
        <v>31</v>
      </c>
      <c r="V59" s="242">
        <v>610</v>
      </c>
    </row>
    <row r="60" spans="1:22" ht="15" customHeight="1" x14ac:dyDescent="0.2">
      <c r="A60" s="357" t="s">
        <v>313</v>
      </c>
      <c r="B60" s="357"/>
      <c r="C60" s="589"/>
      <c r="D60" s="589"/>
      <c r="E60" s="589"/>
      <c r="F60" s="589"/>
      <c r="G60" s="589"/>
      <c r="H60" s="589"/>
      <c r="I60" s="589"/>
      <c r="J60" s="590"/>
      <c r="K60" s="590"/>
      <c r="L60" s="590"/>
      <c r="O60" s="356">
        <v>10</v>
      </c>
      <c r="P60" s="356">
        <v>40</v>
      </c>
      <c r="Q60" s="356">
        <v>38</v>
      </c>
      <c r="R60" s="356">
        <v>12</v>
      </c>
      <c r="S60" s="592"/>
      <c r="T60" s="356">
        <v>90</v>
      </c>
      <c r="U60" s="356">
        <v>50</v>
      </c>
      <c r="V60" s="242">
        <v>1160</v>
      </c>
    </row>
    <row r="61" spans="1:22" ht="15" customHeight="1" x14ac:dyDescent="0.2">
      <c r="A61" s="360" t="s">
        <v>314</v>
      </c>
      <c r="B61" s="360"/>
      <c r="C61" s="589"/>
      <c r="D61" s="589"/>
      <c r="E61" s="589"/>
      <c r="F61" s="589"/>
      <c r="G61" s="589"/>
      <c r="H61" s="589"/>
      <c r="I61" s="589"/>
      <c r="J61" s="590"/>
      <c r="K61" s="590"/>
      <c r="L61" s="590"/>
      <c r="O61" s="356">
        <v>13</v>
      </c>
      <c r="P61" s="356">
        <v>45</v>
      </c>
      <c r="Q61" s="356">
        <v>34</v>
      </c>
      <c r="R61" s="356">
        <v>9</v>
      </c>
      <c r="S61" s="592"/>
      <c r="T61" s="356">
        <v>87</v>
      </c>
      <c r="U61" s="356">
        <v>43</v>
      </c>
      <c r="V61" s="242">
        <v>1070</v>
      </c>
    </row>
    <row r="62" spans="1:22" ht="9" customHeight="1" x14ac:dyDescent="0.2">
      <c r="A62" s="232"/>
      <c r="B62" s="232"/>
      <c r="C62" s="585"/>
      <c r="D62" s="585"/>
      <c r="E62" s="585"/>
      <c r="F62" s="585"/>
      <c r="G62" s="585"/>
      <c r="H62" s="585"/>
      <c r="I62" s="585"/>
      <c r="J62" s="585"/>
      <c r="K62" s="585"/>
      <c r="L62" s="585"/>
      <c r="M62" s="585"/>
      <c r="N62" s="585"/>
      <c r="O62" s="200"/>
      <c r="P62" s="200"/>
      <c r="Q62" s="200"/>
      <c r="R62" s="200"/>
      <c r="S62" s="117"/>
      <c r="T62" s="117"/>
      <c r="U62" s="117"/>
      <c r="V62" s="205"/>
    </row>
    <row r="63" spans="1:22" ht="6" customHeight="1" x14ac:dyDescent="0.2">
      <c r="A63" s="43"/>
      <c r="B63" s="43"/>
      <c r="C63" s="43"/>
      <c r="E63" s="43"/>
      <c r="F63" s="43"/>
      <c r="G63" s="43"/>
      <c r="H63" s="43"/>
      <c r="I63" s="43"/>
      <c r="J63" s="43"/>
      <c r="K63" s="43"/>
      <c r="L63" s="43"/>
      <c r="Q63" s="542"/>
    </row>
    <row r="64" spans="1:22" ht="15" x14ac:dyDescent="0.2">
      <c r="A64" s="11" t="s">
        <v>917</v>
      </c>
      <c r="C64" s="43"/>
      <c r="E64" s="43"/>
      <c r="F64" s="43"/>
      <c r="G64" s="43"/>
      <c r="H64" s="43"/>
      <c r="I64" s="43"/>
      <c r="J64" s="43"/>
      <c r="K64" s="43"/>
      <c r="L64" s="43"/>
    </row>
    <row r="65" spans="1:9" ht="15" x14ac:dyDescent="0.2">
      <c r="A65" s="594" t="s">
        <v>916</v>
      </c>
      <c r="C65" s="43"/>
      <c r="D65" s="43"/>
      <c r="E65" s="43"/>
      <c r="F65" s="43"/>
      <c r="G65" s="43"/>
      <c r="H65" s="43"/>
      <c r="I65" s="43"/>
    </row>
    <row r="66" spans="1:9" ht="15" x14ac:dyDescent="0.2">
      <c r="C66" s="43"/>
      <c r="D66" s="43"/>
      <c r="E66" s="43"/>
      <c r="F66" s="43"/>
      <c r="G66" s="43"/>
      <c r="H66" s="43"/>
      <c r="I66" s="43"/>
    </row>
  </sheetData>
  <phoneticPr fontId="0" type="noConversion"/>
  <pageMargins left="0.75" right="0.75" top="1" bottom="1" header="0.5" footer="0.5"/>
  <pageSetup paperSize="9" scale="67" orientation="portrait" r:id="rId1"/>
  <headerFooter alignWithMargins="0">
    <oddHeader>&amp;R&amp;"Arial,Bold"&amp;14ROAD TRANSPORT VEHICLES</oddHeader>
    <oddFooter xml:space="preserve">&amp;C&amp;12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zoomScaleNormal="100" workbookViewId="0"/>
  </sheetViews>
  <sheetFormatPr defaultRowHeight="12.75" x14ac:dyDescent="0.2"/>
  <cols>
    <col min="1" max="1" width="14" customWidth="1"/>
  </cols>
  <sheetData>
    <row r="1" spans="1:2" ht="20.25" x14ac:dyDescent="0.3">
      <c r="A1" s="412" t="s">
        <v>688</v>
      </c>
    </row>
    <row r="2" spans="1:2" ht="15" customHeight="1" x14ac:dyDescent="0.2">
      <c r="A2" s="413" t="s">
        <v>724</v>
      </c>
      <c r="B2" s="43" t="s">
        <v>727</v>
      </c>
    </row>
    <row r="3" spans="1:2" ht="15" customHeight="1" x14ac:dyDescent="0.2">
      <c r="A3" s="413" t="s">
        <v>725</v>
      </c>
      <c r="B3" s="43" t="s">
        <v>867</v>
      </c>
    </row>
    <row r="4" spans="1:2" ht="15" customHeight="1" x14ac:dyDescent="0.2">
      <c r="A4" s="413" t="s">
        <v>726</v>
      </c>
      <c r="B4" s="43" t="s">
        <v>868</v>
      </c>
    </row>
    <row r="5" spans="1:2" ht="15" x14ac:dyDescent="0.2">
      <c r="A5" s="413" t="s">
        <v>691</v>
      </c>
      <c r="B5" s="414" t="s">
        <v>689</v>
      </c>
    </row>
    <row r="6" spans="1:2" ht="15" x14ac:dyDescent="0.2">
      <c r="A6" s="413" t="s">
        <v>692</v>
      </c>
      <c r="B6" s="414" t="s">
        <v>690</v>
      </c>
    </row>
    <row r="7" spans="1:2" ht="15" x14ac:dyDescent="0.2">
      <c r="A7" s="413" t="s">
        <v>693</v>
      </c>
      <c r="B7" s="414" t="s">
        <v>869</v>
      </c>
    </row>
    <row r="8" spans="1:2" ht="15" x14ac:dyDescent="0.2">
      <c r="A8" s="413" t="s">
        <v>694</v>
      </c>
      <c r="B8" s="414" t="s">
        <v>870</v>
      </c>
    </row>
    <row r="9" spans="1:2" ht="15" x14ac:dyDescent="0.2">
      <c r="A9" s="413" t="s">
        <v>695</v>
      </c>
      <c r="B9" s="414" t="s">
        <v>871</v>
      </c>
    </row>
    <row r="10" spans="1:2" ht="15" x14ac:dyDescent="0.2">
      <c r="A10" s="413" t="s">
        <v>696</v>
      </c>
      <c r="B10" s="414" t="s">
        <v>704</v>
      </c>
    </row>
    <row r="11" spans="1:2" ht="15" x14ac:dyDescent="0.2">
      <c r="A11" s="413" t="s">
        <v>697</v>
      </c>
      <c r="B11" s="414" t="s">
        <v>705</v>
      </c>
    </row>
    <row r="12" spans="1:2" ht="15" x14ac:dyDescent="0.2">
      <c r="A12" s="413" t="s">
        <v>698</v>
      </c>
      <c r="B12" s="414" t="s">
        <v>707</v>
      </c>
    </row>
    <row r="13" spans="1:2" ht="15" x14ac:dyDescent="0.2">
      <c r="A13" s="413" t="s">
        <v>699</v>
      </c>
      <c r="B13" s="414" t="s">
        <v>706</v>
      </c>
    </row>
    <row r="14" spans="1:2" ht="15" x14ac:dyDescent="0.2">
      <c r="A14" s="413" t="s">
        <v>700</v>
      </c>
      <c r="B14" s="414" t="s">
        <v>872</v>
      </c>
    </row>
    <row r="15" spans="1:2" ht="15" x14ac:dyDescent="0.2">
      <c r="A15" s="413" t="s">
        <v>701</v>
      </c>
      <c r="B15" s="414" t="s">
        <v>873</v>
      </c>
    </row>
    <row r="16" spans="1:2" ht="15" x14ac:dyDescent="0.2">
      <c r="A16" s="413" t="s">
        <v>702</v>
      </c>
      <c r="B16" s="414" t="s">
        <v>708</v>
      </c>
    </row>
    <row r="17" spans="1:2" ht="15" x14ac:dyDescent="0.2">
      <c r="A17" s="413" t="s">
        <v>703</v>
      </c>
      <c r="B17" s="414" t="s">
        <v>709</v>
      </c>
    </row>
    <row r="18" spans="1:2" ht="15" x14ac:dyDescent="0.2">
      <c r="A18" s="413" t="s">
        <v>710</v>
      </c>
      <c r="B18" s="414" t="s">
        <v>874</v>
      </c>
    </row>
    <row r="19" spans="1:2" ht="15" x14ac:dyDescent="0.2">
      <c r="A19" s="413" t="s">
        <v>711</v>
      </c>
      <c r="B19" s="414" t="s">
        <v>875</v>
      </c>
    </row>
    <row r="20" spans="1:2" ht="15" x14ac:dyDescent="0.2">
      <c r="A20" s="413" t="s">
        <v>712</v>
      </c>
      <c r="B20" s="414" t="s">
        <v>876</v>
      </c>
    </row>
    <row r="21" spans="1:2" ht="15" x14ac:dyDescent="0.2">
      <c r="A21" s="413" t="s">
        <v>713</v>
      </c>
      <c r="B21" s="414" t="s">
        <v>877</v>
      </c>
    </row>
    <row r="22" spans="1:2" ht="15" x14ac:dyDescent="0.2">
      <c r="A22" s="413" t="s">
        <v>714</v>
      </c>
      <c r="B22" s="414" t="s">
        <v>878</v>
      </c>
    </row>
    <row r="23" spans="1:2" ht="15" x14ac:dyDescent="0.2">
      <c r="A23" s="413" t="s">
        <v>715</v>
      </c>
      <c r="B23" s="414" t="s">
        <v>879</v>
      </c>
    </row>
    <row r="24" spans="1:2" ht="15" x14ac:dyDescent="0.2">
      <c r="A24" s="413" t="s">
        <v>716</v>
      </c>
      <c r="B24" s="414" t="s">
        <v>719</v>
      </c>
    </row>
    <row r="25" spans="1:2" ht="15" x14ac:dyDescent="0.2">
      <c r="A25" s="413" t="s">
        <v>717</v>
      </c>
      <c r="B25" s="414" t="s">
        <v>720</v>
      </c>
    </row>
    <row r="26" spans="1:2" ht="15" x14ac:dyDescent="0.2">
      <c r="A26" s="413" t="s">
        <v>718</v>
      </c>
      <c r="B26" s="414" t="s">
        <v>721</v>
      </c>
    </row>
    <row r="27" spans="1:2" ht="15" x14ac:dyDescent="0.2">
      <c r="A27" s="413" t="s">
        <v>722</v>
      </c>
      <c r="B27" s="414" t="s">
        <v>723</v>
      </c>
    </row>
  </sheetData>
  <hyperlinks>
    <hyperlink ref="A5" location="'T1.1-T1.2'!A1" display="Table 1 "/>
    <hyperlink ref="A6:A17" location="'T1.1-T1.2'!A1" display="Table 1 "/>
    <hyperlink ref="A17:A20" location="'T1.1-T1.2'!A1" display="Table 1 "/>
    <hyperlink ref="A21:A23" location="'T1.1-T1.2'!A1" display="Table 1 "/>
    <hyperlink ref="A24:A26" location="'T1.1-T1.2'!A1" display="Table 1 "/>
    <hyperlink ref="A27" location="'T1.23-T1.25'!A1" display="Table 1.25"/>
    <hyperlink ref="A6" location="'T1.1-T1.2'!A1" display="Table 1.2"/>
    <hyperlink ref="A7" location="T1.3!A1" display="Table 1.3"/>
    <hyperlink ref="A8" location="T1.4!A1" display="Table 1.4"/>
    <hyperlink ref="A9" location="'T1.5-T1.6'!A1" display="Table 1.5"/>
    <hyperlink ref="A10" location="'T1.5-T1.6'!A1" display="Table 1.6"/>
    <hyperlink ref="A11" location="'T1.7-T1.9'!A1" display="Table 1.7"/>
    <hyperlink ref="A12" location="'T1.7-T1.9'!A1" display="Table 1.8"/>
    <hyperlink ref="A13" location="'T1.7-T1.9'!A1" display="Table 1.9"/>
    <hyperlink ref="A14" location="'T1.10-T1.11'!A1" display="Table 1.10"/>
    <hyperlink ref="A15" location="'T1.10-T1.11'!A1" display="Table 1.11"/>
    <hyperlink ref="A16" location="'T1.12-1.13'!A1" display="Table 1.12"/>
    <hyperlink ref="A17" location="'T1.12-1.13'!A1" display="Table 1.13"/>
    <hyperlink ref="A18" location="T1.14!A1" display="Table 1.14"/>
    <hyperlink ref="A19" location="'T1.15-1.16'!A1" display="Table 1.16"/>
    <hyperlink ref="A20" location="'T1.17-T1.18'!A1" display="Table 1.17"/>
    <hyperlink ref="A21" location="'T1.19-T1.20'!A1" display="Table 1.19"/>
    <hyperlink ref="A22" location="'T1.19-T1.20'!A1" display="Table 1.20"/>
    <hyperlink ref="A23" location="T1.21!A1" display="Table 1.21"/>
    <hyperlink ref="A24" location="T1.22!A1" display="Table 1.22"/>
    <hyperlink ref="A25" location="'T1.23-T1.25'!A1" display="Table 1.23"/>
    <hyperlink ref="A26" location="'T1.23-T1.25'!A1" display="Table 1.24"/>
    <hyperlink ref="A2" location="Fig1.1!A1" display="Figure 1.1 "/>
    <hyperlink ref="A3" location="'fig 1.2- 1.3'!A1" display="Figure 1.2"/>
    <hyperlink ref="A4" location="'fig 1.2- 1.3'!A1" display="Figure 1.3"/>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0"/>
  <sheetViews>
    <sheetView zoomScale="89" zoomScaleNormal="89" workbookViewId="0"/>
  </sheetViews>
  <sheetFormatPr defaultRowHeight="12.75" x14ac:dyDescent="0.2"/>
  <cols>
    <col min="1" max="1" width="23.85546875" style="570" customWidth="1"/>
    <col min="2" max="6" width="11" style="570" hidden="1" customWidth="1"/>
    <col min="7" max="14" width="11" style="570" customWidth="1"/>
    <col min="15" max="15" width="12.42578125" style="570" customWidth="1"/>
    <col min="16" max="16" width="15.85546875" style="570" customWidth="1"/>
    <col min="17" max="17" width="17.28515625" style="570" customWidth="1"/>
    <col min="18" max="20" width="9.140625" style="570"/>
    <col min="21" max="21" width="13.28515625" style="570" customWidth="1"/>
    <col min="22" max="22" width="10.7109375" style="570" customWidth="1"/>
    <col min="23" max="23" width="11.5703125" style="570" bestFit="1" customWidth="1"/>
    <col min="24" max="24" width="9.140625" style="570"/>
    <col min="25" max="25" width="8.42578125" style="570" customWidth="1"/>
    <col min="26" max="26" width="18" style="570" customWidth="1"/>
    <col min="27" max="16384" width="9.140625" style="570"/>
  </cols>
  <sheetData>
    <row r="1" spans="1:70" ht="18" x14ac:dyDescent="0.25">
      <c r="O1" s="443" t="s">
        <v>791</v>
      </c>
    </row>
    <row r="2" spans="1:70" s="296" customFormat="1" ht="18.75" x14ac:dyDescent="0.25">
      <c r="A2" s="295" t="s">
        <v>894</v>
      </c>
    </row>
    <row r="3" spans="1:70" s="298" customFormat="1" ht="18" x14ac:dyDescent="0.25">
      <c r="A3" s="297" t="s">
        <v>288</v>
      </c>
      <c r="B3" s="409"/>
      <c r="C3" s="297"/>
      <c r="D3" s="297"/>
      <c r="E3" s="409"/>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row>
    <row r="4" spans="1:70" s="298" customFormat="1" ht="21" customHeight="1" x14ac:dyDescent="0.25">
      <c r="A4" s="299"/>
      <c r="C4" s="333"/>
      <c r="D4" s="407" t="s">
        <v>436</v>
      </c>
      <c r="E4" s="410"/>
      <c r="F4" s="333"/>
      <c r="G4" s="333"/>
      <c r="H4" s="333"/>
      <c r="I4" s="333"/>
      <c r="J4" s="333"/>
      <c r="K4" s="333"/>
      <c r="L4" s="333"/>
      <c r="M4" s="333"/>
      <c r="N4" s="333"/>
      <c r="O4" s="527" t="s">
        <v>918</v>
      </c>
      <c r="P4" s="527"/>
      <c r="Q4" s="52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row>
    <row r="5" spans="1:70" s="298" customFormat="1" ht="17.25" customHeight="1" x14ac:dyDescent="0.25">
      <c r="A5" s="297"/>
      <c r="B5" s="300"/>
      <c r="D5" s="408" t="s">
        <v>437</v>
      </c>
      <c r="F5" s="300"/>
      <c r="G5" s="300"/>
      <c r="H5" s="300"/>
      <c r="I5" s="300"/>
      <c r="J5" s="300"/>
      <c r="K5" s="300"/>
      <c r="L5" s="300"/>
      <c r="M5" s="300"/>
      <c r="N5" s="300"/>
      <c r="O5" s="300"/>
      <c r="P5" s="300"/>
      <c r="Q5" s="300"/>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row>
    <row r="6" spans="1:70" s="296" customFormat="1" ht="42.75" customHeight="1" x14ac:dyDescent="0.25">
      <c r="A6" s="301" t="s">
        <v>150</v>
      </c>
      <c r="B6" s="302">
        <v>2008</v>
      </c>
      <c r="C6" s="303">
        <v>2009</v>
      </c>
      <c r="D6" s="303">
        <v>2010</v>
      </c>
      <c r="E6" s="303">
        <v>2011</v>
      </c>
      <c r="F6" s="303">
        <v>2012</v>
      </c>
      <c r="G6" s="303">
        <v>2013</v>
      </c>
      <c r="H6" s="303">
        <v>2014</v>
      </c>
      <c r="I6" s="303">
        <v>2015</v>
      </c>
      <c r="J6" s="303">
        <v>2016</v>
      </c>
      <c r="K6" s="303">
        <v>2017</v>
      </c>
      <c r="L6" s="303">
        <v>2018</v>
      </c>
      <c r="M6" s="303">
        <v>2019</v>
      </c>
      <c r="N6" s="302" t="s">
        <v>919</v>
      </c>
      <c r="O6" s="304" t="s">
        <v>444</v>
      </c>
      <c r="P6" s="304" t="s">
        <v>438</v>
      </c>
      <c r="Q6" s="304" t="s">
        <v>439</v>
      </c>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row>
    <row r="7" spans="1:70" s="296" customFormat="1" ht="13.5" customHeight="1" x14ac:dyDescent="0.25">
      <c r="A7" s="295"/>
      <c r="B7" s="306"/>
      <c r="C7" s="295"/>
      <c r="D7" s="305"/>
      <c r="E7" s="328"/>
      <c r="F7" s="295"/>
      <c r="G7" s="295"/>
      <c r="H7" s="295"/>
      <c r="I7" s="295"/>
      <c r="J7" s="328"/>
      <c r="K7" s="328"/>
      <c r="L7" s="328"/>
      <c r="M7" s="328"/>
      <c r="N7" s="444"/>
      <c r="O7" s="307"/>
      <c r="P7" s="295"/>
      <c r="Q7" s="295"/>
      <c r="R7" s="305"/>
      <c r="S7" s="305"/>
      <c r="T7" s="305"/>
      <c r="V7" s="296" t="s">
        <v>895</v>
      </c>
      <c r="W7" s="305" t="s">
        <v>788</v>
      </c>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row>
    <row r="8" spans="1:70" ht="15" x14ac:dyDescent="0.2">
      <c r="A8" s="308" t="s">
        <v>167</v>
      </c>
      <c r="B8" s="404">
        <v>8949</v>
      </c>
      <c r="C8" s="404">
        <v>8564</v>
      </c>
      <c r="D8" s="404">
        <v>8313</v>
      </c>
      <c r="E8" s="309">
        <v>8044</v>
      </c>
      <c r="F8" s="309">
        <v>8032</v>
      </c>
      <c r="G8" s="309">
        <v>7887</v>
      </c>
      <c r="H8" s="309">
        <v>5183</v>
      </c>
      <c r="I8" s="309">
        <v>6552</v>
      </c>
      <c r="J8" s="309">
        <v>6643</v>
      </c>
      <c r="K8" s="309">
        <v>6908</v>
      </c>
      <c r="L8" s="309">
        <v>6863</v>
      </c>
      <c r="M8" s="309">
        <v>6820</v>
      </c>
      <c r="N8" s="500">
        <v>7159</v>
      </c>
      <c r="O8" s="309">
        <v>98</v>
      </c>
      <c r="P8" s="309">
        <v>3013</v>
      </c>
      <c r="Q8" s="309">
        <v>4048</v>
      </c>
      <c r="R8" s="571"/>
      <c r="S8" s="442"/>
      <c r="T8" s="442"/>
      <c r="U8" s="442" t="s">
        <v>11</v>
      </c>
      <c r="V8" s="572">
        <v>228670</v>
      </c>
      <c r="W8" s="573">
        <f>(M8/V8)*1000</f>
        <v>29.824638124808679</v>
      </c>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2"/>
      <c r="AY8" s="442"/>
      <c r="AZ8" s="442"/>
      <c r="BA8" s="442"/>
      <c r="BB8" s="442"/>
      <c r="BC8" s="442"/>
      <c r="BD8" s="442"/>
      <c r="BE8" s="442"/>
      <c r="BF8" s="442"/>
      <c r="BG8" s="442"/>
      <c r="BH8" s="442"/>
      <c r="BI8" s="442"/>
      <c r="BJ8" s="442"/>
      <c r="BK8" s="442"/>
      <c r="BL8" s="442"/>
      <c r="BM8" s="442"/>
      <c r="BN8" s="442"/>
    </row>
    <row r="9" spans="1:70" ht="18" x14ac:dyDescent="0.2">
      <c r="A9" s="308" t="s">
        <v>434</v>
      </c>
      <c r="B9" s="309">
        <v>11579</v>
      </c>
      <c r="C9" s="309">
        <v>9240</v>
      </c>
      <c r="D9" s="309">
        <v>15601</v>
      </c>
      <c r="E9" s="309">
        <v>16288</v>
      </c>
      <c r="F9" s="309">
        <v>13358</v>
      </c>
      <c r="G9" s="309">
        <v>12166</v>
      </c>
      <c r="H9" s="309">
        <v>8155</v>
      </c>
      <c r="I9" s="309">
        <v>10685</v>
      </c>
      <c r="J9" s="309">
        <v>10210</v>
      </c>
      <c r="K9" s="309">
        <v>9838</v>
      </c>
      <c r="L9" s="309">
        <v>9604</v>
      </c>
      <c r="M9" s="309">
        <v>9252</v>
      </c>
      <c r="N9" s="500">
        <v>9689</v>
      </c>
      <c r="O9" s="309">
        <v>128</v>
      </c>
      <c r="P9" s="309">
        <v>4394</v>
      </c>
      <c r="Q9" s="309">
        <v>5167</v>
      </c>
      <c r="R9" s="571"/>
      <c r="S9" s="442"/>
      <c r="T9" s="442"/>
      <c r="U9" s="442" t="s">
        <v>12</v>
      </c>
      <c r="V9" s="572">
        <v>261210</v>
      </c>
      <c r="W9" s="573">
        <f t="shared" ref="W9:W39" si="0">(M9/V9)*1000</f>
        <v>35.419777190766048</v>
      </c>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2"/>
      <c r="AY9" s="442"/>
      <c r="AZ9" s="442"/>
      <c r="BA9" s="442"/>
      <c r="BB9" s="442"/>
      <c r="BC9" s="442"/>
      <c r="BD9" s="442"/>
      <c r="BE9" s="442"/>
      <c r="BF9" s="442"/>
      <c r="BG9" s="442"/>
      <c r="BH9" s="442"/>
      <c r="BI9" s="442"/>
      <c r="BJ9" s="442"/>
      <c r="BK9" s="442"/>
      <c r="BL9" s="442"/>
      <c r="BM9" s="442"/>
      <c r="BN9" s="442"/>
    </row>
    <row r="10" spans="1:70" ht="15" x14ac:dyDescent="0.2">
      <c r="A10" s="308" t="s">
        <v>13</v>
      </c>
      <c r="B10" s="404">
        <v>1911</v>
      </c>
      <c r="C10" s="404">
        <v>5738</v>
      </c>
      <c r="D10" s="404">
        <v>5991</v>
      </c>
      <c r="E10" s="309">
        <v>5969</v>
      </c>
      <c r="F10" s="309">
        <v>5581</v>
      </c>
      <c r="G10" s="309">
        <v>4892</v>
      </c>
      <c r="H10" s="309">
        <v>5451</v>
      </c>
      <c r="I10" s="309">
        <v>4982</v>
      </c>
      <c r="J10" s="309">
        <v>4845</v>
      </c>
      <c r="K10" s="309">
        <v>5018</v>
      </c>
      <c r="L10" s="309">
        <v>5138</v>
      </c>
      <c r="M10" s="309">
        <v>5117</v>
      </c>
      <c r="N10" s="500">
        <v>5713</v>
      </c>
      <c r="O10" s="309">
        <v>84</v>
      </c>
      <c r="P10" s="309">
        <v>2657</v>
      </c>
      <c r="Q10" s="309">
        <v>2972</v>
      </c>
      <c r="R10" s="571"/>
      <c r="S10" s="442"/>
      <c r="T10" s="442"/>
      <c r="U10" s="442" t="s">
        <v>13</v>
      </c>
      <c r="V10" s="572">
        <v>116200</v>
      </c>
      <c r="W10" s="573">
        <f t="shared" si="0"/>
        <v>44.036144578313248</v>
      </c>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442"/>
      <c r="BE10" s="442"/>
      <c r="BF10" s="442"/>
      <c r="BG10" s="442"/>
      <c r="BH10" s="442"/>
      <c r="BI10" s="442"/>
      <c r="BJ10" s="442"/>
      <c r="BK10" s="442"/>
      <c r="BL10" s="442"/>
      <c r="BM10" s="442"/>
      <c r="BN10" s="442"/>
    </row>
    <row r="11" spans="1:70" ht="15" x14ac:dyDescent="0.2">
      <c r="A11" s="308" t="s">
        <v>14</v>
      </c>
      <c r="B11" s="404">
        <v>4351</v>
      </c>
      <c r="C11" s="404">
        <v>5013</v>
      </c>
      <c r="D11" s="404">
        <v>4828</v>
      </c>
      <c r="E11" s="309">
        <v>4438</v>
      </c>
      <c r="F11" s="309">
        <v>4314</v>
      </c>
      <c r="G11" s="309">
        <v>3867</v>
      </c>
      <c r="H11" s="309">
        <v>3433</v>
      </c>
      <c r="I11" s="309">
        <v>3934</v>
      </c>
      <c r="J11" s="309">
        <v>4114</v>
      </c>
      <c r="K11" s="309">
        <v>4213</v>
      </c>
      <c r="L11" s="309">
        <v>4336</v>
      </c>
      <c r="M11" s="309">
        <v>4344</v>
      </c>
      <c r="N11" s="500">
        <v>4686</v>
      </c>
      <c r="O11" s="309">
        <v>113</v>
      </c>
      <c r="P11" s="309">
        <v>1845</v>
      </c>
      <c r="Q11" s="309">
        <v>2728</v>
      </c>
      <c r="R11" s="571"/>
      <c r="S11" s="442"/>
      <c r="T11" s="442"/>
      <c r="U11" s="442" t="s">
        <v>781</v>
      </c>
      <c r="V11" s="572">
        <v>85870</v>
      </c>
      <c r="W11" s="573">
        <f t="shared" si="0"/>
        <v>50.58809828810994</v>
      </c>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2"/>
      <c r="AY11" s="442"/>
      <c r="AZ11" s="442"/>
      <c r="BA11" s="442"/>
      <c r="BB11" s="442"/>
      <c r="BC11" s="442"/>
      <c r="BD11" s="442"/>
      <c r="BE11" s="442"/>
      <c r="BF11" s="442"/>
      <c r="BG11" s="442"/>
      <c r="BH11" s="442"/>
      <c r="BI11" s="442"/>
      <c r="BJ11" s="442"/>
      <c r="BK11" s="442"/>
      <c r="BL11" s="442"/>
      <c r="BM11" s="442"/>
      <c r="BN11" s="442"/>
    </row>
    <row r="12" spans="1:70" ht="15" x14ac:dyDescent="0.2">
      <c r="A12" s="308" t="s">
        <v>15</v>
      </c>
      <c r="B12" s="404">
        <v>2652</v>
      </c>
      <c r="C12" s="404">
        <v>2430</v>
      </c>
      <c r="D12" s="404">
        <v>2439</v>
      </c>
      <c r="E12" s="309">
        <v>2511</v>
      </c>
      <c r="F12" s="309">
        <v>2518</v>
      </c>
      <c r="G12" s="309">
        <v>2377</v>
      </c>
      <c r="H12" s="309">
        <v>2572</v>
      </c>
      <c r="I12" s="309">
        <v>2128</v>
      </c>
      <c r="J12" s="309">
        <v>2161</v>
      </c>
      <c r="K12" s="309">
        <v>2233</v>
      </c>
      <c r="L12" s="309">
        <v>2226</v>
      </c>
      <c r="M12" s="309">
        <v>2227</v>
      </c>
      <c r="N12" s="500">
        <v>2407</v>
      </c>
      <c r="O12" s="309">
        <v>15</v>
      </c>
      <c r="P12" s="309">
        <v>1296</v>
      </c>
      <c r="Q12" s="309">
        <v>1096</v>
      </c>
      <c r="R12" s="571"/>
      <c r="S12" s="442"/>
      <c r="T12" s="442"/>
      <c r="U12" s="442" t="s">
        <v>783</v>
      </c>
      <c r="V12" s="572">
        <v>51540</v>
      </c>
      <c r="W12" s="573">
        <f t="shared" si="0"/>
        <v>43.20915793558401</v>
      </c>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row>
    <row r="13" spans="1:70" ht="15" x14ac:dyDescent="0.2">
      <c r="A13" s="308" t="s">
        <v>16</v>
      </c>
      <c r="B13" s="404">
        <v>3119</v>
      </c>
      <c r="C13" s="404">
        <v>3508</v>
      </c>
      <c r="D13" s="404">
        <v>3606</v>
      </c>
      <c r="E13" s="309">
        <v>2922</v>
      </c>
      <c r="F13" s="309">
        <v>3369</v>
      </c>
      <c r="G13" s="309">
        <v>3212</v>
      </c>
      <c r="H13" s="309">
        <v>3096</v>
      </c>
      <c r="I13" s="309">
        <v>9236</v>
      </c>
      <c r="J13" s="309">
        <v>9337</v>
      </c>
      <c r="K13" s="309">
        <v>8857</v>
      </c>
      <c r="L13" s="309">
        <v>9014</v>
      </c>
      <c r="M13" s="309">
        <v>8863</v>
      </c>
      <c r="N13" s="500">
        <v>9223</v>
      </c>
      <c r="O13" s="309">
        <v>58</v>
      </c>
      <c r="P13" s="309">
        <v>4178</v>
      </c>
      <c r="Q13" s="309">
        <v>4987</v>
      </c>
      <c r="R13" s="571"/>
      <c r="S13" s="442"/>
      <c r="T13" s="442"/>
      <c r="U13" s="442" t="s">
        <v>784</v>
      </c>
      <c r="V13" s="572">
        <v>148860</v>
      </c>
      <c r="W13" s="573">
        <f t="shared" si="0"/>
        <v>59.539164315464198</v>
      </c>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2"/>
      <c r="AW13" s="442"/>
      <c r="AX13" s="442"/>
      <c r="AY13" s="442"/>
      <c r="AZ13" s="442"/>
      <c r="BA13" s="442"/>
      <c r="BB13" s="442"/>
      <c r="BC13" s="442"/>
      <c r="BD13" s="442"/>
      <c r="BE13" s="442"/>
      <c r="BF13" s="442"/>
      <c r="BG13" s="442"/>
      <c r="BH13" s="442"/>
      <c r="BI13" s="442"/>
      <c r="BJ13" s="442"/>
      <c r="BK13" s="442"/>
      <c r="BL13" s="442"/>
      <c r="BM13" s="442"/>
      <c r="BN13" s="442"/>
    </row>
    <row r="14" spans="1:70" ht="15" x14ac:dyDescent="0.2">
      <c r="A14" s="308" t="s">
        <v>17</v>
      </c>
      <c r="B14" s="404">
        <v>6625</v>
      </c>
      <c r="C14" s="404">
        <v>6428</v>
      </c>
      <c r="D14" s="404">
        <v>6086</v>
      </c>
      <c r="E14" s="309">
        <v>6199</v>
      </c>
      <c r="F14" s="309">
        <v>6766</v>
      </c>
      <c r="G14" s="309">
        <v>5776</v>
      </c>
      <c r="H14" s="309">
        <v>5252</v>
      </c>
      <c r="I14" s="309">
        <v>5292</v>
      </c>
      <c r="J14" s="309">
        <v>5452</v>
      </c>
      <c r="K14" s="309">
        <v>5619</v>
      </c>
      <c r="L14" s="309">
        <v>5916</v>
      </c>
      <c r="M14" s="309">
        <v>6033</v>
      </c>
      <c r="N14" s="500">
        <v>6680</v>
      </c>
      <c r="O14" s="309">
        <v>74</v>
      </c>
      <c r="P14" s="309">
        <v>3269</v>
      </c>
      <c r="Q14" s="309">
        <v>3337</v>
      </c>
      <c r="R14" s="571"/>
      <c r="S14" s="442"/>
      <c r="T14" s="442"/>
      <c r="U14" s="442" t="s">
        <v>17</v>
      </c>
      <c r="V14" s="572">
        <v>149320</v>
      </c>
      <c r="W14" s="573">
        <f t="shared" si="0"/>
        <v>40.403160996517549</v>
      </c>
      <c r="X14" s="442"/>
      <c r="Y14" s="442"/>
      <c r="Z14" s="442"/>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2"/>
      <c r="AW14" s="442"/>
      <c r="AX14" s="442"/>
      <c r="AY14" s="442"/>
      <c r="AZ14" s="442"/>
      <c r="BA14" s="442"/>
      <c r="BB14" s="442"/>
      <c r="BC14" s="442"/>
      <c r="BD14" s="442"/>
      <c r="BE14" s="442"/>
      <c r="BF14" s="442"/>
      <c r="BG14" s="442"/>
      <c r="BH14" s="442"/>
      <c r="BI14" s="442"/>
      <c r="BJ14" s="442"/>
      <c r="BK14" s="442"/>
      <c r="BL14" s="442"/>
      <c r="BM14" s="442"/>
      <c r="BN14" s="442"/>
    </row>
    <row r="15" spans="1:70" ht="15" x14ac:dyDescent="0.2">
      <c r="A15" s="308" t="s">
        <v>18</v>
      </c>
      <c r="B15" s="404">
        <v>8070</v>
      </c>
      <c r="C15" s="404">
        <v>7141</v>
      </c>
      <c r="D15" s="404">
        <v>6976</v>
      </c>
      <c r="E15" s="309">
        <v>6819</v>
      </c>
      <c r="F15" s="309">
        <v>6787</v>
      </c>
      <c r="G15" s="309">
        <v>6098</v>
      </c>
      <c r="H15" s="309">
        <v>5735</v>
      </c>
      <c r="I15" s="309">
        <v>6595</v>
      </c>
      <c r="J15" s="309">
        <v>6427</v>
      </c>
      <c r="K15" s="309">
        <v>6617</v>
      </c>
      <c r="L15" s="309">
        <v>6329</v>
      </c>
      <c r="M15" s="309">
        <v>6134</v>
      </c>
      <c r="N15" s="500">
        <v>6561</v>
      </c>
      <c r="O15" s="309">
        <v>67</v>
      </c>
      <c r="P15" s="309">
        <v>3536</v>
      </c>
      <c r="Q15" s="309">
        <v>2958</v>
      </c>
      <c r="R15" s="571"/>
      <c r="S15" s="442"/>
      <c r="T15" s="442"/>
      <c r="U15" s="442" t="s">
        <v>18</v>
      </c>
      <c r="V15" s="572">
        <v>122010</v>
      </c>
      <c r="W15" s="573">
        <f t="shared" si="0"/>
        <v>50.274567658388655</v>
      </c>
      <c r="X15" s="442"/>
      <c r="Y15" s="442"/>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2"/>
      <c r="AV15" s="442"/>
      <c r="AW15" s="442"/>
      <c r="AX15" s="442"/>
      <c r="AY15" s="442"/>
      <c r="AZ15" s="442"/>
      <c r="BA15" s="442"/>
      <c r="BB15" s="442"/>
      <c r="BC15" s="442"/>
      <c r="BD15" s="442"/>
      <c r="BE15" s="442"/>
      <c r="BF15" s="442"/>
      <c r="BG15" s="442"/>
      <c r="BH15" s="442"/>
      <c r="BI15" s="442"/>
      <c r="BJ15" s="442"/>
      <c r="BK15" s="442"/>
      <c r="BL15" s="442"/>
      <c r="BM15" s="442"/>
      <c r="BN15" s="442"/>
    </row>
    <row r="16" spans="1:70" ht="15" x14ac:dyDescent="0.2">
      <c r="A16" s="308" t="s">
        <v>19</v>
      </c>
      <c r="B16" s="404">
        <v>4937</v>
      </c>
      <c r="C16" s="404">
        <v>5168</v>
      </c>
      <c r="D16" s="404">
        <v>5421</v>
      </c>
      <c r="E16" s="309">
        <v>4738</v>
      </c>
      <c r="F16" s="309">
        <v>5175</v>
      </c>
      <c r="G16" s="309">
        <v>2905</v>
      </c>
      <c r="H16" s="309">
        <v>4847</v>
      </c>
      <c r="I16" s="309">
        <v>4473</v>
      </c>
      <c r="J16" s="309">
        <v>4661</v>
      </c>
      <c r="K16" s="309">
        <v>4730</v>
      </c>
      <c r="L16" s="309">
        <v>4794</v>
      </c>
      <c r="M16" s="309">
        <v>4772</v>
      </c>
      <c r="N16" s="500">
        <v>5408</v>
      </c>
      <c r="O16" s="309">
        <v>68</v>
      </c>
      <c r="P16" s="309">
        <v>1983</v>
      </c>
      <c r="Q16" s="309">
        <v>3357</v>
      </c>
      <c r="R16" s="571"/>
      <c r="S16" s="442"/>
      <c r="T16" s="442"/>
      <c r="U16" s="442" t="s">
        <v>19</v>
      </c>
      <c r="V16" s="572">
        <v>108640</v>
      </c>
      <c r="W16" s="573">
        <f t="shared" si="0"/>
        <v>43.924889543446241</v>
      </c>
      <c r="X16" s="442"/>
      <c r="Y16" s="442"/>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2"/>
      <c r="AV16" s="442"/>
      <c r="AW16" s="442"/>
      <c r="AX16" s="442"/>
      <c r="AY16" s="442"/>
      <c r="AZ16" s="442"/>
      <c r="BA16" s="442"/>
      <c r="BB16" s="442"/>
      <c r="BC16" s="442"/>
      <c r="BD16" s="442"/>
      <c r="BE16" s="442"/>
      <c r="BF16" s="442"/>
      <c r="BG16" s="442"/>
      <c r="BH16" s="442"/>
      <c r="BI16" s="442"/>
      <c r="BJ16" s="442"/>
      <c r="BK16" s="442"/>
      <c r="BL16" s="442"/>
      <c r="BM16" s="442"/>
      <c r="BN16" s="442"/>
    </row>
    <row r="17" spans="1:66" ht="15" x14ac:dyDescent="0.2">
      <c r="A17" s="308" t="s">
        <v>20</v>
      </c>
      <c r="B17" s="309">
        <v>4381</v>
      </c>
      <c r="C17" s="309">
        <v>4769</v>
      </c>
      <c r="D17" s="404">
        <v>5059</v>
      </c>
      <c r="E17" s="309">
        <v>5059</v>
      </c>
      <c r="F17" s="309">
        <v>4328</v>
      </c>
      <c r="G17" s="309">
        <v>5131</v>
      </c>
      <c r="H17" s="309">
        <v>5293</v>
      </c>
      <c r="I17" s="309">
        <v>4680</v>
      </c>
      <c r="J17" s="309">
        <v>4712</v>
      </c>
      <c r="K17" s="309">
        <v>4855</v>
      </c>
      <c r="L17" s="309">
        <v>4918</v>
      </c>
      <c r="M17" s="309">
        <v>4934</v>
      </c>
      <c r="N17" s="500">
        <v>5537</v>
      </c>
      <c r="O17" s="309">
        <v>11</v>
      </c>
      <c r="P17" s="309">
        <v>2092</v>
      </c>
      <c r="Q17" s="309">
        <v>3434</v>
      </c>
      <c r="R17" s="571"/>
      <c r="S17" s="442"/>
      <c r="T17" s="442"/>
      <c r="U17" s="442" t="s">
        <v>20</v>
      </c>
      <c r="V17" s="572">
        <v>107090</v>
      </c>
      <c r="W17" s="573">
        <f t="shared" si="0"/>
        <v>46.073396208796339</v>
      </c>
      <c r="X17" s="442"/>
      <c r="Y17" s="442"/>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row>
    <row r="18" spans="1:66" ht="15" x14ac:dyDescent="0.2">
      <c r="A18" s="308" t="s">
        <v>21</v>
      </c>
      <c r="B18" s="404">
        <v>4196</v>
      </c>
      <c r="C18" s="404">
        <v>4182</v>
      </c>
      <c r="D18" s="404">
        <v>4269</v>
      </c>
      <c r="E18" s="309">
        <v>4318</v>
      </c>
      <c r="F18" s="309">
        <v>5756</v>
      </c>
      <c r="G18" s="309">
        <v>4375</v>
      </c>
      <c r="H18" s="309">
        <v>4020</v>
      </c>
      <c r="I18" s="309">
        <v>4307</v>
      </c>
      <c r="J18" s="309">
        <v>4322</v>
      </c>
      <c r="K18" s="309">
        <v>4581</v>
      </c>
      <c r="L18" s="309">
        <v>4645</v>
      </c>
      <c r="M18" s="309">
        <v>4643</v>
      </c>
      <c r="N18" s="500">
        <v>5032</v>
      </c>
      <c r="O18" s="309">
        <v>35</v>
      </c>
      <c r="P18" s="309">
        <v>1559</v>
      </c>
      <c r="Q18" s="309">
        <v>3438</v>
      </c>
      <c r="R18" s="571"/>
      <c r="S18" s="442"/>
      <c r="T18" s="442"/>
      <c r="U18" s="442" t="s">
        <v>21</v>
      </c>
      <c r="V18" s="572">
        <v>95530</v>
      </c>
      <c r="W18" s="573">
        <f t="shared" si="0"/>
        <v>48.602533235632791</v>
      </c>
      <c r="X18" s="442"/>
      <c r="Y18" s="442"/>
      <c r="Z18" s="442"/>
      <c r="AA18" s="442"/>
      <c r="AB18" s="442"/>
      <c r="AC18" s="442"/>
      <c r="AD18" s="442"/>
      <c r="AE18" s="442"/>
      <c r="AF18" s="442"/>
      <c r="AG18" s="442"/>
      <c r="AH18" s="442"/>
      <c r="AI18" s="442"/>
      <c r="AJ18" s="442"/>
      <c r="AK18" s="442"/>
      <c r="AL18" s="442"/>
      <c r="AM18" s="442"/>
      <c r="AN18" s="442"/>
      <c r="AO18" s="442"/>
      <c r="AP18" s="442"/>
      <c r="AQ18" s="442"/>
      <c r="AR18" s="442"/>
      <c r="AS18" s="442"/>
      <c r="AT18" s="442"/>
      <c r="AU18" s="442"/>
      <c r="AV18" s="442"/>
      <c r="AW18" s="442"/>
      <c r="AX18" s="442"/>
      <c r="AY18" s="442"/>
      <c r="AZ18" s="442"/>
      <c r="BA18" s="442"/>
      <c r="BB18" s="442"/>
      <c r="BC18" s="442"/>
      <c r="BD18" s="442"/>
      <c r="BE18" s="442"/>
      <c r="BF18" s="442"/>
      <c r="BG18" s="442"/>
      <c r="BH18" s="442"/>
      <c r="BI18" s="442"/>
      <c r="BJ18" s="442"/>
      <c r="BK18" s="442"/>
      <c r="BL18" s="442"/>
      <c r="BM18" s="442"/>
      <c r="BN18" s="442"/>
    </row>
    <row r="19" spans="1:66" ht="18" x14ac:dyDescent="0.2">
      <c r="A19" s="308" t="s">
        <v>522</v>
      </c>
      <c r="B19" s="404">
        <v>18509</v>
      </c>
      <c r="C19" s="404">
        <v>20895</v>
      </c>
      <c r="D19" s="404">
        <v>22093</v>
      </c>
      <c r="E19" s="309">
        <v>22921</v>
      </c>
      <c r="F19" s="309">
        <v>23470</v>
      </c>
      <c r="G19" s="309">
        <v>17502</v>
      </c>
      <c r="H19" s="309">
        <v>16922</v>
      </c>
      <c r="I19" s="309">
        <v>15264</v>
      </c>
      <c r="J19" s="309">
        <v>14868</v>
      </c>
      <c r="K19" s="309">
        <v>14444</v>
      </c>
      <c r="L19" s="309">
        <v>14396</v>
      </c>
      <c r="M19" s="309">
        <v>14107</v>
      </c>
      <c r="N19" s="500">
        <v>15212</v>
      </c>
      <c r="O19" s="309">
        <v>347</v>
      </c>
      <c r="P19" s="309">
        <v>6051</v>
      </c>
      <c r="Q19" s="309">
        <v>8814</v>
      </c>
      <c r="R19" s="571"/>
      <c r="U19" s="442" t="s">
        <v>782</v>
      </c>
      <c r="V19" s="574">
        <v>524930</v>
      </c>
      <c r="W19" s="573">
        <f t="shared" si="0"/>
        <v>26.874059398395978</v>
      </c>
    </row>
    <row r="20" spans="1:66" ht="15" x14ac:dyDescent="0.2">
      <c r="A20" s="308" t="s">
        <v>154</v>
      </c>
      <c r="B20" s="404">
        <v>820</v>
      </c>
      <c r="C20" s="404">
        <v>825</v>
      </c>
      <c r="D20" s="404">
        <v>813</v>
      </c>
      <c r="E20" s="309">
        <v>969</v>
      </c>
      <c r="F20" s="309">
        <v>918</v>
      </c>
      <c r="G20" s="309">
        <v>961</v>
      </c>
      <c r="H20" s="309">
        <v>922</v>
      </c>
      <c r="I20" s="309">
        <v>863</v>
      </c>
      <c r="J20" s="309">
        <v>902</v>
      </c>
      <c r="K20" s="309">
        <v>939</v>
      </c>
      <c r="L20" s="309">
        <v>964</v>
      </c>
      <c r="M20" s="309">
        <v>989</v>
      </c>
      <c r="N20" s="500">
        <v>1103</v>
      </c>
      <c r="O20" s="309">
        <v>18</v>
      </c>
      <c r="P20" s="309">
        <v>534</v>
      </c>
      <c r="Q20" s="309">
        <v>551</v>
      </c>
      <c r="R20" s="571"/>
      <c r="U20" s="570" t="s">
        <v>786</v>
      </c>
      <c r="V20" s="574">
        <v>26720</v>
      </c>
      <c r="W20" s="573">
        <f t="shared" si="0"/>
        <v>37.013473053892213</v>
      </c>
    </row>
    <row r="21" spans="1:66" ht="15" x14ac:dyDescent="0.2">
      <c r="A21" s="308" t="s">
        <v>24</v>
      </c>
      <c r="B21" s="404">
        <v>8830</v>
      </c>
      <c r="C21" s="404">
        <v>8583</v>
      </c>
      <c r="D21" s="404">
        <v>9156</v>
      </c>
      <c r="E21" s="309">
        <v>9821</v>
      </c>
      <c r="F21" s="309">
        <v>8108</v>
      </c>
      <c r="G21" s="309">
        <v>8256</v>
      </c>
      <c r="H21" s="309">
        <v>7332</v>
      </c>
      <c r="I21" s="309">
        <v>6877</v>
      </c>
      <c r="J21" s="309">
        <v>6899</v>
      </c>
      <c r="K21" s="309">
        <v>7104</v>
      </c>
      <c r="L21" s="309">
        <v>7254</v>
      </c>
      <c r="M21" s="309">
        <v>7404</v>
      </c>
      <c r="N21" s="500">
        <v>7813</v>
      </c>
      <c r="O21" s="309">
        <v>80</v>
      </c>
      <c r="P21" s="309">
        <v>3670</v>
      </c>
      <c r="Q21" s="309">
        <v>4063</v>
      </c>
      <c r="R21" s="571"/>
      <c r="U21" s="570" t="s">
        <v>24</v>
      </c>
      <c r="V21" s="574">
        <v>160890</v>
      </c>
      <c r="W21" s="573">
        <f t="shared" si="0"/>
        <v>46.019019205668471</v>
      </c>
    </row>
    <row r="22" spans="1:66" ht="15" x14ac:dyDescent="0.2">
      <c r="A22" s="308" t="s">
        <v>25</v>
      </c>
      <c r="B22" s="404">
        <v>22077</v>
      </c>
      <c r="C22" s="404">
        <v>22388</v>
      </c>
      <c r="D22" s="404">
        <v>22045</v>
      </c>
      <c r="E22" s="309">
        <v>21574</v>
      </c>
      <c r="F22" s="309">
        <v>21021</v>
      </c>
      <c r="G22" s="309">
        <v>19750</v>
      </c>
      <c r="H22" s="309">
        <v>18877</v>
      </c>
      <c r="I22" s="309">
        <v>18646</v>
      </c>
      <c r="J22" s="309">
        <v>17299</v>
      </c>
      <c r="K22" s="309">
        <v>17931</v>
      </c>
      <c r="L22" s="309">
        <v>17869</v>
      </c>
      <c r="M22" s="309">
        <v>17788</v>
      </c>
      <c r="N22" s="500">
        <v>18999</v>
      </c>
      <c r="O22" s="309">
        <v>107</v>
      </c>
      <c r="P22" s="309">
        <v>9610</v>
      </c>
      <c r="Q22" s="309">
        <v>9282</v>
      </c>
      <c r="R22" s="571"/>
      <c r="U22" s="570" t="s">
        <v>25</v>
      </c>
      <c r="V22" s="574">
        <v>373550</v>
      </c>
      <c r="W22" s="573">
        <f t="shared" si="0"/>
        <v>47.618792664971224</v>
      </c>
    </row>
    <row r="23" spans="1:66" ht="18" x14ac:dyDescent="0.2">
      <c r="A23" s="308" t="s">
        <v>449</v>
      </c>
      <c r="B23" s="404">
        <v>23917</v>
      </c>
      <c r="C23" s="404">
        <v>28668</v>
      </c>
      <c r="D23" s="404">
        <v>29522</v>
      </c>
      <c r="E23" s="309">
        <v>24761</v>
      </c>
      <c r="F23" s="309">
        <v>27317</v>
      </c>
      <c r="G23" s="309">
        <v>23692</v>
      </c>
      <c r="H23" s="309">
        <v>19350</v>
      </c>
      <c r="I23" s="309">
        <v>21784</v>
      </c>
      <c r="J23" s="309">
        <v>21642</v>
      </c>
      <c r="K23" s="309">
        <v>21161</v>
      </c>
      <c r="L23" s="309">
        <v>21627</v>
      </c>
      <c r="M23" s="309">
        <v>21531</v>
      </c>
      <c r="N23" s="500">
        <v>23417</v>
      </c>
      <c r="O23" s="309">
        <v>297</v>
      </c>
      <c r="P23" s="309">
        <v>12228</v>
      </c>
      <c r="Q23" s="309">
        <v>10892</v>
      </c>
      <c r="R23" s="571"/>
      <c r="U23" s="570" t="s">
        <v>785</v>
      </c>
      <c r="V23" s="574">
        <v>633120</v>
      </c>
      <c r="W23" s="573">
        <f t="shared" si="0"/>
        <v>34.007771038665652</v>
      </c>
    </row>
    <row r="24" spans="1:66" ht="18" x14ac:dyDescent="0.2">
      <c r="A24" s="308" t="s">
        <v>453</v>
      </c>
      <c r="B24" s="404">
        <v>10450</v>
      </c>
      <c r="C24" s="404">
        <v>11508</v>
      </c>
      <c r="D24" s="404">
        <v>11282</v>
      </c>
      <c r="E24" s="309">
        <v>7445</v>
      </c>
      <c r="F24" s="309">
        <v>12967</v>
      </c>
      <c r="G24" s="309">
        <v>9938</v>
      </c>
      <c r="H24" s="309">
        <v>10855</v>
      </c>
      <c r="I24" s="309">
        <v>9164</v>
      </c>
      <c r="J24" s="309">
        <v>9215</v>
      </c>
      <c r="K24" s="309">
        <v>9371</v>
      </c>
      <c r="L24" s="309">
        <v>9521</v>
      </c>
      <c r="M24" s="309">
        <v>9470</v>
      </c>
      <c r="N24" s="500">
        <v>10289</v>
      </c>
      <c r="O24" s="309">
        <v>128</v>
      </c>
      <c r="P24" s="309">
        <v>4329</v>
      </c>
      <c r="Q24" s="309">
        <v>5832</v>
      </c>
      <c r="R24" s="571"/>
      <c r="U24" s="570" t="s">
        <v>27</v>
      </c>
      <c r="V24" s="574">
        <v>235830</v>
      </c>
      <c r="W24" s="573">
        <f t="shared" si="0"/>
        <v>40.156044608404358</v>
      </c>
    </row>
    <row r="25" spans="1:66" ht="15" x14ac:dyDescent="0.2">
      <c r="A25" s="308" t="s">
        <v>28</v>
      </c>
      <c r="B25" s="404">
        <v>4640</v>
      </c>
      <c r="C25" s="404">
        <v>4851</v>
      </c>
      <c r="D25" s="404">
        <v>5123</v>
      </c>
      <c r="E25" s="309">
        <v>5312</v>
      </c>
      <c r="F25" s="309">
        <v>5183</v>
      </c>
      <c r="G25" s="309">
        <v>5099</v>
      </c>
      <c r="H25" s="309">
        <v>4955</v>
      </c>
      <c r="I25" s="309">
        <v>4439</v>
      </c>
      <c r="J25" s="309">
        <v>4283</v>
      </c>
      <c r="K25" s="309">
        <v>4282</v>
      </c>
      <c r="L25" s="309">
        <v>4367</v>
      </c>
      <c r="M25" s="309">
        <v>4341</v>
      </c>
      <c r="N25" s="500">
        <v>4532</v>
      </c>
      <c r="O25" s="309">
        <v>89</v>
      </c>
      <c r="P25" s="309">
        <v>1889</v>
      </c>
      <c r="Q25" s="309">
        <v>2554</v>
      </c>
      <c r="R25" s="571"/>
      <c r="U25" s="570" t="s">
        <v>28</v>
      </c>
      <c r="V25" s="574">
        <v>77800</v>
      </c>
      <c r="W25" s="573">
        <f t="shared" si="0"/>
        <v>55.796915167095115</v>
      </c>
    </row>
    <row r="26" spans="1:66" ht="15" x14ac:dyDescent="0.2">
      <c r="A26" s="308" t="s">
        <v>29</v>
      </c>
      <c r="B26" s="404">
        <v>4455</v>
      </c>
      <c r="C26" s="404">
        <v>4642</v>
      </c>
      <c r="D26" s="404">
        <v>4677</v>
      </c>
      <c r="E26" s="309">
        <v>4654</v>
      </c>
      <c r="F26" s="309">
        <v>4673</v>
      </c>
      <c r="G26" s="309">
        <v>3164</v>
      </c>
      <c r="H26" s="309">
        <v>4716</v>
      </c>
      <c r="I26" s="309">
        <v>4416</v>
      </c>
      <c r="J26" s="309">
        <v>4332</v>
      </c>
      <c r="K26" s="309">
        <v>4237</v>
      </c>
      <c r="L26" s="309">
        <v>4345</v>
      </c>
      <c r="M26" s="309">
        <v>4512</v>
      </c>
      <c r="N26" s="500">
        <v>5059</v>
      </c>
      <c r="O26" s="309">
        <v>30</v>
      </c>
      <c r="P26" s="309">
        <v>2045</v>
      </c>
      <c r="Q26" s="309">
        <v>2984</v>
      </c>
      <c r="R26" s="571"/>
      <c r="U26" s="570" t="s">
        <v>29</v>
      </c>
      <c r="V26" s="574">
        <v>92460</v>
      </c>
      <c r="W26" s="573">
        <f t="shared" si="0"/>
        <v>48.799480856586634</v>
      </c>
    </row>
    <row r="27" spans="1:66" ht="15" x14ac:dyDescent="0.2">
      <c r="A27" s="308" t="s">
        <v>30</v>
      </c>
      <c r="B27" s="404">
        <v>4448</v>
      </c>
      <c r="C27" s="404">
        <v>4647</v>
      </c>
      <c r="D27" s="404">
        <v>4628</v>
      </c>
      <c r="E27" s="309">
        <v>4849</v>
      </c>
      <c r="F27" s="309">
        <v>4485</v>
      </c>
      <c r="G27" s="309">
        <v>4033</v>
      </c>
      <c r="H27" s="309">
        <v>3687</v>
      </c>
      <c r="I27" s="309">
        <v>3608</v>
      </c>
      <c r="J27" s="309">
        <v>3669</v>
      </c>
      <c r="K27" s="309">
        <v>3699</v>
      </c>
      <c r="L27" s="309">
        <v>3825</v>
      </c>
      <c r="M27" s="309">
        <v>3863</v>
      </c>
      <c r="N27" s="500">
        <v>4174</v>
      </c>
      <c r="O27" s="309">
        <v>11</v>
      </c>
      <c r="P27" s="309">
        <v>1733</v>
      </c>
      <c r="Q27" s="309">
        <v>2430</v>
      </c>
      <c r="R27" s="571"/>
      <c r="U27" s="570" t="s">
        <v>30</v>
      </c>
      <c r="V27" s="574">
        <v>95820</v>
      </c>
      <c r="W27" s="573">
        <f t="shared" si="0"/>
        <v>40.315174285117934</v>
      </c>
    </row>
    <row r="28" spans="1:66" ht="15" x14ac:dyDescent="0.2">
      <c r="A28" s="308" t="s">
        <v>31</v>
      </c>
      <c r="B28" s="404">
        <v>7501</v>
      </c>
      <c r="C28" s="404">
        <v>7818</v>
      </c>
      <c r="D28" s="404">
        <v>8263</v>
      </c>
      <c r="E28" s="309">
        <v>8531</v>
      </c>
      <c r="F28" s="309">
        <v>7379</v>
      </c>
      <c r="G28" s="309">
        <v>6040</v>
      </c>
      <c r="H28" s="309">
        <v>6157</v>
      </c>
      <c r="I28" s="309">
        <v>7086</v>
      </c>
      <c r="J28" s="309">
        <v>7196</v>
      </c>
      <c r="K28" s="309">
        <v>7343</v>
      </c>
      <c r="L28" s="309">
        <v>7534</v>
      </c>
      <c r="M28" s="309">
        <v>7430</v>
      </c>
      <c r="N28" s="500">
        <v>7812</v>
      </c>
      <c r="O28" s="309">
        <v>69</v>
      </c>
      <c r="P28" s="309">
        <v>3639</v>
      </c>
      <c r="Q28" s="309">
        <v>4104</v>
      </c>
      <c r="R28" s="571"/>
      <c r="U28" s="570" t="s">
        <v>31</v>
      </c>
      <c r="V28" s="574">
        <v>134740</v>
      </c>
      <c r="W28" s="573">
        <f t="shared" si="0"/>
        <v>55.143238830339911</v>
      </c>
    </row>
    <row r="29" spans="1:66" ht="15" x14ac:dyDescent="0.2">
      <c r="A29" s="308" t="s">
        <v>32</v>
      </c>
      <c r="B29" s="404">
        <v>24704</v>
      </c>
      <c r="C29" s="404">
        <v>18878</v>
      </c>
      <c r="D29" s="404">
        <v>19804</v>
      </c>
      <c r="E29" s="309">
        <v>19019</v>
      </c>
      <c r="F29" s="309">
        <v>18013</v>
      </c>
      <c r="G29" s="309">
        <v>16957</v>
      </c>
      <c r="H29" s="309">
        <v>18352</v>
      </c>
      <c r="I29" s="309">
        <v>16453</v>
      </c>
      <c r="J29" s="309">
        <v>15741</v>
      </c>
      <c r="K29" s="309">
        <v>16537</v>
      </c>
      <c r="L29" s="309">
        <v>16225</v>
      </c>
      <c r="M29" s="309">
        <v>16586</v>
      </c>
      <c r="N29" s="500">
        <v>17729</v>
      </c>
      <c r="O29" s="309">
        <v>60</v>
      </c>
      <c r="P29" s="309">
        <v>9225</v>
      </c>
      <c r="Q29" s="309">
        <v>8444</v>
      </c>
      <c r="R29" s="571"/>
      <c r="U29" s="570" t="s">
        <v>32</v>
      </c>
      <c r="V29" s="574">
        <v>341370</v>
      </c>
      <c r="W29" s="573">
        <f t="shared" si="0"/>
        <v>48.586577613732899</v>
      </c>
    </row>
    <row r="30" spans="1:66" ht="18" x14ac:dyDescent="0.2">
      <c r="A30" s="308" t="s">
        <v>454</v>
      </c>
      <c r="B30" s="404">
        <v>2144</v>
      </c>
      <c r="C30" s="404">
        <v>1299</v>
      </c>
      <c r="D30" s="404">
        <v>1216</v>
      </c>
      <c r="E30" s="309">
        <v>1143</v>
      </c>
      <c r="F30" s="309">
        <v>1281</v>
      </c>
      <c r="G30" s="309">
        <v>1108</v>
      </c>
      <c r="H30" s="309">
        <v>1050</v>
      </c>
      <c r="I30" s="309">
        <v>1119</v>
      </c>
      <c r="J30" s="309">
        <v>1096</v>
      </c>
      <c r="K30" s="309">
        <v>1100</v>
      </c>
      <c r="L30" s="309">
        <v>1100</v>
      </c>
      <c r="M30" s="309">
        <v>1114</v>
      </c>
      <c r="N30" s="500">
        <v>1221</v>
      </c>
      <c r="O30" s="309">
        <v>32</v>
      </c>
      <c r="P30" s="309">
        <v>436</v>
      </c>
      <c r="Q30" s="309">
        <v>753</v>
      </c>
      <c r="R30" s="571"/>
      <c r="U30" s="570" t="s">
        <v>33</v>
      </c>
      <c r="V30" s="574">
        <v>22270</v>
      </c>
      <c r="W30" s="573">
        <f t="shared" si="0"/>
        <v>50.022451728783118</v>
      </c>
    </row>
    <row r="31" spans="1:66" ht="15" x14ac:dyDescent="0.2">
      <c r="A31" s="308" t="s">
        <v>34</v>
      </c>
      <c r="B31" s="404">
        <v>7805</v>
      </c>
      <c r="C31" s="404">
        <v>5831</v>
      </c>
      <c r="D31" s="404">
        <v>5603</v>
      </c>
      <c r="E31" s="309">
        <v>5551</v>
      </c>
      <c r="F31" s="309">
        <v>6169</v>
      </c>
      <c r="G31" s="309">
        <v>5975</v>
      </c>
      <c r="H31" s="309">
        <v>6814</v>
      </c>
      <c r="I31" s="309">
        <v>6542</v>
      </c>
      <c r="J31" s="309">
        <v>6651</v>
      </c>
      <c r="K31" s="309">
        <v>6831</v>
      </c>
      <c r="L31" s="309">
        <v>6779</v>
      </c>
      <c r="M31" s="309">
        <v>6714</v>
      </c>
      <c r="N31" s="500">
        <v>7177</v>
      </c>
      <c r="O31" s="309">
        <v>119</v>
      </c>
      <c r="P31" s="309">
        <v>2499</v>
      </c>
      <c r="Q31" s="309">
        <v>4559</v>
      </c>
      <c r="R31" s="571"/>
      <c r="U31" s="570" t="s">
        <v>787</v>
      </c>
      <c r="V31" s="574">
        <v>151950</v>
      </c>
      <c r="W31" s="573">
        <f t="shared" si="0"/>
        <v>44.185587364264563</v>
      </c>
    </row>
    <row r="32" spans="1:66" ht="15" x14ac:dyDescent="0.2">
      <c r="A32" s="308" t="s">
        <v>35</v>
      </c>
      <c r="B32" s="404">
        <v>7685</v>
      </c>
      <c r="C32" s="404">
        <v>8036</v>
      </c>
      <c r="D32" s="404">
        <v>8761</v>
      </c>
      <c r="E32" s="309">
        <v>8569</v>
      </c>
      <c r="F32" s="309">
        <v>8358</v>
      </c>
      <c r="G32" s="309">
        <v>7873</v>
      </c>
      <c r="H32" s="309">
        <v>8326</v>
      </c>
      <c r="I32" s="309">
        <v>7730</v>
      </c>
      <c r="J32" s="309">
        <v>7838</v>
      </c>
      <c r="K32" s="309">
        <v>8205</v>
      </c>
      <c r="L32" s="309">
        <v>7902</v>
      </c>
      <c r="M32" s="309">
        <v>7744</v>
      </c>
      <c r="N32" s="500">
        <v>8240</v>
      </c>
      <c r="O32" s="309">
        <v>106</v>
      </c>
      <c r="P32" s="309">
        <v>4486</v>
      </c>
      <c r="Q32" s="309">
        <v>3648</v>
      </c>
      <c r="R32" s="571"/>
      <c r="U32" s="570" t="s">
        <v>35</v>
      </c>
      <c r="V32" s="574">
        <v>179100</v>
      </c>
      <c r="W32" s="573">
        <f t="shared" si="0"/>
        <v>43.238414293690681</v>
      </c>
    </row>
    <row r="33" spans="1:23" ht="15" customHeight="1" x14ac:dyDescent="0.2">
      <c r="A33" s="308" t="s">
        <v>455</v>
      </c>
      <c r="B33" s="309" t="s">
        <v>435</v>
      </c>
      <c r="C33" s="309" t="s">
        <v>435</v>
      </c>
      <c r="D33" s="309" t="s">
        <v>435</v>
      </c>
      <c r="E33" s="331" t="s">
        <v>435</v>
      </c>
      <c r="F33" s="309">
        <v>6987</v>
      </c>
      <c r="G33" s="309">
        <v>6456</v>
      </c>
      <c r="H33" s="309">
        <v>5980</v>
      </c>
      <c r="I33" s="309">
        <v>4961</v>
      </c>
      <c r="J33" s="309">
        <v>4889</v>
      </c>
      <c r="K33" s="309">
        <v>5062</v>
      </c>
      <c r="L33" s="309">
        <v>5161</v>
      </c>
      <c r="M33" s="309">
        <v>5086</v>
      </c>
      <c r="N33" s="500">
        <v>5555</v>
      </c>
      <c r="O33" s="309">
        <v>36</v>
      </c>
      <c r="P33" s="309">
        <v>2102</v>
      </c>
      <c r="Q33" s="309">
        <v>3417</v>
      </c>
      <c r="R33" s="571"/>
      <c r="U33" s="570" t="s">
        <v>36</v>
      </c>
      <c r="V33" s="574">
        <v>115510</v>
      </c>
      <c r="W33" s="573">
        <f t="shared" si="0"/>
        <v>44.030819842437879</v>
      </c>
    </row>
    <row r="34" spans="1:23" ht="15" x14ac:dyDescent="0.2">
      <c r="A34" s="308" t="s">
        <v>37</v>
      </c>
      <c r="B34" s="404">
        <v>299</v>
      </c>
      <c r="C34" s="404">
        <v>328</v>
      </c>
      <c r="D34" s="404">
        <v>340</v>
      </c>
      <c r="E34" s="309">
        <v>383</v>
      </c>
      <c r="F34" s="309">
        <v>381</v>
      </c>
      <c r="G34" s="309">
        <v>800</v>
      </c>
      <c r="H34" s="309">
        <v>953</v>
      </c>
      <c r="I34" s="309">
        <v>878</v>
      </c>
      <c r="J34" s="309">
        <v>892</v>
      </c>
      <c r="K34" s="309">
        <v>974</v>
      </c>
      <c r="L34" s="309">
        <v>1005</v>
      </c>
      <c r="M34" s="309">
        <v>1044</v>
      </c>
      <c r="N34" s="500">
        <v>1112</v>
      </c>
      <c r="O34" s="309">
        <v>14</v>
      </c>
      <c r="P34" s="309">
        <v>386</v>
      </c>
      <c r="Q34" s="309">
        <v>712</v>
      </c>
      <c r="R34" s="571"/>
      <c r="U34" s="570" t="s">
        <v>37</v>
      </c>
      <c r="V34" s="574">
        <v>22920</v>
      </c>
      <c r="W34" s="573">
        <f t="shared" si="0"/>
        <v>45.549738219895289</v>
      </c>
    </row>
    <row r="35" spans="1:23" ht="15" x14ac:dyDescent="0.2">
      <c r="A35" s="308" t="s">
        <v>38</v>
      </c>
      <c r="B35" s="404">
        <v>6051</v>
      </c>
      <c r="C35" s="404">
        <v>5752</v>
      </c>
      <c r="D35" s="404">
        <v>5857</v>
      </c>
      <c r="E35" s="309">
        <v>5958</v>
      </c>
      <c r="F35" s="309">
        <v>6356</v>
      </c>
      <c r="G35" s="309">
        <v>5212</v>
      </c>
      <c r="H35" s="309">
        <v>5475</v>
      </c>
      <c r="I35" s="309">
        <v>5537</v>
      </c>
      <c r="J35" s="309">
        <v>5703</v>
      </c>
      <c r="K35" s="309">
        <v>5785</v>
      </c>
      <c r="L35" s="309">
        <v>5806</v>
      </c>
      <c r="M35" s="309">
        <v>5707</v>
      </c>
      <c r="N35" s="500">
        <v>5992</v>
      </c>
      <c r="O35" s="309">
        <v>65</v>
      </c>
      <c r="P35" s="309">
        <v>2529</v>
      </c>
      <c r="Q35" s="309">
        <v>3398</v>
      </c>
      <c r="R35" s="571"/>
      <c r="U35" s="570" t="s">
        <v>38</v>
      </c>
      <c r="V35" s="574">
        <v>112610</v>
      </c>
      <c r="W35" s="573">
        <f t="shared" si="0"/>
        <v>50.679335760589645</v>
      </c>
    </row>
    <row r="36" spans="1:23" ht="15" x14ac:dyDescent="0.2">
      <c r="A36" s="308" t="s">
        <v>39</v>
      </c>
      <c r="B36" s="404">
        <v>16809</v>
      </c>
      <c r="C36" s="404">
        <v>17539</v>
      </c>
      <c r="D36" s="404">
        <v>18217</v>
      </c>
      <c r="E36" s="309">
        <v>19245</v>
      </c>
      <c r="F36" s="309">
        <v>15274</v>
      </c>
      <c r="G36" s="309">
        <v>15602</v>
      </c>
      <c r="H36" s="309">
        <v>15826</v>
      </c>
      <c r="I36" s="309">
        <v>16218</v>
      </c>
      <c r="J36" s="309">
        <v>16218</v>
      </c>
      <c r="K36" s="309">
        <v>15796</v>
      </c>
      <c r="L36" s="309">
        <v>15488</v>
      </c>
      <c r="M36" s="309">
        <v>15221</v>
      </c>
      <c r="N36" s="500">
        <v>16482</v>
      </c>
      <c r="O36" s="309">
        <v>47</v>
      </c>
      <c r="P36" s="309">
        <v>8437</v>
      </c>
      <c r="Q36" s="309">
        <v>7998</v>
      </c>
      <c r="R36" s="571"/>
      <c r="U36" s="570" t="s">
        <v>39</v>
      </c>
      <c r="V36" s="574">
        <v>320530</v>
      </c>
      <c r="W36" s="573">
        <f t="shared" si="0"/>
        <v>47.486974698156182</v>
      </c>
    </row>
    <row r="37" spans="1:23" ht="15" x14ac:dyDescent="0.2">
      <c r="A37" s="308" t="s">
        <v>40</v>
      </c>
      <c r="B37" s="404">
        <v>5525</v>
      </c>
      <c r="C37" s="404">
        <v>5265</v>
      </c>
      <c r="D37" s="404">
        <v>5034</v>
      </c>
      <c r="E37" s="309">
        <v>4649</v>
      </c>
      <c r="F37" s="309">
        <v>4273</v>
      </c>
      <c r="G37" s="309">
        <v>4374</v>
      </c>
      <c r="H37" s="309">
        <v>4082</v>
      </c>
      <c r="I37" s="309">
        <v>3918</v>
      </c>
      <c r="J37" s="309">
        <v>3892</v>
      </c>
      <c r="K37" s="309">
        <v>3859</v>
      </c>
      <c r="L37" s="309">
        <v>4027</v>
      </c>
      <c r="M37" s="309">
        <v>4028</v>
      </c>
      <c r="N37" s="500">
        <v>4480</v>
      </c>
      <c r="O37" s="309">
        <v>55</v>
      </c>
      <c r="P37" s="309">
        <v>1762</v>
      </c>
      <c r="Q37" s="309">
        <v>2663</v>
      </c>
      <c r="R37" s="571"/>
      <c r="U37" s="570" t="s">
        <v>40</v>
      </c>
      <c r="V37" s="574">
        <v>94210</v>
      </c>
      <c r="W37" s="573">
        <f t="shared" si="0"/>
        <v>42.755546120369388</v>
      </c>
    </row>
    <row r="38" spans="1:23" ht="15" x14ac:dyDescent="0.2">
      <c r="A38" s="308" t="s">
        <v>41</v>
      </c>
      <c r="B38" s="404">
        <v>4268</v>
      </c>
      <c r="C38" s="404">
        <v>4544</v>
      </c>
      <c r="D38" s="404">
        <v>4781</v>
      </c>
      <c r="E38" s="309">
        <v>4730</v>
      </c>
      <c r="F38" s="309">
        <v>4625</v>
      </c>
      <c r="G38" s="309">
        <v>4221</v>
      </c>
      <c r="H38" s="309">
        <v>4936</v>
      </c>
      <c r="I38" s="309">
        <v>4548</v>
      </c>
      <c r="J38" s="309">
        <v>4546</v>
      </c>
      <c r="K38" s="309">
        <v>4652</v>
      </c>
      <c r="L38" s="309">
        <v>4676</v>
      </c>
      <c r="M38" s="309">
        <v>4554</v>
      </c>
      <c r="N38" s="500">
        <v>4785</v>
      </c>
      <c r="O38" s="309">
        <v>57</v>
      </c>
      <c r="P38" s="309">
        <v>2690</v>
      </c>
      <c r="Q38" s="309">
        <v>2038</v>
      </c>
      <c r="R38" s="571"/>
      <c r="U38" s="570" t="s">
        <v>41</v>
      </c>
      <c r="V38" s="574">
        <v>88930</v>
      </c>
      <c r="W38" s="573">
        <f t="shared" si="0"/>
        <v>51.208815922635779</v>
      </c>
    </row>
    <row r="39" spans="1:23" ht="15" x14ac:dyDescent="0.2">
      <c r="A39" s="308" t="s">
        <v>42</v>
      </c>
      <c r="B39" s="404">
        <v>9094</v>
      </c>
      <c r="C39" s="404">
        <v>9424</v>
      </c>
      <c r="D39" s="404">
        <v>9506</v>
      </c>
      <c r="E39" s="309">
        <v>9691</v>
      </c>
      <c r="F39" s="309">
        <v>9823</v>
      </c>
      <c r="G39" s="309">
        <v>9529</v>
      </c>
      <c r="H39" s="309">
        <v>9615</v>
      </c>
      <c r="I39" s="309">
        <v>8912</v>
      </c>
      <c r="J39" s="309">
        <v>8873</v>
      </c>
      <c r="K39" s="309">
        <v>8641</v>
      </c>
      <c r="L39" s="309">
        <v>8880</v>
      </c>
      <c r="M39" s="309">
        <v>8526</v>
      </c>
      <c r="N39" s="500">
        <v>8795</v>
      </c>
      <c r="O39" s="309">
        <v>107</v>
      </c>
      <c r="P39" s="309">
        <v>5002</v>
      </c>
      <c r="Q39" s="309">
        <v>3686</v>
      </c>
      <c r="R39" s="571"/>
      <c r="U39" s="570" t="s">
        <v>42</v>
      </c>
      <c r="V39" s="574">
        <v>183100</v>
      </c>
      <c r="W39" s="573">
        <f t="shared" si="0"/>
        <v>46.564718732932825</v>
      </c>
    </row>
    <row r="40" spans="1:23" ht="15" x14ac:dyDescent="0.2">
      <c r="A40" s="575"/>
      <c r="B40" s="404"/>
      <c r="C40" s="404"/>
      <c r="D40" s="404"/>
      <c r="E40" s="327"/>
      <c r="F40" s="327"/>
      <c r="G40" s="327"/>
      <c r="H40" s="327"/>
      <c r="I40" s="327"/>
      <c r="J40" s="327"/>
      <c r="K40" s="327"/>
      <c r="L40" s="327"/>
      <c r="M40" s="327"/>
      <c r="N40" s="469"/>
      <c r="O40" s="576"/>
      <c r="P40" s="576"/>
      <c r="Q40" s="576"/>
      <c r="R40" s="571"/>
    </row>
    <row r="41" spans="1:23" s="442" customFormat="1" ht="18.75" x14ac:dyDescent="0.25">
      <c r="A41" s="577" t="s">
        <v>456</v>
      </c>
      <c r="B41" s="310">
        <v>250801</v>
      </c>
      <c r="C41" s="310">
        <v>253902</v>
      </c>
      <c r="D41" s="310">
        <v>265310</v>
      </c>
      <c r="E41" s="332">
        <v>257080</v>
      </c>
      <c r="F41" s="311">
        <v>263045</v>
      </c>
      <c r="G41" s="311">
        <v>245035</v>
      </c>
      <c r="H41" s="311">
        <v>228219</v>
      </c>
      <c r="I41" s="311">
        <v>231827</v>
      </c>
      <c r="J41" s="311">
        <v>229528</v>
      </c>
      <c r="K41" s="311">
        <v>231422</v>
      </c>
      <c r="L41" s="311">
        <v>232534</v>
      </c>
      <c r="M41" s="311">
        <v>230898</v>
      </c>
      <c r="N41" s="501">
        <v>248073</v>
      </c>
      <c r="O41" s="311">
        <v>2625</v>
      </c>
      <c r="P41" s="311">
        <v>115104</v>
      </c>
      <c r="Q41" s="311">
        <v>130344</v>
      </c>
      <c r="R41" s="571"/>
      <c r="S41" s="571"/>
    </row>
    <row r="42" spans="1:23" ht="17.25" customHeight="1" x14ac:dyDescent="0.2">
      <c r="A42" s="578" t="s">
        <v>305</v>
      </c>
      <c r="K42" s="571"/>
      <c r="L42" s="579"/>
      <c r="M42" s="579"/>
      <c r="N42" s="579"/>
      <c r="Q42" s="579"/>
      <c r="R42" s="580"/>
    </row>
    <row r="43" spans="1:23" ht="17.25" customHeight="1" x14ac:dyDescent="0.2">
      <c r="F43" s="579"/>
      <c r="G43" s="579"/>
      <c r="H43" s="579"/>
      <c r="I43" s="579"/>
      <c r="J43" s="579"/>
      <c r="K43" s="579"/>
      <c r="L43" s="579"/>
      <c r="M43" s="579"/>
      <c r="N43" s="579"/>
      <c r="O43" s="579"/>
      <c r="P43" s="579"/>
      <c r="Q43" s="579"/>
      <c r="R43" s="580"/>
    </row>
    <row r="44" spans="1:23" x14ac:dyDescent="0.2">
      <c r="A44" s="502" t="s">
        <v>450</v>
      </c>
      <c r="B44" s="502"/>
      <c r="C44" s="502"/>
      <c r="D44" s="502"/>
      <c r="E44" s="502"/>
      <c r="F44" s="502"/>
      <c r="G44" s="502"/>
      <c r="H44" s="502"/>
      <c r="I44" s="502"/>
      <c r="J44" s="502"/>
      <c r="K44" s="502"/>
      <c r="L44" s="502"/>
      <c r="M44" s="502"/>
      <c r="N44" s="502"/>
      <c r="O44" s="502"/>
      <c r="P44" s="502"/>
      <c r="Q44" s="502"/>
      <c r="R44" s="502"/>
    </row>
    <row r="45" spans="1:23" x14ac:dyDescent="0.2">
      <c r="A45" s="502" t="s">
        <v>451</v>
      </c>
      <c r="B45" s="502"/>
      <c r="C45" s="502"/>
      <c r="D45" s="502"/>
      <c r="E45" s="502"/>
      <c r="F45" s="502"/>
      <c r="G45" s="502"/>
      <c r="H45" s="502"/>
      <c r="I45" s="502"/>
      <c r="J45" s="502"/>
      <c r="K45" s="502"/>
      <c r="L45" s="502"/>
      <c r="M45" s="502"/>
      <c r="N45" s="502"/>
      <c r="O45" s="502"/>
      <c r="P45" s="502"/>
      <c r="Q45" s="502"/>
      <c r="R45" s="502"/>
    </row>
    <row r="46" spans="1:23" ht="14.25" customHeight="1" x14ac:dyDescent="0.2">
      <c r="A46" s="470" t="s">
        <v>836</v>
      </c>
      <c r="B46" s="581"/>
      <c r="C46" s="581"/>
      <c r="D46" s="581"/>
      <c r="E46" s="581"/>
      <c r="F46" s="581"/>
      <c r="G46" s="581"/>
      <c r="H46" s="581"/>
      <c r="I46" s="581"/>
      <c r="J46" s="581"/>
      <c r="K46" s="581"/>
      <c r="L46" s="581"/>
      <c r="M46" s="581"/>
      <c r="N46" s="581"/>
      <c r="O46" s="581"/>
      <c r="P46" s="581"/>
      <c r="Q46" s="581"/>
      <c r="R46" s="581"/>
    </row>
    <row r="47" spans="1:23" ht="14.25" customHeight="1" x14ac:dyDescent="0.2">
      <c r="A47" s="470" t="s">
        <v>837</v>
      </c>
      <c r="B47" s="581"/>
      <c r="C47" s="581"/>
      <c r="D47" s="581"/>
      <c r="E47" s="581"/>
      <c r="F47" s="581"/>
      <c r="G47" s="581"/>
      <c r="H47" s="581"/>
      <c r="I47" s="581"/>
      <c r="J47" s="581"/>
      <c r="K47" s="581"/>
      <c r="L47" s="581"/>
      <c r="M47" s="581"/>
      <c r="N47" s="581"/>
      <c r="O47" s="581"/>
      <c r="P47" s="581"/>
      <c r="Q47" s="581"/>
      <c r="R47" s="581"/>
    </row>
    <row r="48" spans="1:23" ht="14.25" customHeight="1" x14ac:dyDescent="0.2">
      <c r="A48" s="470" t="s">
        <v>838</v>
      </c>
      <c r="B48" s="581"/>
      <c r="C48" s="581"/>
      <c r="D48" s="581"/>
      <c r="E48" s="581"/>
      <c r="F48" s="581"/>
      <c r="G48" s="581"/>
      <c r="H48" s="581"/>
      <c r="I48" s="581"/>
      <c r="J48" s="581"/>
      <c r="K48" s="581"/>
      <c r="L48" s="581"/>
      <c r="M48" s="581"/>
      <c r="N48" s="581"/>
      <c r="O48" s="581"/>
      <c r="P48" s="581"/>
      <c r="Q48" s="581"/>
      <c r="R48" s="581"/>
    </row>
    <row r="49" spans="1:18" ht="12.75" customHeight="1" x14ac:dyDescent="0.2">
      <c r="A49" s="240" t="s">
        <v>839</v>
      </c>
      <c r="B49" s="240"/>
      <c r="C49" s="240"/>
      <c r="D49" s="240"/>
      <c r="E49" s="240"/>
      <c r="F49" s="240"/>
      <c r="G49" s="240"/>
      <c r="H49" s="240"/>
      <c r="I49" s="240"/>
      <c r="J49" s="240"/>
      <c r="K49" s="240"/>
      <c r="L49" s="240"/>
      <c r="M49" s="240"/>
      <c r="N49" s="240"/>
      <c r="O49" s="240"/>
      <c r="P49" s="240"/>
      <c r="Q49" s="240"/>
      <c r="R49" s="240"/>
    </row>
    <row r="50" spans="1:18" ht="12.75" customHeight="1" x14ac:dyDescent="0.2">
      <c r="A50" s="240" t="s">
        <v>840</v>
      </c>
      <c r="B50" s="240"/>
      <c r="C50" s="240"/>
      <c r="D50" s="240"/>
      <c r="E50" s="240"/>
      <c r="F50" s="240"/>
      <c r="G50" s="240"/>
      <c r="H50" s="240"/>
      <c r="I50" s="240"/>
      <c r="J50" s="240"/>
      <c r="K50" s="240"/>
      <c r="L50" s="240"/>
      <c r="M50" s="240"/>
      <c r="N50" s="240"/>
      <c r="O50" s="240"/>
      <c r="P50" s="240"/>
      <c r="Q50" s="240"/>
      <c r="R50" s="240"/>
    </row>
    <row r="51" spans="1:18" x14ac:dyDescent="0.2">
      <c r="A51" s="470" t="s">
        <v>945</v>
      </c>
      <c r="B51" s="581"/>
      <c r="C51" s="581"/>
      <c r="D51" s="581"/>
      <c r="E51" s="581"/>
      <c r="F51" s="581"/>
      <c r="G51" s="581"/>
      <c r="H51" s="581"/>
      <c r="I51" s="581"/>
      <c r="J51" s="581"/>
      <c r="K51" s="581"/>
      <c r="L51" s="581"/>
      <c r="M51" s="581"/>
      <c r="N51" s="581"/>
      <c r="O51" s="581"/>
      <c r="P51" s="581"/>
      <c r="Q51" s="581"/>
      <c r="R51" s="581"/>
    </row>
    <row r="52" spans="1:18" x14ac:dyDescent="0.2">
      <c r="A52" s="470" t="s">
        <v>440</v>
      </c>
      <c r="B52" s="581"/>
      <c r="C52" s="581"/>
      <c r="D52" s="581"/>
      <c r="E52" s="581"/>
      <c r="F52" s="581"/>
      <c r="G52" s="581"/>
      <c r="H52" s="581"/>
      <c r="I52" s="581"/>
      <c r="J52" s="581"/>
      <c r="K52" s="581"/>
      <c r="L52" s="581"/>
      <c r="M52" s="581"/>
      <c r="N52" s="581"/>
      <c r="O52" s="581"/>
      <c r="P52" s="581"/>
      <c r="Q52" s="581"/>
      <c r="R52" s="581"/>
    </row>
    <row r="53" spans="1:18" x14ac:dyDescent="0.2">
      <c r="A53" s="470" t="s">
        <v>452</v>
      </c>
      <c r="B53" s="581"/>
      <c r="C53" s="581"/>
      <c r="D53" s="581"/>
      <c r="E53" s="581"/>
      <c r="F53" s="581"/>
      <c r="G53" s="581"/>
      <c r="H53" s="581"/>
      <c r="I53" s="581"/>
      <c r="J53" s="581"/>
      <c r="K53" s="581"/>
      <c r="L53" s="581"/>
      <c r="M53" s="581"/>
      <c r="N53" s="581"/>
      <c r="O53" s="581"/>
      <c r="P53" s="581"/>
      <c r="Q53" s="581"/>
      <c r="R53" s="581"/>
    </row>
    <row r="54" spans="1:18" x14ac:dyDescent="0.2">
      <c r="A54" s="470" t="s">
        <v>946</v>
      </c>
      <c r="B54" s="581"/>
      <c r="C54" s="581"/>
      <c r="D54" s="581"/>
      <c r="E54" s="581"/>
      <c r="F54" s="581"/>
      <c r="G54" s="581"/>
      <c r="H54" s="581"/>
      <c r="I54" s="581"/>
      <c r="J54" s="581"/>
      <c r="K54" s="581"/>
      <c r="L54" s="581"/>
      <c r="M54" s="581"/>
      <c r="N54" s="581"/>
      <c r="O54" s="581"/>
      <c r="P54" s="581"/>
      <c r="Q54" s="581"/>
      <c r="R54" s="581"/>
    </row>
    <row r="55" spans="1:18" x14ac:dyDescent="0.2">
      <c r="A55" s="502" t="s">
        <v>457</v>
      </c>
      <c r="B55" s="502"/>
      <c r="C55" s="502"/>
      <c r="D55" s="502"/>
      <c r="E55" s="502"/>
      <c r="F55" s="502"/>
      <c r="G55" s="502"/>
      <c r="H55" s="502"/>
      <c r="I55" s="502"/>
      <c r="J55" s="502"/>
      <c r="K55" s="502"/>
      <c r="L55" s="502"/>
      <c r="M55" s="502"/>
      <c r="N55" s="502"/>
      <c r="O55" s="502"/>
      <c r="P55" s="502"/>
      <c r="Q55" s="502"/>
      <c r="R55" s="502"/>
    </row>
    <row r="56" spans="1:18" x14ac:dyDescent="0.2">
      <c r="A56" s="502" t="s">
        <v>523</v>
      </c>
      <c r="B56" s="502"/>
      <c r="C56" s="502"/>
      <c r="D56" s="502"/>
      <c r="E56" s="502"/>
      <c r="F56" s="502"/>
      <c r="G56" s="502"/>
      <c r="H56" s="502"/>
      <c r="I56" s="502"/>
      <c r="J56" s="502"/>
      <c r="K56" s="502"/>
      <c r="L56" s="502"/>
      <c r="M56" s="502"/>
      <c r="N56" s="502"/>
      <c r="O56" s="502"/>
      <c r="P56" s="502"/>
      <c r="Q56" s="502"/>
    </row>
    <row r="57" spans="1:18" x14ac:dyDescent="0.2">
      <c r="A57" s="502" t="s">
        <v>921</v>
      </c>
      <c r="B57" s="502"/>
      <c r="C57" s="502"/>
      <c r="D57" s="502"/>
      <c r="E57" s="502"/>
      <c r="F57" s="502"/>
      <c r="G57" s="502"/>
      <c r="H57" s="502"/>
      <c r="I57" s="502"/>
      <c r="J57" s="502"/>
      <c r="K57" s="502"/>
      <c r="L57" s="502"/>
      <c r="M57" s="502"/>
      <c r="N57" s="502"/>
      <c r="O57" s="502"/>
      <c r="P57" s="502"/>
      <c r="Q57" s="502"/>
    </row>
    <row r="58" spans="1:18" x14ac:dyDescent="0.2">
      <c r="A58" s="502" t="s">
        <v>920</v>
      </c>
      <c r="B58" s="502"/>
      <c r="C58" s="502"/>
      <c r="D58" s="502"/>
      <c r="E58" s="502"/>
      <c r="F58" s="502"/>
      <c r="G58" s="502"/>
      <c r="H58" s="502"/>
      <c r="I58" s="502"/>
      <c r="J58" s="502"/>
      <c r="K58" s="502"/>
      <c r="L58" s="502"/>
      <c r="M58" s="502"/>
      <c r="N58" s="502"/>
      <c r="O58" s="502"/>
      <c r="P58" s="502"/>
      <c r="Q58" s="502"/>
    </row>
    <row r="59" spans="1:18" x14ac:dyDescent="0.2">
      <c r="A59" s="582"/>
      <c r="B59" s="502"/>
      <c r="C59" s="502"/>
      <c r="D59" s="502"/>
      <c r="E59" s="502"/>
      <c r="F59" s="502"/>
      <c r="G59" s="502"/>
      <c r="H59" s="502"/>
      <c r="I59" s="502"/>
      <c r="J59" s="502"/>
      <c r="K59" s="502"/>
      <c r="L59" s="502"/>
      <c r="M59" s="502"/>
      <c r="N59" s="502"/>
      <c r="O59" s="502"/>
      <c r="P59" s="502"/>
      <c r="Q59" s="502"/>
    </row>
    <row r="60" spans="1:18" x14ac:dyDescent="0.2">
      <c r="B60" s="579"/>
      <c r="O60" s="579"/>
    </row>
  </sheetData>
  <mergeCells count="1">
    <mergeCell ref="O4:Q4"/>
  </mergeCells>
  <phoneticPr fontId="0" type="noConversion"/>
  <pageMargins left="0.55118110236220474" right="0.55118110236220474" top="0.39370078740157483" bottom="0.39370078740157483" header="0.51181102362204722" footer="0.51181102362204722"/>
  <pageSetup paperSize="9" scale="5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47"/>
  <sheetViews>
    <sheetView workbookViewId="0">
      <selection activeCell="A4" sqref="A4"/>
    </sheetView>
  </sheetViews>
  <sheetFormatPr defaultRowHeight="12.75" x14ac:dyDescent="0.2"/>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79" ht="18" x14ac:dyDescent="0.25">
      <c r="A1" s="89" t="s">
        <v>230</v>
      </c>
    </row>
    <row r="2" spans="1:79" s="88" customFormat="1" ht="18.75" thickBot="1" x14ac:dyDescent="0.3">
      <c r="A2" s="87"/>
      <c r="B2" s="87"/>
      <c r="C2" s="87"/>
      <c r="D2" s="87"/>
      <c r="E2" s="87"/>
      <c r="F2" s="87"/>
      <c r="G2" s="87"/>
      <c r="H2" s="87"/>
      <c r="I2" s="87"/>
      <c r="J2" s="87"/>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row>
    <row r="3" spans="1:79" s="88" customFormat="1" ht="18" x14ac:dyDescent="0.25">
      <c r="A3" s="89"/>
      <c r="B3" s="120" t="s">
        <v>151</v>
      </c>
      <c r="C3" s="120"/>
      <c r="D3" s="118" t="s">
        <v>163</v>
      </c>
      <c r="E3" s="119"/>
      <c r="F3" s="119"/>
      <c r="G3" s="119"/>
      <c r="H3" s="124" t="s">
        <v>169</v>
      </c>
      <c r="I3" s="91"/>
      <c r="J3" s="125"/>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row>
    <row r="4" spans="1:79" s="43" customFormat="1" ht="21" customHeight="1" thickBot="1" x14ac:dyDescent="0.3">
      <c r="A4" s="86" t="s">
        <v>150</v>
      </c>
      <c r="B4" s="121" t="s">
        <v>152</v>
      </c>
      <c r="C4" s="121"/>
      <c r="D4" s="98" t="s">
        <v>164</v>
      </c>
      <c r="E4" s="86" t="s">
        <v>165</v>
      </c>
      <c r="F4" s="122" t="s">
        <v>166</v>
      </c>
      <c r="G4" s="123"/>
      <c r="H4" s="121" t="s">
        <v>168</v>
      </c>
      <c r="I4" s="121"/>
      <c r="J4" s="97" t="s">
        <v>5</v>
      </c>
      <c r="K4" s="44"/>
      <c r="L4" s="96"/>
      <c r="M4" s="90"/>
      <c r="N4" s="95"/>
      <c r="O4" s="95"/>
      <c r="P4" s="95"/>
      <c r="Q4" s="90"/>
      <c r="R4" s="90"/>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row>
    <row r="5" spans="1:79" s="43" customFormat="1" ht="13.5" customHeight="1" x14ac:dyDescent="0.25">
      <c r="A5" s="90"/>
      <c r="B5" s="96"/>
      <c r="C5" s="96"/>
      <c r="D5" s="90"/>
      <c r="E5" s="90"/>
      <c r="F5" s="90"/>
      <c r="H5" s="90"/>
      <c r="I5" s="90"/>
      <c r="J5" s="90"/>
      <c r="K5" s="44"/>
      <c r="L5" s="90"/>
      <c r="M5" s="90"/>
      <c r="N5" s="95"/>
      <c r="O5" s="95"/>
      <c r="P5" s="95"/>
      <c r="Q5" s="90"/>
      <c r="R5" s="90"/>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row>
    <row r="6" spans="1:79" ht="15" x14ac:dyDescent="0.2">
      <c r="A6" s="101" t="s">
        <v>167</v>
      </c>
      <c r="B6" s="139">
        <v>134</v>
      </c>
      <c r="C6" s="102"/>
      <c r="D6" s="106">
        <v>2749</v>
      </c>
      <c r="E6" s="106">
        <v>4441</v>
      </c>
      <c r="F6" s="106">
        <v>4</v>
      </c>
      <c r="H6" s="102"/>
      <c r="I6" s="102"/>
      <c r="J6" s="102">
        <f>SUM(B6:F6)</f>
        <v>7328</v>
      </c>
      <c r="K6" s="1"/>
      <c r="L6" s="1"/>
      <c r="M6" s="1"/>
      <c r="N6" s="1"/>
      <c r="O6" s="1"/>
      <c r="P6" s="35"/>
      <c r="Q6" s="35"/>
      <c r="R6" s="35"/>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ht="15" x14ac:dyDescent="0.2">
      <c r="A7" s="101" t="s">
        <v>12</v>
      </c>
      <c r="B7" s="139">
        <v>85</v>
      </c>
      <c r="C7" s="103"/>
      <c r="D7" s="106">
        <v>2623</v>
      </c>
      <c r="E7" s="106">
        <v>4851</v>
      </c>
      <c r="F7" s="106"/>
      <c r="H7" s="102"/>
      <c r="I7" s="102"/>
      <c r="J7" s="103">
        <f>SUM(B7:F7)</f>
        <v>7559</v>
      </c>
      <c r="K7" s="1"/>
      <c r="L7" s="1"/>
      <c r="M7" s="1"/>
      <c r="N7" s="99"/>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ht="15" x14ac:dyDescent="0.2">
      <c r="A8" s="101" t="s">
        <v>13</v>
      </c>
      <c r="B8" s="139">
        <v>101</v>
      </c>
      <c r="C8" s="102"/>
      <c r="D8" s="106">
        <v>1699</v>
      </c>
      <c r="E8" s="106">
        <v>2198</v>
      </c>
      <c r="F8" s="106"/>
      <c r="H8" s="102"/>
      <c r="I8" s="102"/>
      <c r="J8" s="102">
        <f>SUM(B8:H8)</f>
        <v>3998</v>
      </c>
      <c r="K8" s="69"/>
      <c r="L8" s="69"/>
      <c r="M8" s="69"/>
      <c r="N8" s="69"/>
      <c r="O8" s="69"/>
      <c r="P8" s="69"/>
      <c r="Q8" s="72"/>
      <c r="R8" s="72"/>
      <c r="S8" s="1"/>
      <c r="T8" s="100"/>
      <c r="U8" s="100"/>
      <c r="V8" s="100"/>
      <c r="W8" s="100"/>
      <c r="X8" s="100"/>
      <c r="Y8" s="100"/>
      <c r="Z8" s="100"/>
      <c r="AA8" s="100"/>
      <c r="AB8" s="100"/>
      <c r="AC8" s="100"/>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15" x14ac:dyDescent="0.2">
      <c r="A9" s="101" t="s">
        <v>14</v>
      </c>
      <c r="B9" s="139">
        <v>17</v>
      </c>
      <c r="C9" s="102"/>
      <c r="D9" s="106">
        <v>1393</v>
      </c>
      <c r="E9" s="106">
        <v>1291</v>
      </c>
      <c r="F9" s="106">
        <v>5</v>
      </c>
      <c r="H9" s="102"/>
      <c r="I9" s="102"/>
      <c r="J9" s="102">
        <f t="shared" ref="J9:J15" si="0">SUM(B9:F9)</f>
        <v>2706</v>
      </c>
      <c r="K9" s="69"/>
      <c r="L9" s="69"/>
      <c r="M9" s="69"/>
      <c r="N9" s="69"/>
      <c r="O9" s="69"/>
      <c r="P9" s="69"/>
      <c r="Q9" s="72"/>
      <c r="R9" s="72"/>
      <c r="S9" s="1"/>
      <c r="T9" s="100"/>
      <c r="U9" s="100"/>
      <c r="V9" s="100"/>
      <c r="W9" s="100"/>
      <c r="X9" s="100"/>
      <c r="Y9" s="100"/>
      <c r="Z9" s="100"/>
      <c r="AA9" s="100"/>
      <c r="AB9" s="100"/>
      <c r="AC9" s="100"/>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15" x14ac:dyDescent="0.2">
      <c r="A10" s="93" t="s">
        <v>15</v>
      </c>
      <c r="B10" s="139">
        <v>26</v>
      </c>
      <c r="C10" s="102"/>
      <c r="D10" s="106">
        <v>1159</v>
      </c>
      <c r="E10" s="106">
        <v>1031</v>
      </c>
      <c r="F10" s="43"/>
      <c r="H10" s="102"/>
      <c r="I10" s="102"/>
      <c r="J10" s="103">
        <f>SUM(B10:F10)</f>
        <v>2216</v>
      </c>
      <c r="K10" s="69"/>
      <c r="L10" s="69"/>
      <c r="M10" s="69"/>
      <c r="N10" s="69"/>
      <c r="O10" s="69"/>
      <c r="P10" s="69"/>
      <c r="Q10" s="72"/>
      <c r="R10" s="72"/>
      <c r="S10" s="1"/>
      <c r="T10" s="100"/>
      <c r="U10" s="100"/>
      <c r="V10" s="100"/>
      <c r="W10" s="100"/>
      <c r="X10" s="100"/>
      <c r="Y10" s="100"/>
      <c r="Z10" s="100"/>
      <c r="AA10" s="100"/>
      <c r="AB10" s="100"/>
      <c r="AC10" s="100"/>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15" x14ac:dyDescent="0.2">
      <c r="A11" s="101" t="s">
        <v>16</v>
      </c>
      <c r="B11" s="139">
        <v>100</v>
      </c>
      <c r="D11" s="106">
        <v>2928</v>
      </c>
      <c r="E11" s="106">
        <v>4411</v>
      </c>
      <c r="F11" s="106"/>
      <c r="H11" s="102"/>
      <c r="I11" s="102"/>
      <c r="J11" s="102">
        <f>SUM(B11:F11)</f>
        <v>7439</v>
      </c>
      <c r="K11" s="69"/>
      <c r="L11" s="69"/>
      <c r="M11" s="69"/>
      <c r="N11" s="69"/>
      <c r="O11" s="69"/>
      <c r="P11" s="69"/>
      <c r="Q11" s="72"/>
      <c r="R11" s="72"/>
      <c r="S11" s="1"/>
      <c r="T11" s="100"/>
      <c r="U11" s="100"/>
      <c r="V11" s="100"/>
      <c r="W11" s="100"/>
      <c r="X11" s="100"/>
      <c r="Y11" s="100"/>
      <c r="Z11" s="100"/>
      <c r="AA11" s="100"/>
      <c r="AB11" s="100"/>
      <c r="AC11" s="100"/>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15" x14ac:dyDescent="0.2">
      <c r="A12" s="101" t="s">
        <v>17</v>
      </c>
      <c r="B12" s="139">
        <v>147</v>
      </c>
      <c r="C12" s="102"/>
      <c r="D12" s="106">
        <v>3009</v>
      </c>
      <c r="E12" s="106">
        <v>3096</v>
      </c>
      <c r="F12" s="106">
        <v>1</v>
      </c>
      <c r="H12" s="102"/>
      <c r="I12" s="102"/>
      <c r="J12" s="102">
        <f t="shared" si="0"/>
        <v>6253</v>
      </c>
      <c r="K12" s="69"/>
      <c r="L12" s="69"/>
      <c r="M12" s="69"/>
      <c r="N12" s="69"/>
      <c r="O12" s="69"/>
      <c r="P12" s="69"/>
      <c r="Q12" s="72"/>
      <c r="R12" s="72"/>
      <c r="S12" s="1"/>
      <c r="T12" s="100"/>
      <c r="U12" s="100"/>
      <c r="V12" s="100"/>
      <c r="W12" s="100"/>
      <c r="X12" s="100"/>
      <c r="Y12" s="100"/>
      <c r="Z12" s="100"/>
      <c r="AA12" s="100"/>
      <c r="AB12" s="100"/>
      <c r="AC12" s="100"/>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15" x14ac:dyDescent="0.2">
      <c r="A13" s="101" t="s">
        <v>18</v>
      </c>
      <c r="B13" s="139">
        <v>67</v>
      </c>
      <c r="C13" s="102"/>
      <c r="D13" s="106">
        <v>2350</v>
      </c>
      <c r="E13" s="106">
        <v>1935</v>
      </c>
      <c r="F13" s="106"/>
      <c r="H13" s="102"/>
      <c r="I13" s="102"/>
      <c r="J13" s="102">
        <f t="shared" si="0"/>
        <v>4352</v>
      </c>
      <c r="K13" s="69"/>
      <c r="L13" s="69"/>
      <c r="M13" s="69"/>
      <c r="N13" s="69"/>
      <c r="O13" s="69"/>
      <c r="P13" s="69"/>
      <c r="Q13" s="72"/>
      <c r="R13" s="72"/>
      <c r="S13" s="1"/>
      <c r="T13" s="100"/>
      <c r="U13" s="100"/>
      <c r="V13" s="100"/>
      <c r="W13" s="100"/>
      <c r="X13" s="100"/>
      <c r="Y13" s="100"/>
      <c r="Z13" s="100"/>
      <c r="AA13" s="100"/>
      <c r="AB13" s="100"/>
      <c r="AC13" s="100"/>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15" x14ac:dyDescent="0.2">
      <c r="A14" s="93" t="s">
        <v>19</v>
      </c>
      <c r="B14" s="139">
        <v>54</v>
      </c>
      <c r="C14" s="102"/>
      <c r="D14" s="106">
        <v>1787</v>
      </c>
      <c r="E14" s="106">
        <v>1695</v>
      </c>
      <c r="F14" s="106">
        <v>1</v>
      </c>
      <c r="H14" s="102"/>
      <c r="I14" s="102"/>
      <c r="J14" s="102">
        <f t="shared" si="0"/>
        <v>3537</v>
      </c>
      <c r="K14" s="69"/>
      <c r="L14" s="69"/>
      <c r="M14" s="69"/>
      <c r="N14" s="69"/>
      <c r="O14" s="69"/>
      <c r="P14" s="69"/>
      <c r="Q14" s="72"/>
      <c r="R14" s="72"/>
      <c r="S14" s="1"/>
      <c r="T14" s="100"/>
      <c r="U14" s="100"/>
      <c r="V14" s="100"/>
      <c r="W14" s="100"/>
      <c r="X14" s="100"/>
      <c r="Y14" s="100"/>
      <c r="Z14" s="100"/>
      <c r="AA14" s="100"/>
      <c r="AB14" s="100"/>
      <c r="AC14" s="100"/>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15" x14ac:dyDescent="0.2">
      <c r="A15" s="101" t="s">
        <v>20</v>
      </c>
      <c r="B15" s="139">
        <v>40</v>
      </c>
      <c r="C15" s="102"/>
      <c r="D15" s="106">
        <v>1737</v>
      </c>
      <c r="E15" s="106">
        <v>1426</v>
      </c>
      <c r="F15" s="106">
        <v>1</v>
      </c>
      <c r="H15" s="102"/>
      <c r="I15" s="102"/>
      <c r="J15" s="102">
        <f t="shared" si="0"/>
        <v>3204</v>
      </c>
      <c r="K15" s="69"/>
      <c r="L15" s="69"/>
      <c r="M15" s="69"/>
      <c r="N15" s="69"/>
      <c r="O15" s="69"/>
      <c r="P15" s="69"/>
      <c r="Q15" s="72"/>
      <c r="R15" s="72"/>
      <c r="S15" s="1"/>
      <c r="T15" s="100"/>
      <c r="U15" s="100"/>
      <c r="V15" s="100"/>
      <c r="W15" s="100"/>
      <c r="X15" s="100"/>
      <c r="Y15" s="100"/>
      <c r="Z15" s="100"/>
      <c r="AA15" s="100"/>
      <c r="AB15" s="100"/>
      <c r="AC15" s="100"/>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15" x14ac:dyDescent="0.2">
      <c r="A16" s="101" t="s">
        <v>21</v>
      </c>
      <c r="B16" s="139">
        <v>7</v>
      </c>
      <c r="C16" s="102"/>
      <c r="D16" s="106">
        <v>1222</v>
      </c>
      <c r="E16" s="106">
        <v>2025</v>
      </c>
      <c r="F16" s="106">
        <v>1</v>
      </c>
      <c r="H16" s="102"/>
      <c r="I16" s="102"/>
      <c r="J16" s="102">
        <f>SUM(B16:F16)</f>
        <v>3255</v>
      </c>
      <c r="K16" s="69"/>
      <c r="L16" s="69"/>
      <c r="M16" s="69"/>
      <c r="N16" s="69"/>
      <c r="O16" s="69"/>
      <c r="P16" s="69"/>
      <c r="Q16" s="72"/>
      <c r="R16" s="72"/>
      <c r="S16" s="1"/>
      <c r="T16" s="100"/>
      <c r="U16" s="100"/>
      <c r="V16" s="100"/>
      <c r="W16" s="100"/>
      <c r="X16" s="100"/>
      <c r="Y16" s="100"/>
      <c r="Z16" s="100"/>
      <c r="AA16" s="100"/>
      <c r="AB16" s="100"/>
      <c r="AC16" s="100"/>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16" ht="15" x14ac:dyDescent="0.2">
      <c r="A17" s="101" t="s">
        <v>153</v>
      </c>
      <c r="B17" s="139">
        <v>230</v>
      </c>
      <c r="D17" s="106">
        <v>6730</v>
      </c>
      <c r="E17" s="106">
        <v>6228</v>
      </c>
      <c r="F17" s="106"/>
      <c r="H17" s="102"/>
      <c r="I17" s="102"/>
      <c r="J17" s="103">
        <f>SUM(B17:F17)</f>
        <v>13188</v>
      </c>
      <c r="P17" s="1"/>
    </row>
    <row r="18" spans="1:16" ht="15" x14ac:dyDescent="0.2">
      <c r="A18" s="93" t="s">
        <v>154</v>
      </c>
      <c r="B18" s="139">
        <v>3</v>
      </c>
      <c r="D18" s="106">
        <v>95</v>
      </c>
      <c r="E18" s="106">
        <v>202</v>
      </c>
      <c r="H18" s="102"/>
      <c r="I18" s="102"/>
      <c r="J18" s="103">
        <f>SUM(B18:E18)</f>
        <v>300</v>
      </c>
      <c r="P18" s="1"/>
    </row>
    <row r="19" spans="1:16" ht="15" x14ac:dyDescent="0.2">
      <c r="A19" s="101" t="s">
        <v>24</v>
      </c>
      <c r="B19" s="139">
        <v>68</v>
      </c>
      <c r="C19" s="103"/>
      <c r="D19" s="106">
        <v>2936</v>
      </c>
      <c r="E19" s="106">
        <v>3130</v>
      </c>
      <c r="F19" s="106"/>
      <c r="H19" s="102"/>
      <c r="I19" s="102"/>
      <c r="J19" s="103">
        <f>SUM(B19:F19)</f>
        <v>6134</v>
      </c>
      <c r="P19" s="1"/>
    </row>
    <row r="20" spans="1:16" ht="15" x14ac:dyDescent="0.2">
      <c r="A20" s="101" t="s">
        <v>25</v>
      </c>
      <c r="B20" s="139">
        <v>169</v>
      </c>
      <c r="C20" s="103"/>
      <c r="D20" s="106">
        <v>7390</v>
      </c>
      <c r="E20" s="106">
        <v>5754</v>
      </c>
      <c r="F20" s="106">
        <v>2</v>
      </c>
      <c r="H20" s="102"/>
      <c r="I20" s="102"/>
      <c r="J20" s="103">
        <f>SUM(B20:F20)</f>
        <v>13315</v>
      </c>
      <c r="P20" s="1"/>
    </row>
    <row r="21" spans="1:16" ht="15" x14ac:dyDescent="0.2">
      <c r="A21" s="101" t="s">
        <v>155</v>
      </c>
      <c r="B21" s="139">
        <v>319</v>
      </c>
      <c r="C21" s="103"/>
      <c r="D21" s="114" t="s">
        <v>53</v>
      </c>
      <c r="E21" s="114" t="s">
        <v>53</v>
      </c>
      <c r="F21" s="114" t="s">
        <v>53</v>
      </c>
      <c r="H21" s="106">
        <v>17700</v>
      </c>
      <c r="I21" s="102"/>
      <c r="J21" s="103">
        <f>SUM(B21:H21)</f>
        <v>18019</v>
      </c>
      <c r="P21" s="1"/>
    </row>
    <row r="22" spans="1:16" ht="15" x14ac:dyDescent="0.2">
      <c r="A22" s="101" t="s">
        <v>27</v>
      </c>
      <c r="B22" s="139">
        <v>126</v>
      </c>
      <c r="C22" s="103"/>
      <c r="D22" s="114" t="s">
        <v>53</v>
      </c>
      <c r="E22" s="114" t="s">
        <v>53</v>
      </c>
      <c r="F22" s="114" t="s">
        <v>53</v>
      </c>
      <c r="H22" s="106">
        <v>7176</v>
      </c>
      <c r="I22" s="102"/>
      <c r="J22" s="103">
        <f>SUM(B22:H22)</f>
        <v>7302</v>
      </c>
      <c r="P22" s="1"/>
    </row>
    <row r="23" spans="1:16" ht="15" x14ac:dyDescent="0.2">
      <c r="A23" s="101" t="s">
        <v>28</v>
      </c>
      <c r="B23" s="139">
        <v>123</v>
      </c>
      <c r="C23" s="103"/>
      <c r="D23" s="106">
        <v>2060</v>
      </c>
      <c r="E23" s="106">
        <v>1840</v>
      </c>
      <c r="F23" s="106"/>
      <c r="H23" s="102"/>
      <c r="I23" s="102"/>
      <c r="J23" s="103">
        <f>SUM(B23:F23)</f>
        <v>4023</v>
      </c>
      <c r="P23" s="1"/>
    </row>
    <row r="24" spans="1:16" ht="15" x14ac:dyDescent="0.2">
      <c r="A24" s="101" t="s">
        <v>29</v>
      </c>
      <c r="B24" s="139">
        <v>80</v>
      </c>
      <c r="C24" s="103"/>
      <c r="D24" s="106">
        <v>1880</v>
      </c>
      <c r="E24" s="106">
        <v>1388</v>
      </c>
      <c r="F24" s="106"/>
      <c r="H24" s="102"/>
      <c r="I24" s="102"/>
      <c r="J24" s="103">
        <f>SUM(B24:F24)</f>
        <v>3348</v>
      </c>
      <c r="P24" s="1"/>
    </row>
    <row r="25" spans="1:16" ht="15" x14ac:dyDescent="0.2">
      <c r="A25" s="101" t="s">
        <v>30</v>
      </c>
      <c r="B25" s="139">
        <v>14</v>
      </c>
      <c r="C25" s="103"/>
      <c r="D25" s="106">
        <v>1021</v>
      </c>
      <c r="E25" s="106">
        <v>1810</v>
      </c>
      <c r="F25" s="106"/>
      <c r="H25" s="102"/>
      <c r="I25" s="102"/>
      <c r="J25" s="103">
        <f>SUM(B25:F25)</f>
        <v>2845</v>
      </c>
    </row>
    <row r="26" spans="1:16" ht="15" x14ac:dyDescent="0.2">
      <c r="A26" s="101" t="s">
        <v>31</v>
      </c>
      <c r="B26" s="139">
        <v>160</v>
      </c>
      <c r="C26" s="104"/>
      <c r="D26" s="114" t="s">
        <v>53</v>
      </c>
      <c r="E26" s="114" t="s">
        <v>53</v>
      </c>
      <c r="F26" s="114" t="s">
        <v>53</v>
      </c>
      <c r="H26" s="106">
        <v>9278</v>
      </c>
      <c r="I26" s="102"/>
      <c r="J26" s="103">
        <f>SUM(B26:H26)</f>
        <v>9438</v>
      </c>
    </row>
    <row r="27" spans="1:16" ht="15" x14ac:dyDescent="0.2">
      <c r="A27" s="101" t="s">
        <v>32</v>
      </c>
      <c r="B27" s="139">
        <v>131</v>
      </c>
      <c r="C27" s="103"/>
      <c r="D27" s="106">
        <v>12746</v>
      </c>
      <c r="E27" s="106">
        <v>6154</v>
      </c>
      <c r="F27" s="106">
        <v>3</v>
      </c>
      <c r="H27" s="102"/>
      <c r="I27" s="102"/>
      <c r="J27" s="103">
        <f t="shared" ref="J27:J37" si="1">SUM(B27:F27)</f>
        <v>19034</v>
      </c>
    </row>
    <row r="28" spans="1:16" ht="15" x14ac:dyDescent="0.2">
      <c r="A28" s="93" t="s">
        <v>33</v>
      </c>
      <c r="B28" s="139">
        <v>47</v>
      </c>
      <c r="C28" s="103"/>
      <c r="D28" s="106">
        <v>345</v>
      </c>
      <c r="E28" s="106">
        <v>355</v>
      </c>
      <c r="F28" s="106"/>
      <c r="H28" s="102"/>
      <c r="I28" s="102"/>
      <c r="J28" s="103">
        <f t="shared" si="1"/>
        <v>747</v>
      </c>
    </row>
    <row r="29" spans="1:16" ht="15" x14ac:dyDescent="0.2">
      <c r="A29" s="101" t="s">
        <v>34</v>
      </c>
      <c r="B29" s="139">
        <v>142</v>
      </c>
      <c r="C29" s="103"/>
      <c r="D29" s="106">
        <v>1790</v>
      </c>
      <c r="E29" s="106">
        <v>3088</v>
      </c>
      <c r="F29" s="106"/>
      <c r="H29" s="102"/>
      <c r="I29" s="102"/>
      <c r="J29" s="103">
        <f t="shared" si="1"/>
        <v>5020</v>
      </c>
    </row>
    <row r="30" spans="1:16" ht="15" x14ac:dyDescent="0.2">
      <c r="A30" s="101" t="s">
        <v>35</v>
      </c>
      <c r="B30" s="139">
        <v>24</v>
      </c>
      <c r="C30" s="103"/>
      <c r="D30" s="106">
        <v>5755</v>
      </c>
      <c r="E30" s="106">
        <v>100</v>
      </c>
      <c r="F30" s="106"/>
      <c r="H30" s="102"/>
      <c r="I30" s="102"/>
      <c r="J30" s="103">
        <f t="shared" si="1"/>
        <v>5879</v>
      </c>
    </row>
    <row r="31" spans="1:16" ht="15" x14ac:dyDescent="0.2">
      <c r="A31" s="101" t="s">
        <v>36</v>
      </c>
      <c r="B31" s="139">
        <v>183</v>
      </c>
      <c r="C31" s="103"/>
      <c r="D31" s="106">
        <v>1282</v>
      </c>
      <c r="E31" s="106">
        <v>1259</v>
      </c>
      <c r="F31" s="106"/>
      <c r="H31" s="102"/>
      <c r="I31" s="102"/>
      <c r="J31" s="103">
        <f t="shared" si="1"/>
        <v>2724</v>
      </c>
    </row>
    <row r="32" spans="1:16" ht="15" x14ac:dyDescent="0.2">
      <c r="A32" s="93" t="s">
        <v>37</v>
      </c>
      <c r="B32" s="139">
        <v>8</v>
      </c>
      <c r="C32" s="103"/>
      <c r="D32" s="106">
        <v>211</v>
      </c>
      <c r="E32" s="106">
        <v>244</v>
      </c>
      <c r="F32" s="106">
        <v>2</v>
      </c>
      <c r="H32" s="102"/>
      <c r="I32" s="102"/>
      <c r="J32" s="103">
        <f t="shared" si="1"/>
        <v>465</v>
      </c>
    </row>
    <row r="33" spans="1:13" ht="15" x14ac:dyDescent="0.2">
      <c r="A33" s="101" t="s">
        <v>38</v>
      </c>
      <c r="B33" s="139">
        <v>41</v>
      </c>
      <c r="C33" s="103"/>
      <c r="D33" s="106">
        <v>2333</v>
      </c>
      <c r="E33" s="106">
        <v>2810</v>
      </c>
      <c r="F33" s="106">
        <v>2</v>
      </c>
      <c r="H33" s="102"/>
      <c r="I33" s="102"/>
      <c r="J33" s="103">
        <f t="shared" si="1"/>
        <v>5186</v>
      </c>
    </row>
    <row r="34" spans="1:13" ht="15" x14ac:dyDescent="0.2">
      <c r="A34" s="101" t="s">
        <v>39</v>
      </c>
      <c r="B34" s="139">
        <v>99</v>
      </c>
      <c r="C34" s="103"/>
      <c r="D34" s="106">
        <v>4796</v>
      </c>
      <c r="E34" s="106">
        <v>7158</v>
      </c>
      <c r="F34" s="106"/>
      <c r="H34" s="102"/>
      <c r="I34" s="102"/>
      <c r="J34" s="103">
        <f t="shared" si="1"/>
        <v>12053</v>
      </c>
    </row>
    <row r="35" spans="1:13" ht="15" x14ac:dyDescent="0.2">
      <c r="A35" s="101" t="s">
        <v>40</v>
      </c>
      <c r="B35" s="139">
        <v>61</v>
      </c>
      <c r="C35" s="103"/>
      <c r="D35" s="106">
        <v>1606</v>
      </c>
      <c r="E35" s="106">
        <v>1797</v>
      </c>
      <c r="F35" s="106"/>
      <c r="H35" s="102"/>
      <c r="I35" s="102"/>
      <c r="J35" s="103">
        <f t="shared" si="1"/>
        <v>3464</v>
      </c>
    </row>
    <row r="36" spans="1:13" ht="15" x14ac:dyDescent="0.2">
      <c r="A36" s="101" t="s">
        <v>41</v>
      </c>
      <c r="B36" s="139">
        <v>42</v>
      </c>
      <c r="C36" s="103"/>
      <c r="D36" s="106">
        <v>2938</v>
      </c>
      <c r="E36" s="106">
        <v>2211</v>
      </c>
      <c r="F36" s="106"/>
      <c r="H36" s="102"/>
      <c r="I36" s="102"/>
      <c r="J36" s="103">
        <f t="shared" si="1"/>
        <v>5191</v>
      </c>
    </row>
    <row r="37" spans="1:13" ht="15" x14ac:dyDescent="0.2">
      <c r="A37" s="101" t="s">
        <v>42</v>
      </c>
      <c r="B37" s="139">
        <v>55</v>
      </c>
      <c r="C37" s="103"/>
      <c r="D37" s="106">
        <v>4514</v>
      </c>
      <c r="E37" s="106">
        <v>1761</v>
      </c>
      <c r="F37" s="106"/>
      <c r="H37" s="102"/>
      <c r="I37" s="102"/>
      <c r="J37" s="103">
        <f t="shared" si="1"/>
        <v>6330</v>
      </c>
    </row>
    <row r="38" spans="1:13" ht="15" x14ac:dyDescent="0.2">
      <c r="A38" s="101"/>
      <c r="B38" s="103"/>
      <c r="C38" s="103"/>
      <c r="D38" s="103"/>
      <c r="E38" s="103"/>
      <c r="F38" s="103"/>
      <c r="H38" s="102"/>
      <c r="I38" s="102"/>
      <c r="J38" s="103"/>
    </row>
    <row r="39" spans="1:13" s="1" customFormat="1" ht="15.75" thickBot="1" x14ac:dyDescent="0.25">
      <c r="A39" s="110" t="s">
        <v>5</v>
      </c>
      <c r="B39" s="111">
        <f>SUM(B6:B37)</f>
        <v>2903</v>
      </c>
      <c r="C39" s="111"/>
      <c r="D39" s="111">
        <f>SUM(D6:D37)</f>
        <v>83084</v>
      </c>
      <c r="E39" s="111">
        <f>SUM(E6:E37)</f>
        <v>75689</v>
      </c>
      <c r="F39" s="111">
        <f>SUM(F6:F37)</f>
        <v>22</v>
      </c>
      <c r="G39" s="12"/>
      <c r="H39" s="111">
        <f>SUM(H6:H38)</f>
        <v>34154</v>
      </c>
      <c r="I39" s="111"/>
      <c r="J39" s="111">
        <f>SUM(J6:J37)</f>
        <v>195852</v>
      </c>
    </row>
    <row r="40" spans="1:13" x14ac:dyDescent="0.2">
      <c r="L40" s="137"/>
      <c r="M40" s="140"/>
    </row>
    <row r="41" spans="1:13" x14ac:dyDescent="0.2">
      <c r="A41" t="s">
        <v>157</v>
      </c>
    </row>
    <row r="42" spans="1:13" x14ac:dyDescent="0.2">
      <c r="A42" t="s">
        <v>158</v>
      </c>
    </row>
    <row r="43" spans="1:13" x14ac:dyDescent="0.2">
      <c r="A43" t="s">
        <v>159</v>
      </c>
    </row>
    <row r="44" spans="1:13" x14ac:dyDescent="0.2">
      <c r="A44" t="s">
        <v>231</v>
      </c>
    </row>
    <row r="45" spans="1:13" x14ac:dyDescent="0.2">
      <c r="A45" t="s">
        <v>156</v>
      </c>
    </row>
    <row r="46" spans="1:13" x14ac:dyDescent="0.2">
      <c r="A46" t="s">
        <v>160</v>
      </c>
    </row>
    <row r="47" spans="1:13" x14ac:dyDescent="0.2">
      <c r="A47" t="s">
        <v>188</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1"/>
  <sheetViews>
    <sheetView zoomScale="75" zoomScaleNormal="75" workbookViewId="0"/>
  </sheetViews>
  <sheetFormatPr defaultRowHeight="12.75" x14ac:dyDescent="0.2"/>
  <cols>
    <col min="1" max="1" width="45.85546875" style="240" customWidth="1"/>
    <col min="2" max="6" width="11.85546875" style="240" hidden="1" customWidth="1"/>
    <col min="7" max="9" width="11.5703125" style="240" hidden="1" customWidth="1"/>
    <col min="10" max="10" width="12.28515625" style="240" hidden="1" customWidth="1"/>
    <col min="11" max="12" width="11.5703125" style="240" hidden="1" customWidth="1"/>
    <col min="13" max="13" width="12" style="240" hidden="1" customWidth="1"/>
    <col min="14" max="14" width="11.7109375" style="240" hidden="1" customWidth="1"/>
    <col min="15" max="15" width="11" style="240" hidden="1" customWidth="1"/>
    <col min="16" max="16" width="12.42578125" style="240" customWidth="1"/>
    <col min="17" max="17" width="12.28515625" style="240" customWidth="1"/>
    <col min="18" max="18" width="11.140625" style="240" customWidth="1"/>
    <col min="19" max="20" width="11.5703125" style="240" customWidth="1"/>
    <col min="21" max="21" width="11.85546875" style="240" customWidth="1"/>
    <col min="22" max="22" width="11.140625" style="240" bestFit="1" customWidth="1"/>
    <col min="23" max="25" width="11.85546875" style="240" customWidth="1"/>
    <col min="26" max="16384" width="9.140625" style="240"/>
  </cols>
  <sheetData>
    <row r="1" spans="1:25" s="150" customFormat="1" ht="18" x14ac:dyDescent="0.25">
      <c r="A1" s="234" t="s">
        <v>404</v>
      </c>
      <c r="B1" s="234"/>
      <c r="C1" s="234"/>
      <c r="D1" s="234"/>
      <c r="E1" s="234"/>
      <c r="F1" s="234"/>
    </row>
    <row r="2" spans="1:25" s="150" customFormat="1" ht="18" x14ac:dyDescent="0.25">
      <c r="A2" s="234"/>
      <c r="B2" s="234"/>
      <c r="C2" s="234"/>
      <c r="D2" s="234"/>
      <c r="E2" s="234"/>
      <c r="F2" s="234"/>
    </row>
    <row r="3" spans="1:25" s="150" customFormat="1" ht="15.75" customHeight="1" x14ac:dyDescent="0.25">
      <c r="A3" s="153" t="s">
        <v>524</v>
      </c>
      <c r="B3" s="234"/>
      <c r="C3" s="234"/>
      <c r="D3" s="234"/>
      <c r="E3" s="234"/>
      <c r="F3" s="234"/>
    </row>
    <row r="4" spans="1:25" s="150" customFormat="1" ht="240.75" customHeight="1" x14ac:dyDescent="0.25">
      <c r="A4" s="528" t="s">
        <v>943</v>
      </c>
      <c r="B4" s="529"/>
      <c r="C4" s="529"/>
      <c r="D4" s="529"/>
      <c r="E4" s="529"/>
      <c r="F4" s="529"/>
      <c r="G4" s="529"/>
      <c r="H4" s="529"/>
      <c r="I4" s="529"/>
      <c r="J4" s="529"/>
      <c r="K4" s="529"/>
      <c r="L4" s="529"/>
      <c r="M4" s="529"/>
      <c r="N4" s="529"/>
      <c r="O4" s="529"/>
      <c r="P4" s="529"/>
      <c r="Q4" s="529"/>
      <c r="R4" s="529"/>
      <c r="S4" s="529"/>
      <c r="T4" s="533"/>
    </row>
    <row r="5" spans="1:25" ht="13.5" customHeight="1" x14ac:dyDescent="0.25">
      <c r="A5" s="150"/>
      <c r="B5" s="150"/>
      <c r="C5" s="150"/>
      <c r="D5" s="150"/>
      <c r="E5" s="150"/>
      <c r="F5" s="150"/>
    </row>
    <row r="6" spans="1:25" ht="21" customHeight="1" x14ac:dyDescent="0.25">
      <c r="A6" s="208" t="s">
        <v>172</v>
      </c>
      <c r="B6" s="233" t="s">
        <v>429</v>
      </c>
      <c r="C6" s="233" t="s">
        <v>430</v>
      </c>
      <c r="D6" s="233" t="s">
        <v>431</v>
      </c>
      <c r="E6" s="233" t="s">
        <v>432</v>
      </c>
      <c r="F6" s="233" t="s">
        <v>433</v>
      </c>
      <c r="G6" s="233" t="s">
        <v>284</v>
      </c>
      <c r="H6" s="233" t="s">
        <v>263</v>
      </c>
      <c r="I6" s="233" t="s">
        <v>285</v>
      </c>
      <c r="J6" s="233" t="s">
        <v>286</v>
      </c>
      <c r="K6" s="233" t="s">
        <v>287</v>
      </c>
      <c r="L6" s="233" t="s">
        <v>315</v>
      </c>
      <c r="M6" s="233" t="s">
        <v>302</v>
      </c>
      <c r="N6" s="233" t="s">
        <v>323</v>
      </c>
      <c r="O6" s="233" t="s">
        <v>330</v>
      </c>
      <c r="P6" s="233" t="s">
        <v>411</v>
      </c>
      <c r="Q6" s="233" t="s">
        <v>445</v>
      </c>
      <c r="R6" s="233" t="s">
        <v>460</v>
      </c>
      <c r="S6" s="233" t="s">
        <v>515</v>
      </c>
      <c r="T6" s="233" t="s">
        <v>686</v>
      </c>
      <c r="U6" s="233" t="s">
        <v>736</v>
      </c>
      <c r="V6" s="233" t="s">
        <v>770</v>
      </c>
      <c r="W6" s="233" t="s">
        <v>776</v>
      </c>
      <c r="X6" s="233" t="s">
        <v>805</v>
      </c>
      <c r="Y6" s="233" t="s">
        <v>896</v>
      </c>
    </row>
    <row r="7" spans="1:25" s="159" customFormat="1" ht="17.25" customHeight="1" x14ac:dyDescent="0.25">
      <c r="A7" s="553" t="s">
        <v>173</v>
      </c>
      <c r="B7" s="160"/>
      <c r="C7" s="160"/>
      <c r="D7" s="160"/>
      <c r="E7" s="160"/>
      <c r="F7" s="160"/>
      <c r="G7" s="554" t="s">
        <v>174</v>
      </c>
      <c r="H7" s="248"/>
      <c r="I7" s="555"/>
      <c r="J7" s="555"/>
      <c r="K7" s="555"/>
      <c r="L7" s="555"/>
      <c r="M7" s="248"/>
      <c r="N7" s="248"/>
      <c r="O7" s="248"/>
      <c r="P7" s="248"/>
      <c r="Q7" s="248"/>
      <c r="R7" s="555"/>
    </row>
    <row r="8" spans="1:25" s="159" customFormat="1" ht="17.25" customHeight="1" x14ac:dyDescent="0.2">
      <c r="A8" s="375" t="s">
        <v>175</v>
      </c>
      <c r="B8" s="555">
        <v>2153</v>
      </c>
      <c r="C8" s="555">
        <v>2140</v>
      </c>
      <c r="D8" s="555">
        <v>1965</v>
      </c>
      <c r="E8" s="555">
        <v>2144</v>
      </c>
      <c r="F8" s="555">
        <v>2051</v>
      </c>
      <c r="G8" s="555">
        <v>2607</v>
      </c>
      <c r="H8" s="555">
        <v>2796</v>
      </c>
      <c r="I8" s="555">
        <v>2842</v>
      </c>
      <c r="J8" s="555">
        <v>3002</v>
      </c>
      <c r="K8" s="555">
        <v>2873</v>
      </c>
      <c r="L8" s="556">
        <v>3044</v>
      </c>
      <c r="M8" s="556">
        <v>2898</v>
      </c>
      <c r="N8" s="556">
        <v>2780</v>
      </c>
      <c r="O8" s="557">
        <v>2567</v>
      </c>
      <c r="P8" s="557">
        <v>2387</v>
      </c>
      <c r="Q8" s="557">
        <v>2422</v>
      </c>
      <c r="R8" s="557">
        <v>2476</v>
      </c>
      <c r="S8" s="558">
        <v>2957</v>
      </c>
      <c r="T8" s="248">
        <v>2428</v>
      </c>
      <c r="U8" s="248">
        <v>2881</v>
      </c>
      <c r="V8" s="248">
        <v>2875</v>
      </c>
      <c r="W8" s="248">
        <v>2854</v>
      </c>
      <c r="X8" s="248">
        <v>2897</v>
      </c>
      <c r="Y8" s="248">
        <v>3019</v>
      </c>
    </row>
    <row r="9" spans="1:25" s="159" customFormat="1" ht="17.25" customHeight="1" x14ac:dyDescent="0.2">
      <c r="A9" s="375" t="s">
        <v>176</v>
      </c>
      <c r="B9" s="149">
        <v>14992</v>
      </c>
      <c r="C9" s="149">
        <v>14093</v>
      </c>
      <c r="D9" s="149">
        <v>13786</v>
      </c>
      <c r="E9" s="149">
        <v>11103</v>
      </c>
      <c r="F9" s="149">
        <v>9968</v>
      </c>
      <c r="G9" s="149">
        <v>9576</v>
      </c>
      <c r="H9" s="149">
        <v>9884</v>
      </c>
      <c r="I9" s="149">
        <v>9194</v>
      </c>
      <c r="J9" s="149">
        <v>10060</v>
      </c>
      <c r="K9" s="149">
        <v>10083</v>
      </c>
      <c r="L9" s="556">
        <v>10557</v>
      </c>
      <c r="M9" s="556">
        <v>10066</v>
      </c>
      <c r="N9" s="556">
        <v>8739</v>
      </c>
      <c r="O9" s="556">
        <v>8506</v>
      </c>
      <c r="P9" s="556">
        <v>7452</v>
      </c>
      <c r="Q9" s="556">
        <v>7431</v>
      </c>
      <c r="R9" s="556">
        <v>8054</v>
      </c>
      <c r="S9" s="558">
        <v>8567</v>
      </c>
      <c r="T9" s="248">
        <v>8345</v>
      </c>
      <c r="U9" s="248">
        <v>9176</v>
      </c>
      <c r="V9" s="248">
        <v>8818</v>
      </c>
      <c r="W9" s="248">
        <v>7868</v>
      </c>
      <c r="X9" s="248">
        <v>8092</v>
      </c>
      <c r="Y9" s="248">
        <v>8227</v>
      </c>
    </row>
    <row r="10" spans="1:25" s="159" customFormat="1" ht="15" x14ac:dyDescent="0.2">
      <c r="A10" s="375" t="s">
        <v>177</v>
      </c>
      <c r="B10" s="149"/>
      <c r="C10" s="149"/>
      <c r="D10" s="149"/>
      <c r="E10" s="149"/>
      <c r="F10" s="149"/>
      <c r="G10" s="149">
        <v>11476</v>
      </c>
      <c r="H10" s="149">
        <v>11838</v>
      </c>
      <c r="I10" s="149">
        <v>11571</v>
      </c>
      <c r="J10" s="149">
        <v>11061</v>
      </c>
      <c r="K10" s="149">
        <v>11257</v>
      </c>
      <c r="L10" s="556">
        <v>11704</v>
      </c>
      <c r="M10" s="556">
        <v>10697</v>
      </c>
      <c r="N10" s="556">
        <v>9800</v>
      </c>
      <c r="O10" s="556">
        <v>8504</v>
      </c>
      <c r="P10" s="556">
        <v>7563</v>
      </c>
      <c r="Q10" s="556">
        <v>7445</v>
      </c>
      <c r="R10" s="556">
        <v>6433</v>
      </c>
      <c r="S10" s="558">
        <v>6079</v>
      </c>
      <c r="T10" s="248">
        <v>5218</v>
      </c>
      <c r="U10" s="248">
        <v>5458</v>
      </c>
      <c r="V10" s="248">
        <v>5917</v>
      </c>
      <c r="W10" s="248">
        <v>5863</v>
      </c>
      <c r="X10" s="248">
        <v>5847</v>
      </c>
      <c r="Y10" s="248">
        <v>6594</v>
      </c>
    </row>
    <row r="11" spans="1:25" s="159" customFormat="1" ht="15" x14ac:dyDescent="0.2">
      <c r="A11" s="503" t="s">
        <v>528</v>
      </c>
      <c r="B11" s="559">
        <v>926</v>
      </c>
      <c r="C11" s="559">
        <v>935</v>
      </c>
      <c r="D11" s="559">
        <v>948</v>
      </c>
      <c r="E11" s="559">
        <v>846</v>
      </c>
      <c r="F11" s="559">
        <v>799</v>
      </c>
      <c r="G11" s="559">
        <v>990</v>
      </c>
      <c r="H11" s="559">
        <v>940</v>
      </c>
      <c r="I11" s="559">
        <v>828</v>
      </c>
      <c r="J11" s="559">
        <v>769</v>
      </c>
      <c r="K11" s="559">
        <v>809</v>
      </c>
      <c r="L11" s="556">
        <v>761</v>
      </c>
      <c r="M11" s="556">
        <v>651</v>
      </c>
      <c r="N11" s="556">
        <v>547</v>
      </c>
      <c r="O11" s="560">
        <v>488</v>
      </c>
      <c r="P11" s="560">
        <v>502</v>
      </c>
      <c r="Q11" s="560">
        <v>584</v>
      </c>
      <c r="R11" s="560">
        <v>459</v>
      </c>
      <c r="S11" s="558">
        <v>490</v>
      </c>
      <c r="T11" s="248">
        <v>450</v>
      </c>
      <c r="U11" s="248">
        <v>540</v>
      </c>
      <c r="V11" s="248">
        <v>653</v>
      </c>
      <c r="W11" s="248">
        <v>719</v>
      </c>
      <c r="X11" s="248">
        <v>771</v>
      </c>
      <c r="Y11" s="248">
        <v>742</v>
      </c>
    </row>
    <row r="12" spans="1:25" s="148" customFormat="1" ht="15" x14ac:dyDescent="0.2">
      <c r="A12" s="503" t="s">
        <v>399</v>
      </c>
      <c r="B12" s="559">
        <v>158</v>
      </c>
      <c r="C12" s="559">
        <v>189</v>
      </c>
      <c r="D12" s="559">
        <v>132</v>
      </c>
      <c r="E12" s="559">
        <v>113</v>
      </c>
      <c r="F12" s="559">
        <v>126</v>
      </c>
      <c r="G12" s="559">
        <v>121</v>
      </c>
      <c r="H12" s="559">
        <v>133</v>
      </c>
      <c r="I12" s="559">
        <v>151</v>
      </c>
      <c r="J12" s="559">
        <v>17</v>
      </c>
      <c r="K12" s="559">
        <v>102</v>
      </c>
      <c r="L12" s="556">
        <v>111</v>
      </c>
      <c r="M12" s="556">
        <v>107</v>
      </c>
      <c r="N12" s="556">
        <v>88</v>
      </c>
      <c r="O12" s="556">
        <v>78</v>
      </c>
      <c r="P12" s="556">
        <v>59</v>
      </c>
      <c r="Q12" s="556">
        <v>63</v>
      </c>
      <c r="R12" s="556">
        <v>52</v>
      </c>
      <c r="S12" s="558">
        <v>92</v>
      </c>
      <c r="T12" s="248">
        <v>54</v>
      </c>
      <c r="U12" s="248">
        <v>71</v>
      </c>
      <c r="V12" s="248">
        <v>123</v>
      </c>
      <c r="W12" s="149">
        <v>137</v>
      </c>
      <c r="X12" s="149">
        <v>148</v>
      </c>
      <c r="Y12" s="149">
        <v>159</v>
      </c>
    </row>
    <row r="13" spans="1:25" s="148" customFormat="1" ht="15" x14ac:dyDescent="0.2">
      <c r="A13" s="503" t="s">
        <v>400</v>
      </c>
      <c r="B13" s="559">
        <v>7965</v>
      </c>
      <c r="C13" s="559">
        <v>7634</v>
      </c>
      <c r="D13" s="559">
        <v>7324</v>
      </c>
      <c r="E13" s="559">
        <v>7323</v>
      </c>
      <c r="F13" s="559">
        <v>7161</v>
      </c>
      <c r="G13" s="559">
        <v>7726</v>
      </c>
      <c r="H13" s="559">
        <v>7892</v>
      </c>
      <c r="I13" s="559">
        <v>7837</v>
      </c>
      <c r="J13" s="559">
        <v>7465</v>
      </c>
      <c r="K13" s="559">
        <v>7337</v>
      </c>
      <c r="L13" s="556">
        <v>7652</v>
      </c>
      <c r="M13" s="556">
        <v>7177</v>
      </c>
      <c r="N13" s="556">
        <v>6774</v>
      </c>
      <c r="O13" s="556">
        <v>5840</v>
      </c>
      <c r="P13" s="556">
        <v>4979</v>
      </c>
      <c r="Q13" s="556">
        <v>4889</v>
      </c>
      <c r="R13" s="556">
        <v>4223</v>
      </c>
      <c r="S13" s="558">
        <v>3819</v>
      </c>
      <c r="T13" s="248">
        <v>3161</v>
      </c>
      <c r="U13" s="248">
        <v>3239</v>
      </c>
      <c r="V13" s="248">
        <v>3465</v>
      </c>
      <c r="W13" s="149">
        <v>3262</v>
      </c>
      <c r="X13" s="149">
        <v>3201</v>
      </c>
      <c r="Y13" s="149">
        <v>3275</v>
      </c>
    </row>
    <row r="14" spans="1:25" s="148" customFormat="1" ht="15" x14ac:dyDescent="0.2">
      <c r="A14" s="503" t="s">
        <v>401</v>
      </c>
      <c r="B14" s="559">
        <v>277</v>
      </c>
      <c r="C14" s="559">
        <v>272</v>
      </c>
      <c r="D14" s="559">
        <v>249</v>
      </c>
      <c r="E14" s="559">
        <v>302</v>
      </c>
      <c r="F14" s="559">
        <v>349</v>
      </c>
      <c r="G14" s="559">
        <v>445</v>
      </c>
      <c r="H14" s="559">
        <v>488</v>
      </c>
      <c r="I14" s="559">
        <v>507</v>
      </c>
      <c r="J14" s="559">
        <v>548</v>
      </c>
      <c r="K14" s="559">
        <v>693</v>
      </c>
      <c r="L14" s="556">
        <v>754</v>
      </c>
      <c r="M14" s="556">
        <v>640</v>
      </c>
      <c r="N14" s="556">
        <v>566</v>
      </c>
      <c r="O14" s="556">
        <v>471</v>
      </c>
      <c r="P14" s="556">
        <v>484</v>
      </c>
      <c r="Q14" s="556">
        <v>433</v>
      </c>
      <c r="R14" s="556">
        <v>445</v>
      </c>
      <c r="S14" s="558">
        <v>419</v>
      </c>
      <c r="T14" s="248">
        <v>390</v>
      </c>
      <c r="U14" s="248">
        <v>364</v>
      </c>
      <c r="V14" s="248">
        <v>331</v>
      </c>
      <c r="W14" s="149">
        <v>333</v>
      </c>
      <c r="X14" s="149">
        <v>333</v>
      </c>
      <c r="Y14" s="149">
        <v>324</v>
      </c>
    </row>
    <row r="15" spans="1:25" s="148" customFormat="1" ht="15" x14ac:dyDescent="0.2">
      <c r="A15" s="503" t="s">
        <v>925</v>
      </c>
      <c r="B15" s="559"/>
      <c r="C15" s="559"/>
      <c r="D15" s="559"/>
      <c r="E15" s="559"/>
      <c r="F15" s="559"/>
      <c r="G15" s="559"/>
      <c r="H15" s="559"/>
      <c r="I15" s="559"/>
      <c r="J15" s="559"/>
      <c r="K15" s="559"/>
      <c r="L15" s="556"/>
      <c r="M15" s="556"/>
      <c r="N15" s="556"/>
      <c r="O15" s="556"/>
      <c r="P15" s="561">
        <v>0</v>
      </c>
      <c r="Q15" s="561">
        <v>0</v>
      </c>
      <c r="R15" s="561">
        <v>0</v>
      </c>
      <c r="S15" s="561">
        <v>0</v>
      </c>
      <c r="T15" s="561">
        <v>0</v>
      </c>
      <c r="U15" s="561">
        <v>0</v>
      </c>
      <c r="V15" s="561">
        <v>0</v>
      </c>
      <c r="W15" s="561">
        <v>0</v>
      </c>
      <c r="X15" s="561">
        <v>0</v>
      </c>
      <c r="Y15" s="149">
        <v>573</v>
      </c>
    </row>
    <row r="16" spans="1:25" s="148" customFormat="1" ht="27" x14ac:dyDescent="0.2">
      <c r="A16" s="503" t="s">
        <v>926</v>
      </c>
      <c r="B16" s="559"/>
      <c r="C16" s="559"/>
      <c r="D16" s="559"/>
      <c r="E16" s="559"/>
      <c r="F16" s="559"/>
      <c r="G16" s="559"/>
      <c r="H16" s="559"/>
      <c r="I16" s="559"/>
      <c r="J16" s="559"/>
      <c r="K16" s="559"/>
      <c r="L16" s="556"/>
      <c r="M16" s="556"/>
      <c r="N16" s="556"/>
      <c r="O16" s="556"/>
      <c r="P16" s="561">
        <v>0</v>
      </c>
      <c r="Q16" s="561">
        <v>0</v>
      </c>
      <c r="R16" s="561">
        <v>0</v>
      </c>
      <c r="S16" s="561">
        <v>0</v>
      </c>
      <c r="T16" s="561">
        <v>0</v>
      </c>
      <c r="U16" s="561">
        <v>0</v>
      </c>
      <c r="V16" s="561">
        <v>0</v>
      </c>
      <c r="W16" s="561">
        <v>0</v>
      </c>
      <c r="X16" s="561">
        <v>0</v>
      </c>
      <c r="Y16" s="149">
        <v>43</v>
      </c>
    </row>
    <row r="17" spans="1:25" s="148" customFormat="1" ht="25.5" x14ac:dyDescent="0.2">
      <c r="A17" s="503" t="s">
        <v>402</v>
      </c>
      <c r="B17" s="559">
        <v>1263</v>
      </c>
      <c r="C17" s="559">
        <v>1032</v>
      </c>
      <c r="D17" s="559">
        <v>866</v>
      </c>
      <c r="E17" s="559">
        <v>966</v>
      </c>
      <c r="F17" s="559">
        <v>917</v>
      </c>
      <c r="G17" s="559">
        <v>881</v>
      </c>
      <c r="H17" s="559">
        <v>1014</v>
      </c>
      <c r="I17" s="559">
        <v>915</v>
      </c>
      <c r="J17" s="559">
        <v>941</v>
      </c>
      <c r="K17" s="559">
        <v>946</v>
      </c>
      <c r="L17" s="556">
        <v>1041</v>
      </c>
      <c r="M17" s="556">
        <v>931</v>
      </c>
      <c r="N17" s="556">
        <v>779</v>
      </c>
      <c r="O17" s="556">
        <v>643</v>
      </c>
      <c r="P17" s="556">
        <v>633</v>
      </c>
      <c r="Q17" s="556">
        <v>577</v>
      </c>
      <c r="R17" s="556">
        <v>495</v>
      </c>
      <c r="S17" s="558">
        <v>517</v>
      </c>
      <c r="T17" s="248">
        <v>477</v>
      </c>
      <c r="U17" s="248">
        <v>509</v>
      </c>
      <c r="V17" s="248">
        <v>569</v>
      </c>
      <c r="W17" s="149">
        <v>602</v>
      </c>
      <c r="X17" s="149">
        <v>591</v>
      </c>
      <c r="Y17" s="149">
        <v>630</v>
      </c>
    </row>
    <row r="18" spans="1:25" s="148" customFormat="1" ht="25.5" x14ac:dyDescent="0.2">
      <c r="A18" s="503" t="s">
        <v>403</v>
      </c>
      <c r="B18" s="562">
        <v>1182</v>
      </c>
      <c r="C18" s="562">
        <v>1056</v>
      </c>
      <c r="D18" s="562">
        <v>1062</v>
      </c>
      <c r="E18" s="562">
        <v>1354</v>
      </c>
      <c r="F18" s="562">
        <v>1406</v>
      </c>
      <c r="G18" s="562">
        <v>1313</v>
      </c>
      <c r="H18" s="562">
        <v>1371</v>
      </c>
      <c r="I18" s="562">
        <v>1333</v>
      </c>
      <c r="J18" s="562">
        <v>1321</v>
      </c>
      <c r="K18" s="562">
        <v>1370</v>
      </c>
      <c r="L18" s="556">
        <v>1385</v>
      </c>
      <c r="M18" s="556">
        <v>1191</v>
      </c>
      <c r="N18" s="556">
        <v>1046</v>
      </c>
      <c r="O18" s="556">
        <v>984</v>
      </c>
      <c r="P18" s="556">
        <v>906</v>
      </c>
      <c r="Q18" s="556">
        <v>899</v>
      </c>
      <c r="R18" s="556">
        <v>759</v>
      </c>
      <c r="S18" s="558">
        <v>742</v>
      </c>
      <c r="T18" s="248">
        <v>686</v>
      </c>
      <c r="U18" s="248">
        <v>735</v>
      </c>
      <c r="V18" s="248">
        <v>776</v>
      </c>
      <c r="W18" s="149">
        <v>810</v>
      </c>
      <c r="X18" s="149">
        <v>803</v>
      </c>
      <c r="Y18" s="149">
        <v>848</v>
      </c>
    </row>
    <row r="19" spans="1:25" s="148" customFormat="1" ht="24.75" customHeight="1" x14ac:dyDescent="0.2">
      <c r="A19" s="375" t="s">
        <v>178</v>
      </c>
      <c r="B19" s="149">
        <v>9392</v>
      </c>
      <c r="C19" s="149">
        <v>9250</v>
      </c>
      <c r="D19" s="149">
        <v>9730</v>
      </c>
      <c r="E19" s="149">
        <v>9312</v>
      </c>
      <c r="F19" s="149">
        <v>8300</v>
      </c>
      <c r="G19" s="149">
        <v>7650</v>
      </c>
      <c r="H19" s="149">
        <v>7242</v>
      </c>
      <c r="I19" s="149">
        <v>7373</v>
      </c>
      <c r="J19" s="149">
        <v>8382</v>
      </c>
      <c r="K19" s="149">
        <v>8244</v>
      </c>
      <c r="L19" s="556">
        <v>7225</v>
      </c>
      <c r="M19" s="556">
        <v>6769</v>
      </c>
      <c r="N19" s="556">
        <v>6881</v>
      </c>
      <c r="O19" s="556">
        <v>6552</v>
      </c>
      <c r="P19" s="556">
        <v>6586</v>
      </c>
      <c r="Q19" s="556">
        <v>5955</v>
      </c>
      <c r="R19" s="556">
        <v>6804</v>
      </c>
      <c r="S19" s="558">
        <v>5921</v>
      </c>
      <c r="T19" s="248">
        <v>5574</v>
      </c>
      <c r="U19" s="248">
        <v>7660</v>
      </c>
      <c r="V19" s="248">
        <v>8705</v>
      </c>
      <c r="W19" s="149">
        <v>14694</v>
      </c>
      <c r="X19" s="149">
        <v>14758</v>
      </c>
      <c r="Y19" s="149">
        <v>15503</v>
      </c>
    </row>
    <row r="20" spans="1:25" s="148" customFormat="1" ht="17.25" customHeight="1" x14ac:dyDescent="0.2">
      <c r="A20" s="375" t="s">
        <v>179</v>
      </c>
      <c r="B20" s="149">
        <v>4199</v>
      </c>
      <c r="C20" s="149">
        <v>4151</v>
      </c>
      <c r="D20" s="149">
        <v>4016</v>
      </c>
      <c r="E20" s="149">
        <v>4435</v>
      </c>
      <c r="F20" s="149">
        <v>4331</v>
      </c>
      <c r="G20" s="149">
        <v>4629</v>
      </c>
      <c r="H20" s="149">
        <v>5129</v>
      </c>
      <c r="I20" s="149">
        <v>4907</v>
      </c>
      <c r="J20" s="149">
        <v>4002</v>
      </c>
      <c r="K20" s="149">
        <v>3853</v>
      </c>
      <c r="L20" s="556">
        <v>3676</v>
      </c>
      <c r="M20" s="556">
        <v>3075</v>
      </c>
      <c r="N20" s="556">
        <v>2659</v>
      </c>
      <c r="O20" s="556">
        <v>2048</v>
      </c>
      <c r="P20" s="556">
        <v>1640</v>
      </c>
      <c r="Q20" s="556">
        <v>1466</v>
      </c>
      <c r="R20" s="556">
        <v>1311</v>
      </c>
      <c r="S20" s="558">
        <v>1208</v>
      </c>
      <c r="T20" s="248">
        <v>898</v>
      </c>
      <c r="U20" s="248">
        <v>1162</v>
      </c>
      <c r="V20" s="248">
        <v>1371</v>
      </c>
      <c r="W20" s="149">
        <v>1414</v>
      </c>
      <c r="X20" s="149">
        <v>1285</v>
      </c>
      <c r="Y20" s="149">
        <v>1396</v>
      </c>
    </row>
    <row r="21" spans="1:25" s="148" customFormat="1" ht="8.25" customHeight="1" x14ac:dyDescent="0.2">
      <c r="A21" s="377"/>
      <c r="B21" s="149"/>
      <c r="C21" s="149"/>
      <c r="D21" s="149"/>
      <c r="E21" s="149"/>
      <c r="F21" s="149"/>
      <c r="G21" s="149"/>
      <c r="H21" s="149"/>
      <c r="I21" s="149"/>
      <c r="J21" s="149"/>
      <c r="K21" s="149"/>
      <c r="L21" s="556"/>
      <c r="M21" s="556"/>
      <c r="N21" s="556"/>
      <c r="O21" s="556"/>
      <c r="P21" s="556"/>
      <c r="Q21" s="556"/>
      <c r="R21" s="556"/>
      <c r="S21" s="430"/>
      <c r="T21" s="248"/>
      <c r="U21" s="248"/>
      <c r="V21" s="248"/>
      <c r="W21" s="149"/>
      <c r="X21" s="149"/>
      <c r="Y21" s="149"/>
    </row>
    <row r="22" spans="1:25" s="148" customFormat="1" ht="17.25" customHeight="1" x14ac:dyDescent="0.2">
      <c r="A22" s="563" t="s">
        <v>529</v>
      </c>
      <c r="B22" s="149"/>
      <c r="C22" s="149"/>
      <c r="D22" s="149"/>
      <c r="E22" s="149"/>
      <c r="F22" s="149"/>
      <c r="G22" s="149"/>
      <c r="H22" s="149"/>
      <c r="I22" s="149"/>
      <c r="J22" s="149"/>
      <c r="K22" s="149"/>
      <c r="L22" s="556"/>
      <c r="M22" s="556"/>
      <c r="N22" s="556"/>
      <c r="O22" s="556"/>
      <c r="P22" s="556"/>
      <c r="Q22" s="556"/>
      <c r="R22" s="556"/>
      <c r="S22" s="430"/>
      <c r="T22" s="248"/>
      <c r="U22" s="248"/>
      <c r="V22" s="248"/>
      <c r="W22" s="149"/>
      <c r="X22" s="149"/>
      <c r="Y22" s="149"/>
    </row>
    <row r="23" spans="1:25" s="148" customFormat="1" ht="17.25" customHeight="1" x14ac:dyDescent="0.2">
      <c r="A23" s="375" t="s">
        <v>180</v>
      </c>
      <c r="B23" s="149">
        <v>54195</v>
      </c>
      <c r="C23" s="149">
        <v>61496</v>
      </c>
      <c r="D23" s="149">
        <v>74014</v>
      </c>
      <c r="E23" s="149">
        <v>77438</v>
      </c>
      <c r="F23" s="149">
        <v>69222</v>
      </c>
      <c r="G23" s="149">
        <v>80310</v>
      </c>
      <c r="H23" s="149">
        <v>66422</v>
      </c>
      <c r="I23" s="149">
        <v>120949</v>
      </c>
      <c r="J23" s="149">
        <v>123926</v>
      </c>
      <c r="K23" s="149">
        <v>93495</v>
      </c>
      <c r="L23" s="556">
        <v>70758</v>
      </c>
      <c r="M23" s="556">
        <v>65420</v>
      </c>
      <c r="N23" s="556">
        <v>52146</v>
      </c>
      <c r="O23" s="556">
        <v>50788</v>
      </c>
      <c r="P23" s="556">
        <v>50890</v>
      </c>
      <c r="Q23" s="556">
        <v>53068</v>
      </c>
      <c r="R23" s="564">
        <v>62188</v>
      </c>
      <c r="S23" s="430">
        <v>38400</v>
      </c>
      <c r="T23" s="248">
        <v>29316</v>
      </c>
      <c r="U23" s="248">
        <v>23145</v>
      </c>
      <c r="V23" s="248">
        <v>13395</v>
      </c>
      <c r="W23" s="149">
        <v>10685</v>
      </c>
      <c r="X23" s="149">
        <v>10371</v>
      </c>
      <c r="Y23" s="149">
        <v>10166</v>
      </c>
    </row>
    <row r="24" spans="1:25" s="148" customFormat="1" ht="17.25" customHeight="1" x14ac:dyDescent="0.2">
      <c r="A24" s="375" t="s">
        <v>530</v>
      </c>
      <c r="B24" s="149">
        <v>31770</v>
      </c>
      <c r="C24" s="149">
        <v>34671</v>
      </c>
      <c r="D24" s="149">
        <v>46179</v>
      </c>
      <c r="E24" s="149">
        <v>46590</v>
      </c>
      <c r="F24" s="149">
        <v>45091</v>
      </c>
      <c r="G24" s="149">
        <v>47261</v>
      </c>
      <c r="H24" s="149">
        <v>51311</v>
      </c>
      <c r="I24" s="149">
        <v>78686</v>
      </c>
      <c r="J24" s="149">
        <v>86642</v>
      </c>
      <c r="K24" s="556">
        <v>74749</v>
      </c>
      <c r="L24" s="556">
        <v>93068</v>
      </c>
      <c r="M24" s="556">
        <v>72956</v>
      </c>
      <c r="N24" s="556">
        <v>65984</v>
      </c>
      <c r="O24" s="556">
        <v>63438</v>
      </c>
      <c r="P24" s="556">
        <v>63948</v>
      </c>
      <c r="Q24" s="556">
        <v>73078</v>
      </c>
      <c r="R24" s="564">
        <v>62079</v>
      </c>
      <c r="S24" s="430">
        <v>44350</v>
      </c>
      <c r="T24" s="248">
        <v>31937</v>
      </c>
      <c r="U24" s="248">
        <v>31593</v>
      </c>
      <c r="V24" s="248">
        <v>21360</v>
      </c>
      <c r="W24" s="149">
        <v>18737</v>
      </c>
      <c r="X24" s="149">
        <v>17194</v>
      </c>
      <c r="Y24" s="149">
        <v>18784</v>
      </c>
    </row>
    <row r="25" spans="1:25" s="148" customFormat="1" ht="10.5" customHeight="1" x14ac:dyDescent="0.2">
      <c r="A25" s="377"/>
      <c r="B25" s="149"/>
      <c r="C25" s="149"/>
      <c r="D25" s="149"/>
      <c r="E25" s="149"/>
      <c r="F25" s="149"/>
      <c r="G25" s="149"/>
      <c r="H25" s="149"/>
      <c r="I25" s="149"/>
      <c r="J25" s="149"/>
      <c r="K25" s="149"/>
      <c r="L25" s="556"/>
      <c r="M25" s="556"/>
      <c r="N25" s="556"/>
      <c r="O25" s="556"/>
      <c r="P25" s="556"/>
      <c r="Q25" s="556"/>
      <c r="R25" s="556"/>
      <c r="S25" s="430"/>
      <c r="T25" s="248"/>
      <c r="U25" s="248"/>
      <c r="V25" s="248"/>
      <c r="W25" s="149"/>
      <c r="X25" s="149"/>
      <c r="Y25" s="149"/>
    </row>
    <row r="26" spans="1:25" s="148" customFormat="1" ht="17.25" customHeight="1" x14ac:dyDescent="0.2">
      <c r="A26" s="563" t="s">
        <v>531</v>
      </c>
      <c r="B26" s="149"/>
      <c r="C26" s="149"/>
      <c r="D26" s="149"/>
      <c r="E26" s="149"/>
      <c r="F26" s="149"/>
      <c r="G26" s="149"/>
      <c r="H26" s="149"/>
      <c r="I26" s="149"/>
      <c r="J26" s="149"/>
      <c r="K26" s="149"/>
      <c r="L26" s="556"/>
      <c r="M26" s="556"/>
      <c r="N26" s="556"/>
      <c r="O26" s="556"/>
      <c r="P26" s="556"/>
      <c r="Q26" s="556"/>
      <c r="R26" s="556"/>
      <c r="S26" s="430"/>
      <c r="T26" s="248"/>
      <c r="U26" s="248"/>
      <c r="V26" s="248"/>
      <c r="W26" s="149"/>
      <c r="X26" s="149"/>
      <c r="Y26" s="149"/>
    </row>
    <row r="27" spans="1:25" s="148" customFormat="1" ht="17.25" customHeight="1" x14ac:dyDescent="0.2">
      <c r="A27" s="375" t="s">
        <v>181</v>
      </c>
      <c r="B27" s="149">
        <v>15014</v>
      </c>
      <c r="C27" s="149">
        <v>18861</v>
      </c>
      <c r="D27" s="149">
        <v>16610</v>
      </c>
      <c r="E27" s="149">
        <v>13574</v>
      </c>
      <c r="F27" s="149">
        <v>15129</v>
      </c>
      <c r="G27" s="149">
        <v>17339</v>
      </c>
      <c r="H27" s="149">
        <v>17255</v>
      </c>
      <c r="I27" s="149">
        <v>23362</v>
      </c>
      <c r="J27" s="149">
        <v>24399</v>
      </c>
      <c r="K27" s="149">
        <v>24396</v>
      </c>
      <c r="L27" s="556">
        <v>22911</v>
      </c>
      <c r="M27" s="556">
        <v>24477</v>
      </c>
      <c r="N27" s="556">
        <v>26995</v>
      </c>
      <c r="O27" s="149">
        <v>31281</v>
      </c>
      <c r="P27" s="149">
        <v>34195</v>
      </c>
      <c r="Q27" s="149">
        <v>31786</v>
      </c>
      <c r="R27" s="565">
        <v>34404</v>
      </c>
      <c r="S27" s="430">
        <v>26539</v>
      </c>
      <c r="T27" s="248">
        <v>16307</v>
      </c>
      <c r="U27" s="248">
        <v>11253</v>
      </c>
      <c r="V27" s="248">
        <v>5981</v>
      </c>
      <c r="W27" s="149">
        <v>4496</v>
      </c>
      <c r="X27" s="149">
        <v>4133</v>
      </c>
      <c r="Y27" s="149">
        <v>3870</v>
      </c>
    </row>
    <row r="28" spans="1:25" s="148" customFormat="1" ht="17.25" customHeight="1" x14ac:dyDescent="0.2">
      <c r="A28" s="375" t="s">
        <v>182</v>
      </c>
      <c r="B28" s="149">
        <v>4731</v>
      </c>
      <c r="C28" s="149">
        <v>5498</v>
      </c>
      <c r="D28" s="149">
        <v>4206</v>
      </c>
      <c r="E28" s="149">
        <v>3649</v>
      </c>
      <c r="F28" s="149">
        <v>4232</v>
      </c>
      <c r="G28" s="149">
        <v>4830</v>
      </c>
      <c r="H28" s="149">
        <v>3362</v>
      </c>
      <c r="I28" s="149">
        <v>6071</v>
      </c>
      <c r="J28" s="149">
        <v>5542</v>
      </c>
      <c r="K28" s="149">
        <v>4511</v>
      </c>
      <c r="L28" s="556">
        <v>3767</v>
      </c>
      <c r="M28" s="556">
        <v>3120</v>
      </c>
      <c r="N28" s="556">
        <v>3499</v>
      </c>
      <c r="O28" s="556">
        <v>4137</v>
      </c>
      <c r="P28" s="556">
        <v>3944</v>
      </c>
      <c r="Q28" s="556">
        <v>4317</v>
      </c>
      <c r="R28" s="564">
        <v>4537</v>
      </c>
      <c r="S28" s="430">
        <v>3776</v>
      </c>
      <c r="T28" s="248">
        <v>2268</v>
      </c>
      <c r="U28" s="248">
        <v>1644</v>
      </c>
      <c r="V28" s="248">
        <v>1181</v>
      </c>
      <c r="W28" s="149">
        <v>869</v>
      </c>
      <c r="X28" s="149">
        <v>785</v>
      </c>
      <c r="Y28" s="149">
        <v>858</v>
      </c>
    </row>
    <row r="29" spans="1:25" s="148" customFormat="1" ht="9" customHeight="1" x14ac:dyDescent="0.2">
      <c r="A29" s="375"/>
      <c r="B29" s="149"/>
      <c r="C29" s="149"/>
      <c r="D29" s="149"/>
      <c r="E29" s="149"/>
      <c r="F29" s="149"/>
      <c r="G29" s="149"/>
      <c r="H29" s="149"/>
      <c r="I29" s="149"/>
      <c r="J29" s="149"/>
      <c r="K29" s="149"/>
      <c r="L29" s="556"/>
      <c r="M29" s="556"/>
      <c r="N29" s="556"/>
      <c r="O29" s="556"/>
      <c r="P29" s="556"/>
      <c r="Q29" s="556"/>
      <c r="R29" s="556"/>
      <c r="S29" s="430"/>
      <c r="T29" s="248"/>
      <c r="U29" s="248"/>
      <c r="V29" s="248"/>
      <c r="W29" s="149"/>
      <c r="X29" s="149"/>
      <c r="Y29" s="149"/>
    </row>
    <row r="30" spans="1:25" s="148" customFormat="1" ht="17.25" customHeight="1" x14ac:dyDescent="0.2">
      <c r="A30" s="563" t="s">
        <v>800</v>
      </c>
      <c r="B30" s="149"/>
      <c r="C30" s="149"/>
      <c r="D30" s="149"/>
      <c r="E30" s="149"/>
      <c r="F30" s="149"/>
      <c r="G30" s="149"/>
      <c r="H30" s="149"/>
      <c r="I30" s="149"/>
      <c r="J30" s="149"/>
      <c r="K30" s="149"/>
      <c r="L30" s="556"/>
      <c r="M30" s="556"/>
      <c r="N30" s="556"/>
      <c r="O30" s="556"/>
      <c r="P30" s="556"/>
      <c r="Q30" s="556"/>
      <c r="R30" s="556"/>
      <c r="S30" s="430"/>
      <c r="T30" s="248"/>
      <c r="U30" s="248"/>
      <c r="V30" s="248"/>
      <c r="W30" s="149"/>
      <c r="X30" s="149"/>
      <c r="Y30" s="149"/>
    </row>
    <row r="31" spans="1:25" s="148" customFormat="1" ht="17.25" customHeight="1" x14ac:dyDescent="0.2">
      <c r="A31" s="375" t="s">
        <v>533</v>
      </c>
      <c r="B31" s="149">
        <v>22788</v>
      </c>
      <c r="C31" s="149">
        <v>26383</v>
      </c>
      <c r="D31" s="149">
        <v>29977</v>
      </c>
      <c r="E31" s="149">
        <v>22332</v>
      </c>
      <c r="F31" s="149">
        <v>24460</v>
      </c>
      <c r="G31" s="149">
        <v>23226</v>
      </c>
      <c r="H31" s="149">
        <v>24509</v>
      </c>
      <c r="I31" s="149">
        <v>18383</v>
      </c>
      <c r="J31" s="149">
        <v>11884</v>
      </c>
      <c r="K31" s="149">
        <v>9876</v>
      </c>
      <c r="L31" s="556">
        <v>8134</v>
      </c>
      <c r="M31" s="556">
        <v>9009</v>
      </c>
      <c r="N31" s="556">
        <v>11638</v>
      </c>
      <c r="O31" s="556">
        <v>12791</v>
      </c>
      <c r="P31" s="556">
        <v>8910</v>
      </c>
      <c r="Q31" s="556">
        <v>10120</v>
      </c>
      <c r="R31" s="564">
        <v>10934</v>
      </c>
      <c r="S31" s="430">
        <v>9284</v>
      </c>
      <c r="T31" s="248">
        <v>7043</v>
      </c>
      <c r="U31" s="248">
        <v>5029</v>
      </c>
      <c r="V31" s="248">
        <v>2264</v>
      </c>
      <c r="W31" s="149">
        <v>1615</v>
      </c>
      <c r="X31" s="149">
        <v>1553</v>
      </c>
      <c r="Y31" s="149">
        <v>1256</v>
      </c>
    </row>
    <row r="32" spans="1:25" s="148" customFormat="1" ht="17.25" customHeight="1" x14ac:dyDescent="0.2">
      <c r="A32" s="375" t="s">
        <v>799</v>
      </c>
      <c r="B32" s="149">
        <v>34064</v>
      </c>
      <c r="C32" s="149">
        <v>35948</v>
      </c>
      <c r="D32" s="149">
        <v>33845</v>
      </c>
      <c r="E32" s="149">
        <v>25662</v>
      </c>
      <c r="F32" s="149">
        <v>22385</v>
      </c>
      <c r="G32" s="149">
        <v>22286</v>
      </c>
      <c r="H32" s="149">
        <v>21957</v>
      </c>
      <c r="I32" s="149">
        <v>18811</v>
      </c>
      <c r="J32" s="149">
        <v>15138</v>
      </c>
      <c r="K32" s="149">
        <v>14056</v>
      </c>
      <c r="L32" s="556">
        <v>13036</v>
      </c>
      <c r="M32" s="556">
        <v>13319</v>
      </c>
      <c r="N32" s="556">
        <v>13642</v>
      </c>
      <c r="O32" s="556">
        <v>13452</v>
      </c>
      <c r="P32" s="556">
        <v>12271</v>
      </c>
      <c r="Q32" s="556">
        <v>12681</v>
      </c>
      <c r="R32" s="564">
        <v>11884</v>
      </c>
      <c r="S32" s="430">
        <v>11639</v>
      </c>
      <c r="T32" s="248">
        <v>8550</v>
      </c>
      <c r="U32" s="248">
        <v>8041</v>
      </c>
      <c r="V32" s="248">
        <v>6121</v>
      </c>
      <c r="W32" s="149">
        <v>5434</v>
      </c>
      <c r="X32" s="149">
        <v>5554</v>
      </c>
      <c r="Y32" s="149">
        <v>6090</v>
      </c>
    </row>
    <row r="33" spans="1:28" s="148" customFormat="1" ht="9.75" customHeight="1" x14ac:dyDescent="0.2">
      <c r="A33" s="375"/>
      <c r="B33" s="149"/>
      <c r="C33" s="149"/>
      <c r="D33" s="149"/>
      <c r="E33" s="149"/>
      <c r="F33" s="149"/>
      <c r="G33" s="149"/>
      <c r="H33" s="149"/>
      <c r="I33" s="149"/>
      <c r="J33" s="149"/>
      <c r="K33" s="149"/>
      <c r="L33" s="556"/>
      <c r="M33" s="556"/>
      <c r="N33" s="556"/>
      <c r="O33" s="556"/>
      <c r="P33" s="556"/>
      <c r="Q33" s="556"/>
      <c r="R33" s="556"/>
      <c r="S33" s="430"/>
      <c r="T33" s="248"/>
      <c r="U33" s="248"/>
      <c r="V33" s="248"/>
      <c r="W33" s="149"/>
      <c r="X33" s="149"/>
      <c r="Y33" s="149"/>
    </row>
    <row r="34" spans="1:28" s="148" customFormat="1" ht="17.25" customHeight="1" x14ac:dyDescent="0.2">
      <c r="A34" s="563" t="s">
        <v>534</v>
      </c>
      <c r="B34" s="149"/>
      <c r="C34" s="149"/>
      <c r="D34" s="149"/>
      <c r="E34" s="149"/>
      <c r="F34" s="149"/>
      <c r="G34" s="149"/>
      <c r="H34" s="149"/>
      <c r="I34" s="149"/>
      <c r="J34" s="149"/>
      <c r="K34" s="149"/>
      <c r="L34" s="556"/>
      <c r="M34" s="556"/>
      <c r="N34" s="556"/>
      <c r="O34" s="556"/>
      <c r="P34" s="556"/>
      <c r="Q34" s="556"/>
      <c r="R34" s="556"/>
      <c r="S34" s="430"/>
      <c r="T34" s="248"/>
      <c r="U34" s="248"/>
      <c r="V34" s="248"/>
      <c r="W34" s="149"/>
      <c r="X34" s="149"/>
      <c r="Y34" s="149"/>
    </row>
    <row r="35" spans="1:28" s="148" customFormat="1" ht="17.25" customHeight="1" x14ac:dyDescent="0.2">
      <c r="A35" s="375" t="s">
        <v>831</v>
      </c>
      <c r="B35" s="557">
        <v>22682</v>
      </c>
      <c r="C35" s="557">
        <v>23136</v>
      </c>
      <c r="D35" s="557">
        <v>20797</v>
      </c>
      <c r="E35" s="557">
        <v>20690</v>
      </c>
      <c r="F35" s="557">
        <v>23912</v>
      </c>
      <c r="G35" s="557">
        <v>26758</v>
      </c>
      <c r="H35" s="557">
        <v>27197</v>
      </c>
      <c r="I35" s="557">
        <v>27815</v>
      </c>
      <c r="J35" s="557">
        <v>18050</v>
      </c>
      <c r="K35" s="557">
        <v>17966</v>
      </c>
      <c r="L35" s="556">
        <v>17699</v>
      </c>
      <c r="M35" s="556">
        <v>17954</v>
      </c>
      <c r="N35" s="556">
        <v>15654</v>
      </c>
      <c r="O35" s="556">
        <v>14688</v>
      </c>
      <c r="P35" s="556">
        <v>11673</v>
      </c>
      <c r="Q35" s="556">
        <v>12710</v>
      </c>
      <c r="R35" s="564">
        <v>11812</v>
      </c>
      <c r="S35" s="430">
        <v>6601</v>
      </c>
      <c r="T35" s="248">
        <v>2634</v>
      </c>
      <c r="U35" s="248">
        <v>3098</v>
      </c>
      <c r="V35" s="248">
        <v>4664</v>
      </c>
      <c r="W35" s="149">
        <v>3792</v>
      </c>
      <c r="X35" s="468">
        <v>176</v>
      </c>
      <c r="Y35" s="468">
        <v>193</v>
      </c>
    </row>
    <row r="36" spans="1:28" s="148" customFormat="1" ht="17.25" customHeight="1" x14ac:dyDescent="0.2">
      <c r="A36" s="375" t="s">
        <v>535</v>
      </c>
      <c r="B36" s="149">
        <v>12360</v>
      </c>
      <c r="C36" s="149">
        <v>11887</v>
      </c>
      <c r="D36" s="149">
        <v>11924</v>
      </c>
      <c r="E36" s="149">
        <v>13245</v>
      </c>
      <c r="F36" s="149">
        <v>13182</v>
      </c>
      <c r="G36" s="149">
        <v>15033</v>
      </c>
      <c r="H36" s="149">
        <v>14931</v>
      </c>
      <c r="I36" s="149">
        <v>14082</v>
      </c>
      <c r="J36" s="149">
        <v>9668</v>
      </c>
      <c r="K36" s="149">
        <v>9007</v>
      </c>
      <c r="L36" s="556">
        <v>8399</v>
      </c>
      <c r="M36" s="564">
        <v>10264</v>
      </c>
      <c r="N36" s="566">
        <v>11640</v>
      </c>
      <c r="O36" s="556">
        <v>11836</v>
      </c>
      <c r="P36" s="556">
        <v>10788</v>
      </c>
      <c r="Q36" s="556">
        <v>11650</v>
      </c>
      <c r="R36" s="556">
        <v>12380</v>
      </c>
      <c r="S36" s="430">
        <v>18546</v>
      </c>
      <c r="T36" s="248">
        <v>15528</v>
      </c>
      <c r="U36" s="248">
        <v>14609</v>
      </c>
      <c r="V36" s="248">
        <v>14725</v>
      </c>
      <c r="W36" s="149">
        <v>15145</v>
      </c>
      <c r="X36" s="149">
        <v>14020</v>
      </c>
      <c r="Y36" s="149">
        <v>14987</v>
      </c>
    </row>
    <row r="37" spans="1:28" s="148" customFormat="1" ht="17.25" customHeight="1" x14ac:dyDescent="0.2">
      <c r="A37" s="375" t="s">
        <v>536</v>
      </c>
      <c r="B37" s="149">
        <v>11619</v>
      </c>
      <c r="C37" s="149">
        <v>11573</v>
      </c>
      <c r="D37" s="149">
        <v>12422</v>
      </c>
      <c r="E37" s="149">
        <v>14332</v>
      </c>
      <c r="F37" s="149">
        <v>13780</v>
      </c>
      <c r="G37" s="149">
        <v>16627</v>
      </c>
      <c r="H37" s="149">
        <v>18377</v>
      </c>
      <c r="I37" s="149">
        <v>18872</v>
      </c>
      <c r="J37" s="149">
        <v>15940</v>
      </c>
      <c r="K37" s="149">
        <v>15288</v>
      </c>
      <c r="L37" s="556">
        <v>14232</v>
      </c>
      <c r="M37" s="564">
        <v>12205</v>
      </c>
      <c r="N37" s="566">
        <v>10895</v>
      </c>
      <c r="O37" s="556">
        <v>9051</v>
      </c>
      <c r="P37" s="556">
        <v>7424</v>
      </c>
      <c r="Q37" s="556">
        <v>7264</v>
      </c>
      <c r="R37" s="556">
        <v>7474</v>
      </c>
      <c r="S37" s="430">
        <v>9492</v>
      </c>
      <c r="T37" s="248">
        <v>6396</v>
      </c>
      <c r="U37" s="248">
        <v>6555</v>
      </c>
      <c r="V37" s="248">
        <v>7018</v>
      </c>
      <c r="W37" s="149">
        <v>6311</v>
      </c>
      <c r="X37" s="149">
        <v>5791</v>
      </c>
      <c r="Y37" s="149">
        <v>5718</v>
      </c>
    </row>
    <row r="38" spans="1:28" s="148" customFormat="1" ht="17.25" customHeight="1" x14ac:dyDescent="0.2">
      <c r="A38" s="375" t="s">
        <v>537</v>
      </c>
      <c r="B38" s="149">
        <v>22623</v>
      </c>
      <c r="C38" s="149">
        <v>21712</v>
      </c>
      <c r="D38" s="149">
        <v>22117</v>
      </c>
      <c r="E38" s="149">
        <v>24528</v>
      </c>
      <c r="F38" s="149">
        <v>24584</v>
      </c>
      <c r="G38" s="149">
        <v>28365</v>
      </c>
      <c r="H38" s="149">
        <v>30512</v>
      </c>
      <c r="I38" s="149">
        <v>30314</v>
      </c>
      <c r="J38" s="149">
        <v>25202</v>
      </c>
      <c r="K38" s="149">
        <v>25140</v>
      </c>
      <c r="L38" s="556">
        <v>25228</v>
      </c>
      <c r="M38" s="564">
        <v>24093</v>
      </c>
      <c r="N38" s="566">
        <v>23171</v>
      </c>
      <c r="O38" s="556">
        <v>20610</v>
      </c>
      <c r="P38" s="556">
        <v>17860</v>
      </c>
      <c r="Q38" s="556">
        <v>17407</v>
      </c>
      <c r="R38" s="556">
        <v>17228</v>
      </c>
      <c r="S38" s="430">
        <v>18998</v>
      </c>
      <c r="T38" s="248">
        <v>13747</v>
      </c>
      <c r="U38" s="248">
        <v>14407</v>
      </c>
      <c r="V38" s="248">
        <v>16806</v>
      </c>
      <c r="W38" s="149">
        <v>15945</v>
      </c>
      <c r="X38" s="149">
        <v>14349</v>
      </c>
      <c r="Y38" s="149">
        <v>15226</v>
      </c>
    </row>
    <row r="39" spans="1:28" s="148" customFormat="1" ht="17.25" customHeight="1" x14ac:dyDescent="0.2">
      <c r="A39" s="375" t="s">
        <v>184</v>
      </c>
      <c r="B39" s="149">
        <v>4828</v>
      </c>
      <c r="C39" s="149">
        <v>4841</v>
      </c>
      <c r="D39" s="149">
        <v>4700</v>
      </c>
      <c r="E39" s="149">
        <v>3460</v>
      </c>
      <c r="F39" s="149">
        <v>3483</v>
      </c>
      <c r="G39" s="149">
        <v>3175</v>
      </c>
      <c r="H39" s="149">
        <v>3372</v>
      </c>
      <c r="I39" s="149">
        <v>3536</v>
      </c>
      <c r="J39" s="149">
        <v>3814</v>
      </c>
      <c r="K39" s="149">
        <v>3866</v>
      </c>
      <c r="L39" s="556">
        <v>3824</v>
      </c>
      <c r="M39" s="556">
        <v>6064</v>
      </c>
      <c r="N39" s="556">
        <v>5222</v>
      </c>
      <c r="O39" s="556">
        <v>5397</v>
      </c>
      <c r="P39" s="556">
        <v>4520</v>
      </c>
      <c r="Q39" s="556">
        <v>3879</v>
      </c>
      <c r="R39" s="564">
        <v>3375</v>
      </c>
      <c r="S39" s="430">
        <v>2934</v>
      </c>
      <c r="T39" s="248">
        <v>1652</v>
      </c>
      <c r="U39" s="248">
        <v>1639</v>
      </c>
      <c r="V39" s="248">
        <v>1394</v>
      </c>
      <c r="W39" s="149">
        <v>1264</v>
      </c>
      <c r="X39" s="149">
        <v>1227</v>
      </c>
      <c r="Y39" s="149">
        <v>1502</v>
      </c>
    </row>
    <row r="40" spans="1:28" s="148" customFormat="1" ht="9" customHeight="1" x14ac:dyDescent="0.2">
      <c r="A40" s="375"/>
      <c r="B40" s="149"/>
      <c r="C40" s="149"/>
      <c r="D40" s="149"/>
      <c r="E40" s="149"/>
      <c r="F40" s="149"/>
      <c r="G40" s="149"/>
      <c r="H40" s="149"/>
      <c r="I40" s="149"/>
      <c r="J40" s="149"/>
      <c r="K40" s="149"/>
      <c r="L40" s="556"/>
      <c r="M40" s="556"/>
      <c r="N40" s="556"/>
      <c r="O40" s="556"/>
      <c r="P40" s="556"/>
      <c r="Q40" s="556"/>
      <c r="R40" s="556"/>
      <c r="S40" s="430"/>
      <c r="T40" s="248"/>
      <c r="U40" s="248"/>
      <c r="V40" s="248"/>
      <c r="W40" s="149"/>
      <c r="X40" s="149"/>
      <c r="Y40" s="149"/>
    </row>
    <row r="41" spans="1:28" s="148" customFormat="1" ht="17.25" customHeight="1" x14ac:dyDescent="0.2">
      <c r="A41" s="563" t="s">
        <v>185</v>
      </c>
      <c r="B41" s="149"/>
      <c r="C41" s="149"/>
      <c r="D41" s="149"/>
      <c r="E41" s="149"/>
      <c r="F41" s="149"/>
      <c r="G41" s="149"/>
      <c r="H41" s="149"/>
      <c r="I41" s="149"/>
      <c r="J41" s="149"/>
      <c r="K41" s="149"/>
      <c r="L41" s="556"/>
      <c r="M41" s="556"/>
      <c r="N41" s="556"/>
      <c r="O41" s="556"/>
      <c r="P41" s="556"/>
      <c r="Q41" s="556"/>
      <c r="R41" s="556"/>
      <c r="S41" s="430"/>
      <c r="T41" s="248"/>
      <c r="U41" s="248"/>
      <c r="V41" s="248"/>
      <c r="W41" s="149"/>
      <c r="X41" s="149"/>
      <c r="Y41" s="149"/>
    </row>
    <row r="42" spans="1:28" s="148" customFormat="1" ht="17.25" customHeight="1" x14ac:dyDescent="0.2">
      <c r="A42" s="375" t="s">
        <v>538</v>
      </c>
      <c r="B42" s="149">
        <v>693</v>
      </c>
      <c r="C42" s="149">
        <v>367</v>
      </c>
      <c r="D42" s="149">
        <v>394</v>
      </c>
      <c r="E42" s="149">
        <v>468</v>
      </c>
      <c r="F42" s="149">
        <v>537</v>
      </c>
      <c r="G42" s="149">
        <v>534</v>
      </c>
      <c r="H42" s="149">
        <v>615</v>
      </c>
      <c r="I42" s="149">
        <v>761</v>
      </c>
      <c r="J42" s="149">
        <v>656</v>
      </c>
      <c r="K42" s="149">
        <v>728</v>
      </c>
      <c r="L42" s="556">
        <v>852</v>
      </c>
      <c r="M42" s="556">
        <v>1088</v>
      </c>
      <c r="N42" s="556">
        <v>1082</v>
      </c>
      <c r="O42" s="556">
        <v>1069</v>
      </c>
      <c r="P42" s="556">
        <v>1206</v>
      </c>
      <c r="Q42" s="556">
        <v>1230</v>
      </c>
      <c r="R42" s="556">
        <v>971</v>
      </c>
      <c r="S42" s="430">
        <v>1528</v>
      </c>
      <c r="T42" s="248">
        <v>1394</v>
      </c>
      <c r="U42" s="248">
        <v>1474</v>
      </c>
      <c r="V42" s="248">
        <v>1536</v>
      </c>
      <c r="W42" s="149">
        <v>1348</v>
      </c>
      <c r="X42" s="149">
        <v>1296</v>
      </c>
      <c r="Y42" s="149">
        <v>1321</v>
      </c>
    </row>
    <row r="43" spans="1:28" s="148" customFormat="1" ht="17.25" customHeight="1" x14ac:dyDescent="0.2">
      <c r="A43" s="375" t="s">
        <v>539</v>
      </c>
      <c r="B43" s="149">
        <v>4458</v>
      </c>
      <c r="C43" s="149">
        <v>8773</v>
      </c>
      <c r="D43" s="149">
        <v>7515</v>
      </c>
      <c r="E43" s="149">
        <v>4010</v>
      </c>
      <c r="F43" s="149">
        <v>3734</v>
      </c>
      <c r="G43" s="149">
        <v>3966</v>
      </c>
      <c r="H43" s="149">
        <v>3085</v>
      </c>
      <c r="I43" s="149">
        <v>3288</v>
      </c>
      <c r="J43" s="149">
        <v>2405</v>
      </c>
      <c r="K43" s="149">
        <v>1894</v>
      </c>
      <c r="L43" s="556">
        <v>2603</v>
      </c>
      <c r="M43" s="556">
        <v>3954</v>
      </c>
      <c r="N43" s="556">
        <v>5440</v>
      </c>
      <c r="O43" s="564">
        <v>3779</v>
      </c>
      <c r="P43" s="566">
        <v>2437</v>
      </c>
      <c r="Q43" s="556">
        <v>1972</v>
      </c>
      <c r="R43" s="556">
        <v>2025</v>
      </c>
      <c r="S43" s="430">
        <v>1635</v>
      </c>
      <c r="T43" s="248">
        <v>1560</v>
      </c>
      <c r="U43" s="248">
        <v>1682</v>
      </c>
      <c r="V43" s="248">
        <v>1268</v>
      </c>
      <c r="W43" s="149">
        <v>950</v>
      </c>
      <c r="X43" s="149">
        <v>569</v>
      </c>
      <c r="Y43" s="149">
        <v>424</v>
      </c>
    </row>
    <row r="44" spans="1:28" s="148" customFormat="1" ht="17.25" customHeight="1" x14ac:dyDescent="0.2">
      <c r="A44" s="375" t="s">
        <v>540</v>
      </c>
      <c r="B44" s="149">
        <v>24092</v>
      </c>
      <c r="C44" s="149">
        <v>30613</v>
      </c>
      <c r="D44" s="149">
        <v>39083</v>
      </c>
      <c r="E44" s="149">
        <v>34900</v>
      </c>
      <c r="F44" s="149">
        <v>37235</v>
      </c>
      <c r="G44" s="149">
        <v>38270</v>
      </c>
      <c r="H44" s="149">
        <v>31012</v>
      </c>
      <c r="I44" s="149">
        <v>28123</v>
      </c>
      <c r="J44" s="149">
        <v>29653</v>
      </c>
      <c r="K44" s="149">
        <v>27308</v>
      </c>
      <c r="L44" s="556">
        <v>28859</v>
      </c>
      <c r="M44" s="564">
        <v>26917</v>
      </c>
      <c r="N44" s="566">
        <v>26225</v>
      </c>
      <c r="O44" s="556">
        <v>29324</v>
      </c>
      <c r="P44" s="556">
        <v>29171</v>
      </c>
      <c r="Q44" s="556">
        <v>31505</v>
      </c>
      <c r="R44" s="556">
        <v>33047</v>
      </c>
      <c r="S44" s="430">
        <v>37880</v>
      </c>
      <c r="T44" s="248">
        <v>15619</v>
      </c>
      <c r="U44" s="248">
        <v>8059</v>
      </c>
      <c r="V44" s="248">
        <v>4502</v>
      </c>
      <c r="W44" s="149">
        <v>3134</v>
      </c>
      <c r="X44" s="149">
        <v>2921</v>
      </c>
      <c r="Y44" s="149">
        <v>2800</v>
      </c>
    </row>
    <row r="45" spans="1:28" s="148" customFormat="1" ht="17.25" customHeight="1" x14ac:dyDescent="0.2">
      <c r="A45" s="375" t="s">
        <v>541</v>
      </c>
      <c r="B45" s="149">
        <v>805</v>
      </c>
      <c r="C45" s="149">
        <v>951</v>
      </c>
      <c r="D45" s="149">
        <v>789</v>
      </c>
      <c r="E45" s="149">
        <v>348</v>
      </c>
      <c r="F45" s="149">
        <v>672</v>
      </c>
      <c r="G45" s="149">
        <v>449</v>
      </c>
      <c r="H45" s="149">
        <v>601</v>
      </c>
      <c r="I45" s="149">
        <v>547</v>
      </c>
      <c r="J45" s="149">
        <v>10328</v>
      </c>
      <c r="K45" s="149">
        <v>15981</v>
      </c>
      <c r="L45" s="556">
        <v>18876</v>
      </c>
      <c r="M45" s="564">
        <v>18218</v>
      </c>
      <c r="N45" s="566">
        <v>23957</v>
      </c>
      <c r="O45" s="556">
        <v>26146</v>
      </c>
      <c r="P45" s="556">
        <v>27736</v>
      </c>
      <c r="Q45" s="556">
        <v>29110</v>
      </c>
      <c r="R45" s="556">
        <v>30875</v>
      </c>
      <c r="S45" s="430">
        <v>35764</v>
      </c>
      <c r="T45" s="248">
        <v>17978</v>
      </c>
      <c r="U45" s="248">
        <v>10085</v>
      </c>
      <c r="V45" s="248">
        <v>6709</v>
      </c>
      <c r="W45" s="149">
        <v>3173</v>
      </c>
      <c r="X45" s="149">
        <v>2895</v>
      </c>
      <c r="Y45" s="149">
        <v>2450</v>
      </c>
    </row>
    <row r="46" spans="1:28" s="148" customFormat="1" ht="17.25" customHeight="1" x14ac:dyDescent="0.2">
      <c r="A46" s="375" t="s">
        <v>542</v>
      </c>
      <c r="B46" s="149">
        <v>1847</v>
      </c>
      <c r="C46" s="149">
        <v>2119</v>
      </c>
      <c r="D46" s="149">
        <v>2519</v>
      </c>
      <c r="E46" s="149">
        <v>4337</v>
      </c>
      <c r="F46" s="149">
        <v>3090</v>
      </c>
      <c r="G46" s="149">
        <v>4092</v>
      </c>
      <c r="H46" s="149">
        <v>3152</v>
      </c>
      <c r="I46" s="149">
        <v>5386</v>
      </c>
      <c r="J46" s="149">
        <v>485</v>
      </c>
      <c r="K46" s="149">
        <v>389</v>
      </c>
      <c r="L46" s="556">
        <v>382</v>
      </c>
      <c r="M46" s="556">
        <v>328</v>
      </c>
      <c r="N46" s="556">
        <v>298</v>
      </c>
      <c r="O46" s="556">
        <v>332</v>
      </c>
      <c r="P46" s="556">
        <v>171</v>
      </c>
      <c r="Q46" s="556">
        <v>177</v>
      </c>
      <c r="R46" s="556">
        <v>158</v>
      </c>
      <c r="S46" s="430">
        <v>143</v>
      </c>
      <c r="T46" s="248">
        <v>105</v>
      </c>
      <c r="U46" s="248">
        <v>163</v>
      </c>
      <c r="V46" s="248">
        <v>99</v>
      </c>
      <c r="W46" s="149">
        <v>76</v>
      </c>
      <c r="X46" s="149">
        <v>78</v>
      </c>
      <c r="Y46" s="149">
        <v>71</v>
      </c>
      <c r="AB46" s="159"/>
    </row>
    <row r="47" spans="1:28" s="148" customFormat="1" ht="17.25" customHeight="1" x14ac:dyDescent="0.2">
      <c r="A47" s="375" t="s">
        <v>186</v>
      </c>
      <c r="B47" s="248"/>
      <c r="C47" s="248"/>
      <c r="D47" s="248"/>
      <c r="E47" s="248"/>
      <c r="F47" s="248"/>
      <c r="G47" s="248"/>
      <c r="H47" s="149"/>
      <c r="I47" s="149"/>
      <c r="J47" s="149">
        <v>3997</v>
      </c>
      <c r="K47" s="149">
        <v>5407</v>
      </c>
      <c r="L47" s="149">
        <v>4260</v>
      </c>
      <c r="M47" s="149">
        <v>3024</v>
      </c>
      <c r="N47" s="149">
        <v>2651</v>
      </c>
      <c r="O47" s="149">
        <v>2787</v>
      </c>
      <c r="P47" s="149">
        <v>2403</v>
      </c>
      <c r="Q47" s="149">
        <v>2528</v>
      </c>
      <c r="R47" s="148">
        <v>2048</v>
      </c>
      <c r="S47" s="401">
        <v>1850</v>
      </c>
      <c r="T47" s="248">
        <v>1488</v>
      </c>
      <c r="U47" s="248">
        <v>1484</v>
      </c>
      <c r="V47" s="248">
        <v>1459</v>
      </c>
      <c r="W47" s="149">
        <v>1348</v>
      </c>
      <c r="X47" s="149">
        <v>1314</v>
      </c>
      <c r="Y47" s="149">
        <v>1452</v>
      </c>
      <c r="AB47" s="159"/>
    </row>
    <row r="48" spans="1:28" s="159" customFormat="1" ht="17.25" customHeight="1" x14ac:dyDescent="0.25">
      <c r="A48" s="567" t="s">
        <v>543</v>
      </c>
      <c r="B48" s="214">
        <v>311076</v>
      </c>
      <c r="C48" s="214">
        <v>339581</v>
      </c>
      <c r="D48" s="214">
        <v>367169</v>
      </c>
      <c r="E48" s="214">
        <v>347461</v>
      </c>
      <c r="F48" s="214">
        <v>340136</v>
      </c>
      <c r="G48" s="214">
        <f>SUM(G8+G9+G10+G19+G20+G23+G24+G27+G28+G31+G32+G35+G36+G37+G38+G39+G42+G43+G44+G45+G46)</f>
        <v>368459</v>
      </c>
      <c r="H48" s="214">
        <f>SUM(H8+H9+H10+H19+H20+H23+H24+H27+H28+H31+H32+H35+H36+H37+H38+H39+H42+H43+H44+H45+H46)</f>
        <v>354559</v>
      </c>
      <c r="I48" s="214">
        <v>434873</v>
      </c>
      <c r="J48" s="214">
        <f t="shared" ref="J48:R48" si="0">SUM(J8:J10,J19:J47)</f>
        <v>424236</v>
      </c>
      <c r="K48" s="214">
        <f t="shared" si="0"/>
        <v>380367</v>
      </c>
      <c r="L48" s="214">
        <f t="shared" si="0"/>
        <v>373094</v>
      </c>
      <c r="M48" s="214">
        <f t="shared" si="0"/>
        <v>345915</v>
      </c>
      <c r="N48" s="214">
        <f t="shared" si="0"/>
        <v>330998</v>
      </c>
      <c r="O48" s="214">
        <f t="shared" si="0"/>
        <v>329083</v>
      </c>
      <c r="P48" s="214">
        <f t="shared" si="0"/>
        <v>315175</v>
      </c>
      <c r="Q48" s="214">
        <f t="shared" si="0"/>
        <v>329201</v>
      </c>
      <c r="R48" s="568">
        <f t="shared" si="0"/>
        <v>332497</v>
      </c>
      <c r="S48" s="214">
        <f t="shared" ref="S48:Y48" si="1">SUM(S8:S10,S19:S47)</f>
        <v>294091</v>
      </c>
      <c r="T48" s="214">
        <f t="shared" si="1"/>
        <v>195985</v>
      </c>
      <c r="U48" s="214">
        <f t="shared" si="1"/>
        <v>170297</v>
      </c>
      <c r="V48" s="214">
        <f t="shared" si="1"/>
        <v>138168</v>
      </c>
      <c r="W48" s="214">
        <f t="shared" si="1"/>
        <v>127015</v>
      </c>
      <c r="X48" s="214">
        <f t="shared" si="1"/>
        <v>117105</v>
      </c>
      <c r="Y48" s="214">
        <f t="shared" si="1"/>
        <v>121907</v>
      </c>
    </row>
    <row r="49" spans="1:19" s="159" customFormat="1" ht="11.25" customHeight="1" x14ac:dyDescent="0.25">
      <c r="B49" s="151"/>
      <c r="C49" s="151"/>
      <c r="D49" s="151"/>
      <c r="E49" s="151"/>
      <c r="F49" s="151"/>
      <c r="G49" s="151"/>
      <c r="H49" s="151"/>
      <c r="I49" s="151"/>
      <c r="J49" s="151"/>
      <c r="K49" s="151"/>
      <c r="L49" s="151"/>
      <c r="M49" s="151"/>
      <c r="N49" s="151"/>
      <c r="O49" s="151"/>
      <c r="P49" s="151"/>
      <c r="Q49" s="151"/>
      <c r="R49" s="151"/>
      <c r="S49" s="569"/>
    </row>
    <row r="50" spans="1:19" s="159" customFormat="1" ht="17.25" customHeight="1" x14ac:dyDescent="0.25">
      <c r="A50" s="512" t="s">
        <v>544</v>
      </c>
      <c r="B50" s="151"/>
      <c r="C50" s="151"/>
      <c r="D50" s="151"/>
      <c r="E50" s="151"/>
      <c r="F50" s="151"/>
      <c r="G50" s="151"/>
      <c r="H50" s="151"/>
      <c r="I50" s="151"/>
      <c r="J50" s="151"/>
      <c r="K50" s="151"/>
      <c r="L50" s="151"/>
      <c r="M50" s="151"/>
      <c r="N50" s="151"/>
      <c r="O50" s="151"/>
      <c r="P50" s="151"/>
      <c r="Q50" s="151"/>
      <c r="R50" s="151"/>
      <c r="S50" s="569"/>
    </row>
    <row r="51" spans="1:19" ht="8.25" customHeight="1" x14ac:dyDescent="0.2"/>
    <row r="52" spans="1:19" ht="16.5" customHeight="1" x14ac:dyDescent="0.2">
      <c r="A52" s="340" t="s">
        <v>545</v>
      </c>
      <c r="B52" s="148"/>
      <c r="C52" s="148"/>
      <c r="D52" s="148"/>
      <c r="E52" s="148"/>
      <c r="F52" s="148"/>
    </row>
    <row r="53" spans="1:19" x14ac:dyDescent="0.2">
      <c r="A53" s="240" t="s">
        <v>547</v>
      </c>
    </row>
    <row r="54" spans="1:19" x14ac:dyDescent="0.2">
      <c r="A54" s="240" t="s">
        <v>944</v>
      </c>
    </row>
    <row r="55" spans="1:19" x14ac:dyDescent="0.2">
      <c r="A55" s="240" t="s">
        <v>548</v>
      </c>
    </row>
    <row r="56" spans="1:19" x14ac:dyDescent="0.2">
      <c r="A56" s="240" t="s">
        <v>549</v>
      </c>
    </row>
    <row r="57" spans="1:19" x14ac:dyDescent="0.2">
      <c r="A57" s="240" t="s">
        <v>546</v>
      </c>
    </row>
    <row r="58" spans="1:19" x14ac:dyDescent="0.2">
      <c r="A58" s="240" t="s">
        <v>830</v>
      </c>
    </row>
    <row r="59" spans="1:19" x14ac:dyDescent="0.2">
      <c r="A59" s="240" t="s">
        <v>829</v>
      </c>
    </row>
    <row r="60" spans="1:19" x14ac:dyDescent="0.2">
      <c r="A60" s="240" t="s">
        <v>927</v>
      </c>
    </row>
    <row r="61" spans="1:19" x14ac:dyDescent="0.2">
      <c r="A61" s="240" t="s">
        <v>928</v>
      </c>
    </row>
  </sheetData>
  <mergeCells count="1">
    <mergeCell ref="A4:T4"/>
  </mergeCells>
  <phoneticPr fontId="0" type="noConversion"/>
  <pageMargins left="0.47244094488188981" right="0.47244094488188981" top="0.98425196850393704" bottom="0.98425196850393704" header="0.51181102362204722" footer="0.51181102362204722"/>
  <pageSetup paperSize="9" scale="58" orientation="portrait" horizontalDpi="96" verticalDpi="300" r:id="rId1"/>
  <headerFooter alignWithMargins="0">
    <oddHeader>&amp;R&amp;"Arial,Bold"&amp;18ROAD TRANSPORT VEHICLES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26"/>
  <sheetViews>
    <sheetView workbookViewId="0">
      <selection activeCell="A23" sqref="A23"/>
    </sheetView>
  </sheetViews>
  <sheetFormatPr defaultRowHeight="12.75" x14ac:dyDescent="0.2"/>
  <sheetData>
    <row r="5" spans="3:11" ht="14.25" x14ac:dyDescent="0.2">
      <c r="C5" s="11" t="s">
        <v>124</v>
      </c>
    </row>
    <row r="6" spans="3:11" ht="13.5" thickBot="1" x14ac:dyDescent="0.25"/>
    <row r="7" spans="3:11" x14ac:dyDescent="0.2">
      <c r="C7" s="3"/>
      <c r="D7" s="4" t="s">
        <v>113</v>
      </c>
      <c r="E7" s="4"/>
      <c r="F7" s="4"/>
      <c r="G7" s="4"/>
      <c r="H7" s="4"/>
      <c r="I7" s="4"/>
      <c r="J7" s="4"/>
      <c r="K7" s="5"/>
    </row>
    <row r="8" spans="3:11" ht="13.5" thickBot="1" x14ac:dyDescent="0.25">
      <c r="C8" s="9"/>
      <c r="D8" s="14" t="s">
        <v>114</v>
      </c>
      <c r="E8" s="14" t="s">
        <v>115</v>
      </c>
      <c r="F8" s="14" t="s">
        <v>116</v>
      </c>
      <c r="G8" s="14" t="s">
        <v>117</v>
      </c>
      <c r="H8" s="14" t="s">
        <v>118</v>
      </c>
      <c r="I8" s="14" t="s">
        <v>119</v>
      </c>
      <c r="J8" s="14" t="s">
        <v>120</v>
      </c>
      <c r="K8" s="15" t="s">
        <v>121</v>
      </c>
    </row>
    <row r="9" spans="3:11" x14ac:dyDescent="0.2">
      <c r="C9" s="6"/>
      <c r="D9" s="1"/>
      <c r="E9" s="1"/>
      <c r="F9" s="13"/>
      <c r="G9" s="13"/>
      <c r="H9" s="13"/>
      <c r="I9" s="13"/>
      <c r="J9" s="13"/>
      <c r="K9" s="16" t="s">
        <v>122</v>
      </c>
    </row>
    <row r="10" spans="3:11" x14ac:dyDescent="0.2">
      <c r="C10" s="7" t="s">
        <v>123</v>
      </c>
      <c r="D10" s="8">
        <v>28.220858895705518</v>
      </c>
      <c r="E10" s="8">
        <v>56.830601092896174</v>
      </c>
      <c r="F10" s="8">
        <v>61.983471074380169</v>
      </c>
      <c r="G10" s="8">
        <v>63.917525773195869</v>
      </c>
      <c r="H10" s="8">
        <v>51.181102362204726</v>
      </c>
      <c r="I10" s="8">
        <v>37.021276595744681</v>
      </c>
      <c r="J10" s="8">
        <v>22.566371681415927</v>
      </c>
      <c r="K10" s="17">
        <v>49.157007376185454</v>
      </c>
    </row>
    <row r="11" spans="3:11" x14ac:dyDescent="0.2">
      <c r="C11" s="6">
        <v>1989</v>
      </c>
      <c r="D11" s="8">
        <v>48.571428571428569</v>
      </c>
      <c r="E11" s="8">
        <v>62.903225806451616</v>
      </c>
      <c r="F11" s="8">
        <v>68.103448275862064</v>
      </c>
      <c r="G11" s="8">
        <v>66.355140186915889</v>
      </c>
      <c r="H11" s="8">
        <v>61.29032258064516</v>
      </c>
      <c r="I11" s="8">
        <v>49.438202247191008</v>
      </c>
      <c r="J11" s="8">
        <v>34.444444444444443</v>
      </c>
      <c r="K11" s="17">
        <v>57.645259938837924</v>
      </c>
    </row>
    <row r="12" spans="3:11" x14ac:dyDescent="0.2">
      <c r="C12" s="6">
        <v>1990</v>
      </c>
      <c r="D12" s="8">
        <v>38.636363636363633</v>
      </c>
      <c r="E12" s="8">
        <v>67.567567567567565</v>
      </c>
      <c r="F12" s="8">
        <v>78.431372549019613</v>
      </c>
      <c r="G12" s="8">
        <v>84.821428571428569</v>
      </c>
      <c r="H12" s="8">
        <v>65.517241379310349</v>
      </c>
      <c r="I12" s="8">
        <v>53.333333333333336</v>
      </c>
      <c r="J12" s="8">
        <v>25.373134328358208</v>
      </c>
      <c r="K12" s="17">
        <v>63.458401305057102</v>
      </c>
    </row>
    <row r="13" spans="3:11" x14ac:dyDescent="0.2">
      <c r="C13" s="6">
        <v>1991</v>
      </c>
      <c r="D13" s="8">
        <v>30.555555555555557</v>
      </c>
      <c r="E13" s="8">
        <v>59.375</v>
      </c>
      <c r="F13" s="8">
        <v>69.565217391304344</v>
      </c>
      <c r="G13" s="8">
        <v>60.185185185185183</v>
      </c>
      <c r="H13" s="8">
        <v>62.650602409638559</v>
      </c>
      <c r="I13" s="8">
        <v>47.959183673469383</v>
      </c>
      <c r="J13" s="8">
        <v>25</v>
      </c>
      <c r="K13" s="17">
        <v>53.34394904458599</v>
      </c>
    </row>
    <row r="14" spans="3:11" x14ac:dyDescent="0.2">
      <c r="C14" s="6">
        <v>1992</v>
      </c>
      <c r="D14" s="8">
        <v>50</v>
      </c>
      <c r="E14" s="8">
        <v>53.571428571428569</v>
      </c>
      <c r="F14" s="8">
        <v>78.431372549019613</v>
      </c>
      <c r="G14" s="8">
        <v>65.625</v>
      </c>
      <c r="H14" s="8">
        <v>63.934426229508205</v>
      </c>
      <c r="I14" s="8">
        <v>48.863636363636367</v>
      </c>
      <c r="J14" s="8">
        <v>33.75</v>
      </c>
      <c r="K14" s="17">
        <v>57.642725598526702</v>
      </c>
    </row>
    <row r="15" spans="3:11" x14ac:dyDescent="0.2">
      <c r="C15" s="6">
        <v>1993</v>
      </c>
      <c r="D15" s="8">
        <v>20</v>
      </c>
      <c r="E15" s="8">
        <v>77.450980392156865</v>
      </c>
      <c r="F15" s="8">
        <v>76.576576576576571</v>
      </c>
      <c r="G15" s="8">
        <v>75.862068965517238</v>
      </c>
      <c r="H15" s="8">
        <v>49.411764705882355</v>
      </c>
      <c r="I15" s="8">
        <v>46.268656716417908</v>
      </c>
      <c r="J15" s="8">
        <v>30.120481927710845</v>
      </c>
      <c r="K15" s="17">
        <v>59.464285714285715</v>
      </c>
    </row>
    <row r="16" spans="3:11" x14ac:dyDescent="0.2">
      <c r="C16" s="6">
        <v>1994</v>
      </c>
      <c r="D16" s="8">
        <v>66.666666666666657</v>
      </c>
      <c r="E16" s="8">
        <v>84.536082474226802</v>
      </c>
      <c r="F16" s="8">
        <v>77</v>
      </c>
      <c r="G16" s="8">
        <v>77.215189873417728</v>
      </c>
      <c r="H16" s="8">
        <v>60.9375</v>
      </c>
      <c r="I16" s="8">
        <v>50.588235294117645</v>
      </c>
      <c r="J16" s="8">
        <v>20.833333333333336</v>
      </c>
      <c r="K16" s="17">
        <v>63.931297709923662</v>
      </c>
    </row>
    <row r="17" spans="3:11" x14ac:dyDescent="0.2">
      <c r="C17" s="6">
        <v>1995</v>
      </c>
      <c r="D17" s="8">
        <v>37.037037037037038</v>
      </c>
      <c r="E17" s="8">
        <v>68</v>
      </c>
      <c r="F17" s="8">
        <v>80.769230769230774</v>
      </c>
      <c r="G17" s="8">
        <v>74.193548387096769</v>
      </c>
      <c r="H17" s="8">
        <v>67.5</v>
      </c>
      <c r="I17" s="8">
        <v>62.195121951219512</v>
      </c>
      <c r="J17" s="8">
        <v>30</v>
      </c>
      <c r="K17" s="17">
        <v>64.811490125673259</v>
      </c>
    </row>
    <row r="18" spans="3:11" ht="13.5" thickBot="1" x14ac:dyDescent="0.25">
      <c r="C18" s="9">
        <v>1996</v>
      </c>
      <c r="D18" s="10">
        <v>38.70967741935484</v>
      </c>
      <c r="E18" s="10">
        <v>56.756756756756758</v>
      </c>
      <c r="F18" s="10">
        <v>67.889908256880744</v>
      </c>
      <c r="G18" s="10">
        <v>72.072072072072075</v>
      </c>
      <c r="H18" s="10">
        <v>59.210526315789465</v>
      </c>
      <c r="I18" s="10">
        <v>58.22784810126582</v>
      </c>
      <c r="J18" s="10">
        <v>36.781609195402297</v>
      </c>
      <c r="K18" s="18">
        <v>58.377425044091716</v>
      </c>
    </row>
    <row r="20" spans="3:11" x14ac:dyDescent="0.2">
      <c r="C20" t="s">
        <v>125</v>
      </c>
    </row>
    <row r="21" spans="3:11" x14ac:dyDescent="0.2">
      <c r="C21" t="s">
        <v>126</v>
      </c>
    </row>
    <row r="23" spans="3:11" x14ac:dyDescent="0.2">
      <c r="C23" t="s">
        <v>127</v>
      </c>
    </row>
    <row r="24" spans="3:11" x14ac:dyDescent="0.2">
      <c r="C24" t="s">
        <v>128</v>
      </c>
    </row>
    <row r="25" spans="3:11" x14ac:dyDescent="0.2">
      <c r="C25" t="s">
        <v>129</v>
      </c>
    </row>
    <row r="26" spans="3:11" x14ac:dyDescent="0.2">
      <c r="C26" t="s">
        <v>130</v>
      </c>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A23" sqref="A23"/>
    </sheetView>
  </sheetViews>
  <sheetFormatPr defaultRowHeight="12.75" x14ac:dyDescent="0.2"/>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3" customFormat="1" ht="16.5" thickBot="1" x14ac:dyDescent="0.3">
      <c r="A1" s="45" t="s">
        <v>141</v>
      </c>
      <c r="B1" s="45"/>
      <c r="C1" s="45"/>
      <c r="D1" s="45"/>
      <c r="E1" s="45"/>
      <c r="F1" s="45"/>
      <c r="G1" s="45"/>
      <c r="H1" s="45"/>
      <c r="I1" s="45"/>
      <c r="J1" s="45"/>
      <c r="K1" s="45"/>
      <c r="L1" s="45"/>
      <c r="M1" s="45"/>
      <c r="N1" s="45"/>
    </row>
    <row r="2" spans="1:14" ht="18" customHeight="1" x14ac:dyDescent="0.2">
      <c r="A2" s="23"/>
      <c r="B2" s="22"/>
      <c r="C2" s="28" t="s">
        <v>43</v>
      </c>
      <c r="D2" s="29"/>
      <c r="E2" s="29"/>
      <c r="F2" s="22"/>
      <c r="G2" s="22"/>
      <c r="H2" s="22"/>
      <c r="I2" s="22"/>
      <c r="J2" s="22"/>
      <c r="K2" s="24" t="s">
        <v>83</v>
      </c>
      <c r="L2" s="22"/>
      <c r="M2" s="22"/>
      <c r="N2" s="22"/>
    </row>
    <row r="3" spans="1:14" x14ac:dyDescent="0.2">
      <c r="A3" s="23"/>
      <c r="B3" s="22" t="s">
        <v>84</v>
      </c>
      <c r="C3" s="22"/>
      <c r="D3" s="22"/>
      <c r="E3" s="22"/>
      <c r="F3" s="22" t="s">
        <v>85</v>
      </c>
      <c r="G3" s="22"/>
      <c r="H3" s="22"/>
      <c r="I3" s="22" t="s">
        <v>84</v>
      </c>
      <c r="J3" s="22"/>
      <c r="K3" s="22"/>
      <c r="L3" s="22"/>
      <c r="M3" s="22" t="s">
        <v>85</v>
      </c>
      <c r="N3" s="22"/>
    </row>
    <row r="4" spans="1:14" ht="15" customHeight="1" thickBot="1" x14ac:dyDescent="0.25">
      <c r="A4" s="12"/>
      <c r="B4" s="26" t="s">
        <v>86</v>
      </c>
      <c r="C4" s="26"/>
      <c r="D4" s="26"/>
      <c r="E4" s="27" t="s">
        <v>87</v>
      </c>
      <c r="F4" s="25"/>
      <c r="G4" s="25"/>
      <c r="H4" s="12"/>
      <c r="I4" s="26" t="s">
        <v>86</v>
      </c>
      <c r="J4" s="12"/>
      <c r="K4" s="12"/>
      <c r="L4" s="27" t="s">
        <v>87</v>
      </c>
      <c r="M4" s="25"/>
      <c r="N4" s="25"/>
    </row>
    <row r="6" spans="1:14" hidden="1" x14ac:dyDescent="0.2">
      <c r="A6" s="30" t="s">
        <v>88</v>
      </c>
      <c r="B6" s="34">
        <v>1575</v>
      </c>
      <c r="C6" s="33"/>
      <c r="D6" s="33"/>
      <c r="E6" s="33"/>
      <c r="F6" s="21">
        <v>1.9</v>
      </c>
      <c r="G6" s="33"/>
      <c r="H6" s="33"/>
      <c r="I6" s="34">
        <v>20577</v>
      </c>
      <c r="J6" s="33"/>
      <c r="K6" s="33"/>
      <c r="L6" s="33"/>
      <c r="M6" s="33">
        <v>2.1</v>
      </c>
      <c r="N6" s="33"/>
    </row>
    <row r="7" spans="1:14" ht="14.1" customHeight="1" x14ac:dyDescent="0.2">
      <c r="A7" s="30">
        <v>1988</v>
      </c>
      <c r="B7" s="34">
        <v>1657</v>
      </c>
      <c r="C7" s="33"/>
      <c r="D7" s="33"/>
      <c r="E7" s="33"/>
      <c r="F7" s="21">
        <v>5.2</v>
      </c>
      <c r="G7" s="33"/>
      <c r="H7" s="33"/>
      <c r="I7" s="34">
        <v>21645</v>
      </c>
      <c r="J7" s="33"/>
      <c r="K7" s="33"/>
      <c r="L7" s="33"/>
      <c r="M7" s="33">
        <v>5.2</v>
      </c>
      <c r="N7" s="33"/>
    </row>
    <row r="8" spans="1:14" ht="14.1" customHeight="1" x14ac:dyDescent="0.2">
      <c r="A8" s="30">
        <v>1989</v>
      </c>
      <c r="B8" s="34">
        <v>1729</v>
      </c>
      <c r="C8" s="33"/>
      <c r="D8" s="33"/>
      <c r="E8" s="33"/>
      <c r="F8" s="21">
        <v>4.3</v>
      </c>
      <c r="G8" s="33"/>
      <c r="H8" s="33"/>
      <c r="I8" s="34">
        <v>22467</v>
      </c>
      <c r="J8" s="33"/>
      <c r="K8" s="33"/>
      <c r="L8" s="33"/>
      <c r="M8" s="33">
        <v>3.8</v>
      </c>
      <c r="N8" s="33"/>
    </row>
    <row r="9" spans="1:14" ht="14.1" customHeight="1" x14ac:dyDescent="0.2">
      <c r="A9" s="30">
        <v>1990</v>
      </c>
      <c r="B9" s="34">
        <v>1788</v>
      </c>
      <c r="C9" s="33"/>
      <c r="D9" s="33"/>
      <c r="E9" s="33"/>
      <c r="F9" s="21">
        <v>3.4</v>
      </c>
      <c r="G9" s="33"/>
      <c r="H9" s="33"/>
      <c r="I9" s="34">
        <v>22885</v>
      </c>
      <c r="J9" s="33"/>
      <c r="K9" s="33"/>
      <c r="L9" s="33"/>
      <c r="M9" s="33">
        <v>1.9</v>
      </c>
      <c r="N9" s="33"/>
    </row>
    <row r="10" spans="1:14" ht="14.1" customHeight="1" x14ac:dyDescent="0.2">
      <c r="A10" s="30">
        <v>1991</v>
      </c>
      <c r="B10" s="34">
        <v>1830</v>
      </c>
      <c r="C10" s="33"/>
      <c r="D10" s="33"/>
      <c r="E10" s="33"/>
      <c r="F10" s="21">
        <v>2.2999999999999998</v>
      </c>
      <c r="G10" s="33"/>
      <c r="H10" s="33"/>
      <c r="I10" s="34">
        <v>22682</v>
      </c>
      <c r="J10" s="33"/>
      <c r="K10" s="33"/>
      <c r="L10" s="33"/>
      <c r="M10" s="33">
        <v>-0.9</v>
      </c>
      <c r="N10" s="33"/>
    </row>
    <row r="11" spans="1:14" ht="14.1" customHeight="1" x14ac:dyDescent="0.2">
      <c r="A11" s="47">
        <v>1992</v>
      </c>
      <c r="B11" s="48">
        <v>1884</v>
      </c>
      <c r="C11" s="49"/>
      <c r="D11" s="49"/>
      <c r="E11" s="49"/>
      <c r="F11" s="50">
        <v>3</v>
      </c>
      <c r="G11" s="49"/>
      <c r="H11" s="49"/>
      <c r="I11" s="48">
        <v>22967</v>
      </c>
      <c r="J11" s="49"/>
      <c r="K11" s="49"/>
      <c r="L11" s="49"/>
      <c r="M11" s="49">
        <v>1.3</v>
      </c>
      <c r="N11" s="49"/>
    </row>
    <row r="12" spans="1:14" ht="14.1" customHeight="1" x14ac:dyDescent="0.2">
      <c r="A12" s="30" t="s">
        <v>89</v>
      </c>
      <c r="B12" s="34">
        <v>1840</v>
      </c>
      <c r="C12" s="33"/>
      <c r="D12" s="33"/>
      <c r="E12" s="33"/>
      <c r="F12" s="37" t="s">
        <v>90</v>
      </c>
      <c r="G12" s="33"/>
      <c r="H12" s="33"/>
      <c r="I12" s="34">
        <v>22287</v>
      </c>
      <c r="J12" s="33"/>
      <c r="K12" s="33"/>
      <c r="L12" s="33"/>
      <c r="M12" s="37" t="s">
        <v>91</v>
      </c>
      <c r="N12" s="33"/>
    </row>
    <row r="13" spans="1:14" ht="14.1" customHeight="1" x14ac:dyDescent="0.2">
      <c r="A13" s="30">
        <v>1993</v>
      </c>
      <c r="B13" s="34">
        <v>1874</v>
      </c>
      <c r="C13" s="33"/>
      <c r="D13" s="33"/>
      <c r="E13" s="33"/>
      <c r="F13" s="21">
        <v>1.9</v>
      </c>
      <c r="G13" s="33"/>
      <c r="H13" s="33"/>
      <c r="I13" s="34">
        <v>22592</v>
      </c>
      <c r="J13" s="33"/>
      <c r="K13" s="33"/>
      <c r="L13" s="33"/>
      <c r="M13" s="21">
        <v>3</v>
      </c>
      <c r="N13" s="33"/>
    </row>
    <row r="14" spans="1:14" ht="14.1" customHeight="1" x14ac:dyDescent="0.2">
      <c r="A14" s="30">
        <v>1994</v>
      </c>
      <c r="B14" s="34">
        <v>1900</v>
      </c>
      <c r="C14" s="33"/>
      <c r="D14" s="33"/>
      <c r="E14" s="33"/>
      <c r="F14" s="21">
        <v>1.4</v>
      </c>
      <c r="G14" s="33"/>
      <c r="H14" s="33"/>
      <c r="I14" s="34">
        <v>23331</v>
      </c>
      <c r="J14" s="33"/>
      <c r="K14" s="33"/>
      <c r="L14" s="33"/>
      <c r="M14" s="33">
        <v>1.7</v>
      </c>
      <c r="N14" s="33"/>
    </row>
    <row r="15" spans="1:14" ht="14.1" customHeight="1" x14ac:dyDescent="0.2">
      <c r="A15" s="30">
        <v>1995</v>
      </c>
      <c r="B15" s="34">
        <v>1910</v>
      </c>
      <c r="C15" s="33"/>
      <c r="D15" s="33"/>
      <c r="E15" s="33"/>
      <c r="F15" s="21">
        <v>0.5</v>
      </c>
      <c r="G15" s="33"/>
      <c r="H15" s="33"/>
      <c r="I15" s="34">
        <v>23460</v>
      </c>
      <c r="J15" s="33"/>
      <c r="K15" s="33"/>
      <c r="L15" s="33"/>
      <c r="M15" s="33">
        <v>0.5</v>
      </c>
      <c r="N15" s="33"/>
    </row>
    <row r="16" spans="1:14" ht="14.1" customHeight="1" x14ac:dyDescent="0.2">
      <c r="A16" s="30">
        <v>1996</v>
      </c>
      <c r="B16" s="34">
        <v>1966</v>
      </c>
      <c r="C16" s="33"/>
      <c r="D16" s="33"/>
      <c r="E16" s="33"/>
      <c r="F16" s="21">
        <v>2.9</v>
      </c>
      <c r="G16" s="33"/>
      <c r="H16" s="33"/>
      <c r="I16" s="34">
        <v>24335</v>
      </c>
      <c r="J16" s="33"/>
      <c r="K16" s="33"/>
      <c r="L16" s="33"/>
      <c r="M16" s="33">
        <v>3.7</v>
      </c>
      <c r="N16" s="33"/>
    </row>
    <row r="17" spans="1:14" ht="14.1" customHeight="1" x14ac:dyDescent="0.2">
      <c r="A17" s="30">
        <v>1997</v>
      </c>
      <c r="B17" s="34">
        <v>2023</v>
      </c>
      <c r="C17" s="33"/>
      <c r="D17" s="33"/>
      <c r="E17" s="33"/>
      <c r="F17" s="21">
        <v>2.9</v>
      </c>
      <c r="G17" s="33"/>
      <c r="H17" s="33"/>
      <c r="I17" s="34">
        <v>24951</v>
      </c>
      <c r="J17" s="33"/>
      <c r="K17" s="33"/>
      <c r="L17" s="33"/>
      <c r="M17" s="33">
        <v>2.5</v>
      </c>
      <c r="N17" s="33"/>
    </row>
    <row r="18" spans="1:14" ht="14.1" customHeight="1" x14ac:dyDescent="0.2">
      <c r="A18" s="30" t="s">
        <v>92</v>
      </c>
      <c r="B18" s="60">
        <v>2072.9549999999999</v>
      </c>
      <c r="C18" s="61"/>
      <c r="D18" s="61"/>
      <c r="E18" s="61"/>
      <c r="F18" s="62">
        <f>((B18/B17)*100)-100</f>
        <v>2.4693524468610804</v>
      </c>
      <c r="G18" s="61"/>
      <c r="H18" s="61"/>
      <c r="I18" s="60">
        <v>25465.461000000003</v>
      </c>
      <c r="J18" s="61"/>
      <c r="K18" s="61"/>
      <c r="L18" s="61"/>
      <c r="M18" s="62">
        <f>((I18/I17)*100)-100</f>
        <v>2.0618852951785698</v>
      </c>
      <c r="N18" s="61"/>
    </row>
    <row r="19" spans="1:14" x14ac:dyDescent="0.2">
      <c r="A19" t="s">
        <v>93</v>
      </c>
      <c r="B19" s="61"/>
      <c r="C19" s="61"/>
      <c r="D19" s="61"/>
      <c r="E19" s="61"/>
      <c r="F19" s="66"/>
      <c r="G19" s="61"/>
      <c r="H19" s="61"/>
      <c r="I19" s="61"/>
      <c r="J19" s="61"/>
      <c r="K19" s="61"/>
      <c r="L19" s="61"/>
      <c r="M19" s="61"/>
      <c r="N19" s="61"/>
    </row>
    <row r="20" spans="1:14" ht="13.5" thickBot="1" x14ac:dyDescent="0.25">
      <c r="A20" s="12" t="s">
        <v>94</v>
      </c>
      <c r="B20" s="63"/>
      <c r="C20" s="63"/>
      <c r="D20" s="63"/>
      <c r="E20" s="63"/>
      <c r="F20" s="65"/>
      <c r="G20" s="63"/>
      <c r="H20" s="63"/>
      <c r="I20" s="63"/>
      <c r="J20" s="63"/>
      <c r="K20" s="63"/>
      <c r="L20" s="63"/>
      <c r="M20" s="64"/>
      <c r="N20" s="63"/>
    </row>
    <row r="22" spans="1:14" x14ac:dyDescent="0.2">
      <c r="A22" t="s">
        <v>131</v>
      </c>
    </row>
    <row r="23" spans="1:14" x14ac:dyDescent="0.2">
      <c r="A23" s="39" t="s">
        <v>132</v>
      </c>
    </row>
    <row r="24" spans="1:14" x14ac:dyDescent="0.2">
      <c r="A24" t="s">
        <v>95</v>
      </c>
    </row>
    <row r="25" spans="1:14" x14ac:dyDescent="0.2">
      <c r="A25" t="s">
        <v>96</v>
      </c>
    </row>
    <row r="29" spans="1:14" s="43" customFormat="1" ht="16.5" thickBot="1" x14ac:dyDescent="0.3">
      <c r="A29" s="45" t="s">
        <v>142</v>
      </c>
      <c r="B29" s="45"/>
      <c r="C29" s="45"/>
      <c r="D29" s="45"/>
      <c r="E29" s="45"/>
      <c r="F29" s="45"/>
      <c r="G29" s="45"/>
      <c r="H29" s="45"/>
      <c r="I29" s="45"/>
      <c r="J29" s="45"/>
      <c r="K29" s="45"/>
      <c r="L29" s="45"/>
      <c r="M29" s="45"/>
      <c r="N29" s="45"/>
    </row>
    <row r="30" spans="1:14" x14ac:dyDescent="0.2">
      <c r="A30" s="23"/>
      <c r="B30" s="28" t="s">
        <v>43</v>
      </c>
      <c r="C30" s="32"/>
      <c r="D30" s="29"/>
      <c r="E30" s="29"/>
      <c r="F30" s="22"/>
      <c r="G30" s="22"/>
      <c r="H30" s="28" t="s">
        <v>97</v>
      </c>
      <c r="I30" s="32"/>
      <c r="J30" s="31"/>
      <c r="K30" s="32"/>
      <c r="L30" s="22"/>
      <c r="M30" s="31" t="s">
        <v>98</v>
      </c>
      <c r="N30" s="31"/>
    </row>
    <row r="31" spans="1:14" x14ac:dyDescent="0.2">
      <c r="A31" s="23"/>
      <c r="B31" s="22" t="s">
        <v>84</v>
      </c>
      <c r="C31" s="22"/>
      <c r="D31" s="22"/>
      <c r="E31" s="22" t="s">
        <v>85</v>
      </c>
      <c r="F31" s="31"/>
      <c r="G31" s="31"/>
      <c r="H31" s="22" t="s">
        <v>84</v>
      </c>
      <c r="K31" s="31" t="s">
        <v>85</v>
      </c>
      <c r="M31" s="31" t="s">
        <v>99</v>
      </c>
      <c r="N31" s="31"/>
    </row>
    <row r="32" spans="1:14" x14ac:dyDescent="0.2">
      <c r="A32" s="23"/>
      <c r="B32" s="22" t="s">
        <v>100</v>
      </c>
      <c r="C32" s="22"/>
      <c r="E32" s="22" t="s">
        <v>87</v>
      </c>
      <c r="F32" s="31"/>
      <c r="G32" s="31"/>
      <c r="H32" s="22" t="s">
        <v>100</v>
      </c>
      <c r="K32" s="31" t="s">
        <v>87</v>
      </c>
      <c r="M32" s="31" t="s">
        <v>101</v>
      </c>
      <c r="N32" s="31"/>
    </row>
    <row r="33" spans="1:14" ht="13.5" thickBot="1" x14ac:dyDescent="0.25">
      <c r="A33" s="12"/>
      <c r="B33" s="26"/>
      <c r="C33" s="26"/>
      <c r="D33" s="26"/>
      <c r="E33" s="27"/>
      <c r="F33" s="25"/>
      <c r="G33" s="25"/>
      <c r="H33" s="12"/>
      <c r="I33" s="26"/>
      <c r="J33" s="12"/>
      <c r="K33" s="12"/>
      <c r="L33" s="27"/>
      <c r="M33" s="27" t="s">
        <v>102</v>
      </c>
      <c r="N33" s="25"/>
    </row>
    <row r="34" spans="1:14" x14ac:dyDescent="0.2">
      <c r="M34" s="32"/>
      <c r="N34" s="32"/>
    </row>
    <row r="35" spans="1:14" hidden="1" x14ac:dyDescent="0.2">
      <c r="A35" s="30">
        <v>1987</v>
      </c>
      <c r="B35" s="33">
        <v>31</v>
      </c>
      <c r="C35" s="33"/>
      <c r="D35" s="33"/>
      <c r="E35" s="33">
        <v>2.1</v>
      </c>
      <c r="F35" s="33"/>
      <c r="G35" s="33"/>
      <c r="H35" s="33">
        <v>41</v>
      </c>
      <c r="I35" s="33"/>
      <c r="J35" s="33"/>
      <c r="K35" s="33">
        <v>1.8</v>
      </c>
      <c r="L35" s="33"/>
      <c r="M35" s="32">
        <v>0.75</v>
      </c>
      <c r="N35" s="32"/>
    </row>
    <row r="36" spans="1:14" x14ac:dyDescent="0.2">
      <c r="A36" s="30">
        <v>1988</v>
      </c>
      <c r="B36" s="33">
        <v>33</v>
      </c>
      <c r="E36" s="33">
        <v>5.6</v>
      </c>
      <c r="H36" s="33">
        <v>43</v>
      </c>
      <c r="K36" s="33">
        <v>4.8</v>
      </c>
      <c r="M36" s="32">
        <v>0.76</v>
      </c>
      <c r="N36" s="32"/>
    </row>
    <row r="37" spans="1:14" x14ac:dyDescent="0.2">
      <c r="A37" s="30">
        <v>1989</v>
      </c>
      <c r="B37" s="33">
        <v>34</v>
      </c>
      <c r="E37" s="33">
        <v>4.3</v>
      </c>
      <c r="H37" s="33">
        <v>44</v>
      </c>
      <c r="K37" s="33">
        <v>3.4</v>
      </c>
      <c r="M37" s="32">
        <v>0.77</v>
      </c>
      <c r="N37" s="32"/>
    </row>
    <row r="38" spans="1:14" x14ac:dyDescent="0.2">
      <c r="A38" s="30">
        <v>1990</v>
      </c>
      <c r="B38" s="33">
        <v>35</v>
      </c>
      <c r="E38" s="33">
        <v>3.3</v>
      </c>
      <c r="H38" s="33">
        <v>45</v>
      </c>
      <c r="K38" s="33">
        <v>1.5</v>
      </c>
      <c r="M38" s="32">
        <v>0.78</v>
      </c>
      <c r="N38" s="32"/>
    </row>
    <row r="39" spans="1:14" x14ac:dyDescent="0.2">
      <c r="A39" s="30">
        <v>1991</v>
      </c>
      <c r="B39" s="33">
        <v>36</v>
      </c>
      <c r="E39" s="33">
        <v>2.2000000000000002</v>
      </c>
      <c r="H39" s="33">
        <v>44</v>
      </c>
      <c r="K39" s="33">
        <v>-1.3</v>
      </c>
      <c r="M39" s="32">
        <v>0.81</v>
      </c>
      <c r="N39" s="32"/>
    </row>
    <row r="40" spans="1:14" x14ac:dyDescent="0.2">
      <c r="A40" s="47">
        <v>1992</v>
      </c>
      <c r="B40" s="49">
        <v>37</v>
      </c>
      <c r="C40" s="51"/>
      <c r="D40" s="51"/>
      <c r="E40" s="49">
        <v>2.9</v>
      </c>
      <c r="F40" s="51"/>
      <c r="G40" s="51"/>
      <c r="H40" s="49">
        <v>45</v>
      </c>
      <c r="I40" s="51"/>
      <c r="J40" s="51"/>
      <c r="K40" s="49">
        <v>0.9</v>
      </c>
      <c r="L40" s="51"/>
      <c r="M40" s="52">
        <v>0.82</v>
      </c>
      <c r="N40" s="52"/>
    </row>
    <row r="41" spans="1:14" ht="14.25" x14ac:dyDescent="0.2">
      <c r="A41" s="30" t="s">
        <v>89</v>
      </c>
      <c r="B41" s="33">
        <v>36</v>
      </c>
      <c r="E41" s="37" t="s">
        <v>90</v>
      </c>
      <c r="H41" s="33">
        <v>43</v>
      </c>
      <c r="K41" s="37" t="s">
        <v>103</v>
      </c>
      <c r="M41" s="32">
        <v>0.83</v>
      </c>
      <c r="N41" s="32"/>
    </row>
    <row r="42" spans="1:14" x14ac:dyDescent="0.2">
      <c r="A42" s="30">
        <v>1993</v>
      </c>
      <c r="B42" s="33">
        <v>37</v>
      </c>
      <c r="E42" s="33">
        <v>1.7</v>
      </c>
      <c r="H42" s="33">
        <v>45</v>
      </c>
      <c r="K42" s="33">
        <v>2.7</v>
      </c>
      <c r="M42" s="32">
        <v>0.82</v>
      </c>
      <c r="N42" s="32"/>
    </row>
    <row r="43" spans="1:14" x14ac:dyDescent="0.2">
      <c r="A43" s="30">
        <v>1994</v>
      </c>
      <c r="B43" s="33">
        <v>37</v>
      </c>
      <c r="E43" s="33">
        <v>1.2</v>
      </c>
      <c r="H43" s="33">
        <v>45</v>
      </c>
      <c r="K43" s="33">
        <v>1.3</v>
      </c>
      <c r="M43" s="32">
        <v>0.82</v>
      </c>
      <c r="N43" s="32"/>
    </row>
    <row r="44" spans="1:14" x14ac:dyDescent="0.2">
      <c r="A44" s="30">
        <v>1995</v>
      </c>
      <c r="B44" s="33">
        <v>37</v>
      </c>
      <c r="E44" s="33">
        <v>0.4</v>
      </c>
      <c r="H44" s="33">
        <v>45</v>
      </c>
      <c r="K44" s="33">
        <v>0.2</v>
      </c>
      <c r="M44" s="32">
        <v>0.82</v>
      </c>
      <c r="N44" s="32"/>
    </row>
    <row r="45" spans="1:14" x14ac:dyDescent="0.2">
      <c r="A45" s="30">
        <v>1996</v>
      </c>
      <c r="B45" s="33">
        <v>38</v>
      </c>
      <c r="E45" s="33">
        <v>3.1</v>
      </c>
      <c r="H45" s="33">
        <v>47</v>
      </c>
      <c r="K45" s="33">
        <v>3.4</v>
      </c>
      <c r="M45" s="32">
        <v>0.82</v>
      </c>
      <c r="N45" s="32"/>
    </row>
    <row r="46" spans="1:14" x14ac:dyDescent="0.2">
      <c r="A46" s="30">
        <v>1997</v>
      </c>
      <c r="B46" s="33">
        <v>39</v>
      </c>
      <c r="E46" s="21">
        <v>3</v>
      </c>
      <c r="H46" s="33">
        <v>48</v>
      </c>
      <c r="K46" s="33">
        <v>2.2000000000000002</v>
      </c>
      <c r="M46" s="32">
        <v>0.82</v>
      </c>
      <c r="N46" s="32"/>
    </row>
    <row r="47" spans="1:14" x14ac:dyDescent="0.2">
      <c r="A47" s="30" t="s">
        <v>92</v>
      </c>
      <c r="B47" s="56">
        <v>40.467642752562227</v>
      </c>
      <c r="C47" s="53"/>
      <c r="D47" s="53"/>
      <c r="E47" s="57">
        <v>3.7631865450313597</v>
      </c>
      <c r="F47" s="53"/>
      <c r="G47" s="53"/>
      <c r="H47" s="56">
        <v>48.773966492805428</v>
      </c>
      <c r="I47" s="53"/>
      <c r="J47" s="53"/>
      <c r="K47" s="57">
        <v>1.6124301933446503</v>
      </c>
      <c r="L47" s="53"/>
      <c r="M47" s="58">
        <v>0.82969759612500549</v>
      </c>
      <c r="N47" s="55"/>
    </row>
    <row r="48" spans="1:14" x14ac:dyDescent="0.2">
      <c r="A48" t="s">
        <v>93</v>
      </c>
      <c r="B48" s="53"/>
      <c r="C48" s="53"/>
      <c r="D48" s="53"/>
      <c r="E48" s="57"/>
      <c r="F48" s="53"/>
      <c r="G48" s="53"/>
      <c r="H48" s="53"/>
      <c r="I48" s="53"/>
      <c r="J48" s="53"/>
      <c r="K48" s="57"/>
      <c r="L48" s="53"/>
      <c r="M48" s="53"/>
      <c r="N48" s="36"/>
    </row>
    <row r="49" spans="1:14" ht="13.5" thickBot="1" x14ac:dyDescent="0.25">
      <c r="A49" s="12" t="s">
        <v>94</v>
      </c>
      <c r="B49" s="38"/>
      <c r="C49" s="38"/>
      <c r="D49" s="38"/>
      <c r="E49" s="59"/>
      <c r="F49" s="38"/>
      <c r="G49" s="38"/>
      <c r="H49" s="38"/>
      <c r="I49" s="38"/>
      <c r="J49" s="38"/>
      <c r="K49" s="59"/>
      <c r="L49" s="38"/>
      <c r="M49" s="38"/>
      <c r="N49" s="20"/>
    </row>
    <row r="51" spans="1:14" x14ac:dyDescent="0.2">
      <c r="A51" t="s">
        <v>104</v>
      </c>
    </row>
    <row r="52" spans="1:14" x14ac:dyDescent="0.2">
      <c r="A52" t="s">
        <v>105</v>
      </c>
    </row>
    <row r="53" spans="1:14" ht="105" customHeight="1" x14ac:dyDescent="0.2"/>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85" zoomScaleNormal="85" workbookViewId="0"/>
  </sheetViews>
  <sheetFormatPr defaultRowHeight="12.75" x14ac:dyDescent="0.2"/>
  <cols>
    <col min="1" max="1" width="105.7109375" style="11" customWidth="1"/>
    <col min="2" max="3" width="9.140625" style="11"/>
    <col min="4" max="4" width="15.28515625" style="11" customWidth="1"/>
    <col min="5" max="5" width="16.28515625" style="11" customWidth="1"/>
    <col min="6" max="16384" width="9.140625" style="11"/>
  </cols>
  <sheetData>
    <row r="1" spans="1:5" ht="15" customHeight="1" x14ac:dyDescent="0.25">
      <c r="A1" s="90" t="s">
        <v>941</v>
      </c>
      <c r="B1" s="159"/>
      <c r="C1" s="159"/>
      <c r="D1" s="159"/>
      <c r="E1" s="159"/>
    </row>
    <row r="2" spans="1:5" ht="15" customHeight="1" x14ac:dyDescent="0.25">
      <c r="A2" s="107"/>
      <c r="B2" s="159"/>
      <c r="C2" s="159"/>
      <c r="D2" s="159"/>
      <c r="E2" s="487"/>
    </row>
    <row r="3" spans="1:5" ht="15" customHeight="1" x14ac:dyDescent="0.25">
      <c r="A3" s="218"/>
      <c r="B3" s="543"/>
      <c r="C3" s="198"/>
      <c r="D3" s="198"/>
      <c r="E3" s="245" t="s">
        <v>595</v>
      </c>
    </row>
    <row r="4" spans="1:5" ht="15" customHeight="1" x14ac:dyDescent="0.25">
      <c r="A4" s="90"/>
      <c r="B4" s="211"/>
      <c r="C4" s="200"/>
      <c r="D4" s="200"/>
    </row>
    <row r="5" spans="1:5" ht="15" customHeight="1" x14ac:dyDescent="0.25">
      <c r="A5" s="117"/>
      <c r="B5" s="201" t="s">
        <v>146</v>
      </c>
      <c r="C5" s="202">
        <v>1</v>
      </c>
      <c r="D5" s="202" t="s">
        <v>278</v>
      </c>
      <c r="E5" s="544" t="s">
        <v>187</v>
      </c>
    </row>
    <row r="6" spans="1:5" ht="15" customHeight="1" x14ac:dyDescent="0.2">
      <c r="A6" s="43"/>
      <c r="B6" s="240"/>
      <c r="C6" s="148"/>
      <c r="D6" s="545" t="s">
        <v>597</v>
      </c>
      <c r="E6" s="240"/>
    </row>
    <row r="7" spans="1:5" ht="15" customHeight="1" x14ac:dyDescent="0.2">
      <c r="A7" s="43"/>
      <c r="B7" s="240"/>
      <c r="C7" s="148"/>
      <c r="D7" s="546"/>
      <c r="E7" s="240"/>
    </row>
    <row r="8" spans="1:5" ht="15" customHeight="1" x14ac:dyDescent="0.25">
      <c r="A8" s="355" t="s">
        <v>596</v>
      </c>
      <c r="B8" s="356">
        <v>23</v>
      </c>
      <c r="C8" s="356">
        <v>40</v>
      </c>
      <c r="D8" s="356">
        <v>37</v>
      </c>
      <c r="E8" s="381">
        <v>5196386</v>
      </c>
    </row>
    <row r="9" spans="1:5" ht="15" customHeight="1" x14ac:dyDescent="0.2"/>
    <row r="10" spans="1:5" ht="15" customHeight="1" x14ac:dyDescent="0.25">
      <c r="A10" s="355" t="s">
        <v>139</v>
      </c>
      <c r="B10" s="43">
        <v>20</v>
      </c>
      <c r="C10" s="43">
        <v>40</v>
      </c>
      <c r="D10" s="43">
        <v>39</v>
      </c>
      <c r="E10" s="381">
        <v>2521307</v>
      </c>
    </row>
    <row r="11" spans="1:5" ht="15" customHeight="1" x14ac:dyDescent="0.25">
      <c r="A11" s="355" t="s">
        <v>140</v>
      </c>
      <c r="B11" s="43">
        <v>25</v>
      </c>
      <c r="C11" s="43">
        <v>40</v>
      </c>
      <c r="D11" s="43">
        <v>35</v>
      </c>
      <c r="E11" s="381">
        <v>2675079</v>
      </c>
    </row>
    <row r="12" spans="1:5" ht="15" customHeight="1" x14ac:dyDescent="0.2"/>
    <row r="13" spans="1:5" ht="15" customHeight="1" x14ac:dyDescent="0.2">
      <c r="A13" s="382" t="s">
        <v>572</v>
      </c>
      <c r="B13" s="543"/>
      <c r="C13" s="543"/>
      <c r="D13" s="543"/>
      <c r="E13" s="543"/>
    </row>
    <row r="14" spans="1:5" ht="15" customHeight="1" x14ac:dyDescent="0.2"/>
    <row r="15" spans="1:5" ht="15" customHeight="1" x14ac:dyDescent="0.25">
      <c r="A15" s="90" t="s">
        <v>942</v>
      </c>
    </row>
    <row r="16" spans="1:5" ht="15" customHeight="1" x14ac:dyDescent="0.2"/>
    <row r="17" spans="1:5" ht="15" customHeight="1" x14ac:dyDescent="0.25">
      <c r="A17" s="218"/>
      <c r="B17" s="543"/>
      <c r="C17" s="198"/>
      <c r="D17" s="198"/>
      <c r="E17" s="245" t="s">
        <v>595</v>
      </c>
    </row>
    <row r="18" spans="1:5" ht="15" customHeight="1" x14ac:dyDescent="0.25">
      <c r="A18" s="90"/>
      <c r="B18" s="211"/>
      <c r="C18" s="200"/>
      <c r="D18" s="200"/>
    </row>
    <row r="19" spans="1:5" ht="15" customHeight="1" x14ac:dyDescent="0.25">
      <c r="A19" s="117"/>
      <c r="B19" s="201" t="s">
        <v>146</v>
      </c>
      <c r="C19" s="202">
        <v>1</v>
      </c>
      <c r="D19" s="202" t="s">
        <v>278</v>
      </c>
      <c r="E19" s="544" t="s">
        <v>187</v>
      </c>
    </row>
    <row r="20" spans="1:5" ht="15" customHeight="1" x14ac:dyDescent="0.2">
      <c r="A20" s="43"/>
      <c r="B20" s="240"/>
      <c r="C20" s="148"/>
      <c r="D20" s="545" t="s">
        <v>148</v>
      </c>
      <c r="E20" s="240"/>
    </row>
    <row r="21" spans="1:5" ht="15" customHeight="1" x14ac:dyDescent="0.2">
      <c r="A21" s="43"/>
      <c r="B21" s="240"/>
      <c r="C21" s="148"/>
      <c r="D21" s="546"/>
      <c r="E21" s="240"/>
    </row>
    <row r="22" spans="1:5" ht="15" customHeight="1" x14ac:dyDescent="0.25">
      <c r="A22" s="355" t="s">
        <v>281</v>
      </c>
      <c r="B22" s="356">
        <v>31</v>
      </c>
      <c r="C22" s="356">
        <v>42</v>
      </c>
      <c r="D22" s="356">
        <v>27</v>
      </c>
      <c r="E22" s="381">
        <v>2372777</v>
      </c>
    </row>
    <row r="23" spans="1:5" ht="15" customHeight="1" x14ac:dyDescent="0.2"/>
    <row r="24" spans="1:5" ht="15" customHeight="1" x14ac:dyDescent="0.25">
      <c r="A24" s="355" t="s">
        <v>599</v>
      </c>
      <c r="B24" s="43"/>
      <c r="C24" s="43"/>
      <c r="D24" s="43"/>
      <c r="E24" s="381"/>
    </row>
    <row r="25" spans="1:5" ht="15" customHeight="1" x14ac:dyDescent="0.2">
      <c r="A25" s="358" t="s">
        <v>598</v>
      </c>
      <c r="B25" s="43">
        <v>48</v>
      </c>
      <c r="C25" s="43">
        <v>48</v>
      </c>
      <c r="D25" s="43">
        <v>4</v>
      </c>
      <c r="E25" s="381">
        <v>511447</v>
      </c>
    </row>
    <row r="26" spans="1:5" ht="15" customHeight="1" x14ac:dyDescent="0.2">
      <c r="A26" s="358" t="s">
        <v>556</v>
      </c>
      <c r="B26" s="43">
        <v>8</v>
      </c>
      <c r="C26" s="43">
        <v>36</v>
      </c>
      <c r="D26" s="43">
        <v>56</v>
      </c>
      <c r="E26" s="381">
        <v>409369</v>
      </c>
    </row>
    <row r="27" spans="1:5" ht="15" customHeight="1" x14ac:dyDescent="0.2">
      <c r="A27" s="358" t="s">
        <v>557</v>
      </c>
      <c r="B27" s="43">
        <v>11</v>
      </c>
      <c r="C27" s="43">
        <v>44</v>
      </c>
      <c r="D27" s="43">
        <v>44</v>
      </c>
      <c r="E27" s="381">
        <v>413022</v>
      </c>
    </row>
    <row r="28" spans="1:5" ht="15" customHeight="1" x14ac:dyDescent="0.2">
      <c r="A28" s="358" t="s">
        <v>558</v>
      </c>
      <c r="B28" s="43">
        <v>43</v>
      </c>
      <c r="C28" s="43">
        <v>45</v>
      </c>
      <c r="D28" s="43">
        <v>12</v>
      </c>
      <c r="E28" s="381">
        <v>263360</v>
      </c>
    </row>
    <row r="29" spans="1:5" ht="15" customHeight="1" x14ac:dyDescent="0.2">
      <c r="A29" s="358" t="s">
        <v>559</v>
      </c>
      <c r="B29" s="43">
        <v>63</v>
      </c>
      <c r="C29" s="43">
        <v>27</v>
      </c>
      <c r="D29" s="43">
        <v>10</v>
      </c>
      <c r="E29" s="381">
        <v>20928</v>
      </c>
    </row>
    <row r="30" spans="1:5" ht="15" customHeight="1" x14ac:dyDescent="0.2">
      <c r="A30" s="358" t="s">
        <v>560</v>
      </c>
      <c r="B30" s="43">
        <v>64</v>
      </c>
      <c r="C30" s="43">
        <v>35</v>
      </c>
      <c r="D30" s="43">
        <v>1</v>
      </c>
      <c r="E30" s="381">
        <v>311867</v>
      </c>
    </row>
    <row r="31" spans="1:5" ht="15" customHeight="1" x14ac:dyDescent="0.2">
      <c r="B31" s="43"/>
      <c r="C31" s="43"/>
      <c r="D31" s="43"/>
      <c r="E31" s="381"/>
    </row>
    <row r="32" spans="1:5" ht="15" customHeight="1" x14ac:dyDescent="0.25">
      <c r="A32" s="355" t="s">
        <v>561</v>
      </c>
    </row>
    <row r="33" spans="1:5" ht="15" customHeight="1" x14ac:dyDescent="0.2">
      <c r="A33" s="358" t="s">
        <v>562</v>
      </c>
      <c r="B33" s="43">
        <v>8</v>
      </c>
      <c r="C33" s="43">
        <v>38</v>
      </c>
      <c r="D33" s="43">
        <v>54</v>
      </c>
      <c r="E33" s="381">
        <v>652675</v>
      </c>
    </row>
    <row r="34" spans="1:5" ht="15" customHeight="1" x14ac:dyDescent="0.2">
      <c r="A34" s="358" t="s">
        <v>563</v>
      </c>
      <c r="B34" s="43">
        <v>6</v>
      </c>
      <c r="C34" s="43">
        <v>38</v>
      </c>
      <c r="D34" s="43">
        <v>56</v>
      </c>
      <c r="E34" s="381">
        <v>1585110</v>
      </c>
    </row>
    <row r="35" spans="1:5" ht="15" customHeight="1" x14ac:dyDescent="0.2">
      <c r="A35" s="358" t="s">
        <v>564</v>
      </c>
      <c r="B35" s="43">
        <v>49</v>
      </c>
      <c r="C35" s="43">
        <v>38</v>
      </c>
      <c r="D35" s="43">
        <v>13</v>
      </c>
      <c r="E35" s="381">
        <v>372920</v>
      </c>
    </row>
    <row r="36" spans="1:5" ht="15" customHeight="1" x14ac:dyDescent="0.2">
      <c r="A36" s="358" t="s">
        <v>565</v>
      </c>
      <c r="B36" s="43">
        <v>53</v>
      </c>
      <c r="C36" s="43">
        <v>37</v>
      </c>
      <c r="D36" s="43">
        <v>10</v>
      </c>
      <c r="E36" s="381">
        <v>317812</v>
      </c>
    </row>
    <row r="37" spans="1:5" ht="15" customHeight="1" x14ac:dyDescent="0.2">
      <c r="A37" s="358" t="s">
        <v>566</v>
      </c>
      <c r="B37" s="43">
        <v>41</v>
      </c>
      <c r="C37" s="43">
        <v>40</v>
      </c>
      <c r="D37" s="43">
        <v>18</v>
      </c>
      <c r="E37" s="381">
        <v>421264</v>
      </c>
    </row>
    <row r="38" spans="1:5" ht="15" customHeight="1" x14ac:dyDescent="0.2"/>
    <row r="39" spans="1:5" ht="15" customHeight="1" x14ac:dyDescent="0.2">
      <c r="A39" s="382" t="s">
        <v>572</v>
      </c>
      <c r="B39" s="543"/>
      <c r="C39" s="543"/>
      <c r="D39" s="543"/>
      <c r="E39" s="543"/>
    </row>
    <row r="40" spans="1:5" ht="15" customHeight="1" x14ac:dyDescent="0.2"/>
    <row r="41" spans="1:5" ht="17.25" customHeight="1" x14ac:dyDescent="0.2">
      <c r="A41" s="530" t="s">
        <v>594</v>
      </c>
      <c r="B41" s="530"/>
      <c r="C41" s="530"/>
      <c r="D41" s="530"/>
      <c r="E41" s="530"/>
    </row>
    <row r="42" spans="1:5" ht="15" customHeight="1" x14ac:dyDescent="0.2"/>
    <row r="43" spans="1:5" ht="15" customHeight="1" x14ac:dyDescent="0.25">
      <c r="A43" s="218"/>
      <c r="B43" s="543"/>
      <c r="C43" s="198"/>
      <c r="D43" s="198"/>
      <c r="E43" s="245" t="s">
        <v>595</v>
      </c>
    </row>
    <row r="44" spans="1:5" ht="15" customHeight="1" x14ac:dyDescent="0.25">
      <c r="A44" s="90"/>
      <c r="B44" s="211"/>
      <c r="C44" s="200"/>
      <c r="D44" s="200"/>
    </row>
    <row r="45" spans="1:5" ht="15" customHeight="1" x14ac:dyDescent="0.25">
      <c r="A45" s="117"/>
      <c r="B45" s="201" t="s">
        <v>146</v>
      </c>
      <c r="C45" s="202">
        <v>1</v>
      </c>
      <c r="D45" s="202" t="s">
        <v>278</v>
      </c>
      <c r="E45" s="544" t="s">
        <v>187</v>
      </c>
    </row>
    <row r="46" spans="1:5" ht="15" customHeight="1" x14ac:dyDescent="0.2">
      <c r="A46" s="43"/>
      <c r="B46" s="240"/>
      <c r="C46" s="148"/>
      <c r="D46" s="545" t="s">
        <v>597</v>
      </c>
      <c r="E46" s="240"/>
    </row>
    <row r="47" spans="1:5" ht="15" customHeight="1" x14ac:dyDescent="0.25">
      <c r="A47" s="385" t="s">
        <v>596</v>
      </c>
      <c r="B47" s="356">
        <v>23</v>
      </c>
      <c r="C47" s="356">
        <v>40</v>
      </c>
      <c r="D47" s="356">
        <v>37</v>
      </c>
      <c r="E47" s="381">
        <v>5196386</v>
      </c>
    </row>
    <row r="48" spans="1:5" ht="15" customHeight="1" x14ac:dyDescent="0.2">
      <c r="A48" s="380"/>
    </row>
    <row r="49" spans="1:5" ht="15" customHeight="1" x14ac:dyDescent="0.25">
      <c r="A49" s="385" t="s">
        <v>567</v>
      </c>
    </row>
    <row r="50" spans="1:5" ht="15" customHeight="1" x14ac:dyDescent="0.2">
      <c r="A50" s="44" t="s">
        <v>568</v>
      </c>
      <c r="B50" s="43">
        <v>46</v>
      </c>
      <c r="C50" s="43">
        <v>40</v>
      </c>
      <c r="D50" s="43">
        <v>14</v>
      </c>
      <c r="E50" s="381">
        <v>472795</v>
      </c>
    </row>
    <row r="51" spans="1:5" ht="15" customHeight="1" x14ac:dyDescent="0.2">
      <c r="A51" s="44" t="s">
        <v>569</v>
      </c>
      <c r="B51" s="43">
        <v>34</v>
      </c>
      <c r="C51" s="43">
        <v>42</v>
      </c>
      <c r="D51" s="43">
        <v>23</v>
      </c>
      <c r="E51" s="381">
        <v>523272</v>
      </c>
    </row>
    <row r="52" spans="1:5" ht="15" customHeight="1" x14ac:dyDescent="0.2">
      <c r="A52" s="44" t="s">
        <v>570</v>
      </c>
      <c r="B52" s="43">
        <v>19</v>
      </c>
      <c r="C52" s="43">
        <v>40</v>
      </c>
      <c r="D52" s="43">
        <v>42</v>
      </c>
      <c r="E52" s="381">
        <v>4200319</v>
      </c>
    </row>
    <row r="53" spans="1:5" ht="15" customHeight="1" x14ac:dyDescent="0.2">
      <c r="A53" s="380"/>
    </row>
    <row r="54" spans="1:5" ht="15" customHeight="1" x14ac:dyDescent="0.25">
      <c r="A54" s="385" t="s">
        <v>571</v>
      </c>
    </row>
    <row r="55" spans="1:5" ht="15" customHeight="1" x14ac:dyDescent="0.2">
      <c r="A55" s="547" t="s">
        <v>573</v>
      </c>
      <c r="B55" s="548">
        <v>22</v>
      </c>
      <c r="C55" s="548">
        <v>40</v>
      </c>
      <c r="D55" s="548">
        <v>38</v>
      </c>
      <c r="E55" s="549">
        <v>4995665</v>
      </c>
    </row>
    <row r="56" spans="1:5" ht="15" customHeight="1" x14ac:dyDescent="0.2">
      <c r="A56" s="547" t="s">
        <v>574</v>
      </c>
      <c r="B56" s="548">
        <v>22</v>
      </c>
      <c r="C56" s="548">
        <v>40</v>
      </c>
      <c r="D56" s="548">
        <v>38</v>
      </c>
      <c r="E56" s="549">
        <v>4382131</v>
      </c>
    </row>
    <row r="57" spans="1:5" ht="15" customHeight="1" x14ac:dyDescent="0.2">
      <c r="A57" s="547" t="s">
        <v>575</v>
      </c>
      <c r="B57" s="548">
        <v>16</v>
      </c>
      <c r="C57" s="548">
        <v>41</v>
      </c>
      <c r="D57" s="548">
        <v>43</v>
      </c>
      <c r="E57" s="549">
        <v>403604</v>
      </c>
    </row>
    <row r="58" spans="1:5" ht="15" customHeight="1" x14ac:dyDescent="0.2">
      <c r="A58" s="547" t="s">
        <v>576</v>
      </c>
      <c r="B58" s="548">
        <v>27</v>
      </c>
      <c r="C58" s="548">
        <v>40</v>
      </c>
      <c r="D58" s="548">
        <v>33</v>
      </c>
      <c r="E58" s="549">
        <v>52086</v>
      </c>
    </row>
    <row r="59" spans="1:5" ht="15" customHeight="1" x14ac:dyDescent="0.2">
      <c r="A59" s="547" t="s">
        <v>577</v>
      </c>
      <c r="B59" s="548">
        <v>35</v>
      </c>
      <c r="C59" s="548">
        <v>41</v>
      </c>
      <c r="D59" s="550">
        <v>24</v>
      </c>
      <c r="E59" s="549">
        <v>4029</v>
      </c>
    </row>
    <row r="60" spans="1:5" ht="15" customHeight="1" x14ac:dyDescent="0.2">
      <c r="A60" s="547" t="s">
        <v>578</v>
      </c>
      <c r="B60" s="548">
        <v>31</v>
      </c>
      <c r="C60" s="548">
        <v>52</v>
      </c>
      <c r="D60" s="548">
        <v>17</v>
      </c>
      <c r="E60" s="549">
        <v>60324</v>
      </c>
    </row>
    <row r="61" spans="1:5" ht="15" customHeight="1" x14ac:dyDescent="0.2">
      <c r="A61" s="547" t="s">
        <v>579</v>
      </c>
      <c r="B61" s="548">
        <v>32</v>
      </c>
      <c r="C61" s="548">
        <v>42</v>
      </c>
      <c r="D61" s="548">
        <v>26</v>
      </c>
      <c r="E61" s="549">
        <v>93491</v>
      </c>
    </row>
    <row r="62" spans="1:5" ht="15" customHeight="1" x14ac:dyDescent="0.2">
      <c r="A62" s="547" t="s">
        <v>580</v>
      </c>
      <c r="B62" s="548">
        <v>26</v>
      </c>
      <c r="C62" s="548">
        <v>42</v>
      </c>
      <c r="D62" s="548">
        <v>32</v>
      </c>
      <c r="E62" s="549">
        <v>19068</v>
      </c>
    </row>
    <row r="63" spans="1:5" ht="15" customHeight="1" x14ac:dyDescent="0.2">
      <c r="A63" s="547" t="s">
        <v>581</v>
      </c>
      <c r="B63" s="548">
        <v>27</v>
      </c>
      <c r="C63" s="548">
        <v>38</v>
      </c>
      <c r="D63" s="548">
        <v>35</v>
      </c>
      <c r="E63" s="549">
        <v>133506</v>
      </c>
    </row>
    <row r="64" spans="1:5" ht="15" customHeight="1" x14ac:dyDescent="0.2">
      <c r="A64" s="547" t="s">
        <v>582</v>
      </c>
      <c r="B64" s="548">
        <v>16</v>
      </c>
      <c r="C64" s="548">
        <v>36</v>
      </c>
      <c r="D64" s="548">
        <v>48</v>
      </c>
      <c r="E64" s="549">
        <v>48968</v>
      </c>
    </row>
    <row r="65" spans="1:5" ht="15" customHeight="1" x14ac:dyDescent="0.2">
      <c r="A65" s="547" t="s">
        <v>583</v>
      </c>
      <c r="B65" s="548">
        <v>29</v>
      </c>
      <c r="C65" s="548">
        <v>38</v>
      </c>
      <c r="D65" s="548">
        <v>33</v>
      </c>
      <c r="E65" s="549">
        <v>31442</v>
      </c>
    </row>
    <row r="66" spans="1:5" ht="15" customHeight="1" x14ac:dyDescent="0.2">
      <c r="A66" s="547" t="s">
        <v>584</v>
      </c>
      <c r="B66" s="548">
        <v>32</v>
      </c>
      <c r="C66" s="548">
        <v>41</v>
      </c>
      <c r="D66" s="550">
        <v>27</v>
      </c>
      <c r="E66" s="549">
        <v>3710</v>
      </c>
    </row>
    <row r="67" spans="1:5" ht="15" customHeight="1" x14ac:dyDescent="0.2">
      <c r="A67" s="547" t="s">
        <v>585</v>
      </c>
      <c r="B67" s="548">
        <v>36</v>
      </c>
      <c r="C67" s="548">
        <v>36</v>
      </c>
      <c r="D67" s="548">
        <v>28</v>
      </c>
      <c r="E67" s="549">
        <v>29596</v>
      </c>
    </row>
    <row r="68" spans="1:5" ht="15" customHeight="1" x14ac:dyDescent="0.2">
      <c r="A68" s="547" t="s">
        <v>586</v>
      </c>
      <c r="B68" s="548">
        <v>36</v>
      </c>
      <c r="C68" s="548">
        <v>44</v>
      </c>
      <c r="D68" s="548">
        <v>19</v>
      </c>
      <c r="E68" s="549">
        <v>19790</v>
      </c>
    </row>
    <row r="69" spans="1:5" ht="15" customHeight="1" x14ac:dyDescent="0.2">
      <c r="A69" s="547" t="s">
        <v>587</v>
      </c>
      <c r="B69" s="548">
        <v>51</v>
      </c>
      <c r="C69" s="548">
        <v>36</v>
      </c>
      <c r="D69" s="548">
        <v>13</v>
      </c>
      <c r="E69" s="549">
        <v>28170</v>
      </c>
    </row>
    <row r="70" spans="1:5" ht="15" customHeight="1" x14ac:dyDescent="0.2">
      <c r="A70" s="547" t="s">
        <v>588</v>
      </c>
      <c r="B70" s="548">
        <v>39</v>
      </c>
      <c r="C70" s="548">
        <v>39</v>
      </c>
      <c r="D70" s="548">
        <v>22</v>
      </c>
      <c r="E70" s="549">
        <v>6279</v>
      </c>
    </row>
    <row r="71" spans="1:5" ht="15" customHeight="1" x14ac:dyDescent="0.2">
      <c r="A71" s="547" t="s">
        <v>589</v>
      </c>
      <c r="B71" s="548">
        <v>34</v>
      </c>
      <c r="C71" s="548">
        <v>43</v>
      </c>
      <c r="D71" s="548">
        <v>23</v>
      </c>
      <c r="E71" s="549">
        <v>13698</v>
      </c>
    </row>
    <row r="72" spans="1:5" ht="15" customHeight="1" x14ac:dyDescent="0.2">
      <c r="A72" s="547" t="s">
        <v>590</v>
      </c>
      <c r="B72" s="548">
        <v>36</v>
      </c>
      <c r="C72" s="548">
        <v>42</v>
      </c>
      <c r="D72" s="548">
        <v>21</v>
      </c>
      <c r="E72" s="549">
        <v>8959</v>
      </c>
    </row>
    <row r="73" spans="1:5" ht="15" customHeight="1" x14ac:dyDescent="0.2">
      <c r="A73" s="547" t="s">
        <v>591</v>
      </c>
      <c r="B73" s="551">
        <v>31</v>
      </c>
      <c r="C73" s="551">
        <v>43</v>
      </c>
      <c r="D73" s="551">
        <v>25</v>
      </c>
      <c r="E73" s="552">
        <v>4739</v>
      </c>
    </row>
    <row r="74" spans="1:5" ht="15" x14ac:dyDescent="0.2">
      <c r="B74" s="43"/>
      <c r="C74" s="43"/>
      <c r="D74" s="43"/>
      <c r="E74" s="381"/>
    </row>
    <row r="75" spans="1:5" x14ac:dyDescent="0.2">
      <c r="A75" s="382" t="s">
        <v>572</v>
      </c>
      <c r="B75" s="543"/>
      <c r="C75" s="543"/>
      <c r="D75" s="543"/>
      <c r="E75" s="543"/>
    </row>
  </sheetData>
  <mergeCells count="1">
    <mergeCell ref="A41:E41"/>
  </mergeCells>
  <pageMargins left="0.7" right="0.7" top="0.75" bottom="0.75" header="0.3" footer="0.3"/>
  <pageSetup paperSize="9" scale="5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93"/>
  <sheetViews>
    <sheetView zoomScale="75" zoomScaleNormal="75" workbookViewId="0"/>
  </sheetViews>
  <sheetFormatPr defaultRowHeight="12.75" x14ac:dyDescent="0.2"/>
  <cols>
    <col min="1" max="1" width="11" customWidth="1"/>
    <col min="12" max="12" width="10.85546875" customWidth="1"/>
  </cols>
  <sheetData>
    <row r="1" spans="1:1" s="43" customFormat="1" ht="15.75" x14ac:dyDescent="0.25">
      <c r="A1" s="92" t="s">
        <v>397</v>
      </c>
    </row>
    <row r="3" spans="1:1" s="181" customFormat="1" ht="15.75" x14ac:dyDescent="0.25">
      <c r="A3" s="241" t="s">
        <v>170</v>
      </c>
    </row>
    <row r="33" spans="1:1" s="181" customFormat="1" ht="15.75" x14ac:dyDescent="0.25">
      <c r="A33" s="241" t="s">
        <v>171</v>
      </c>
    </row>
    <row r="66" spans="1:21" x14ac:dyDescent="0.2">
      <c r="A66" s="1"/>
      <c r="B66" s="1"/>
      <c r="C66" s="1"/>
      <c r="D66" s="1"/>
      <c r="E66" s="1"/>
      <c r="F66" s="1"/>
      <c r="G66" s="1"/>
      <c r="H66" s="1"/>
      <c r="I66" s="1"/>
      <c r="J66" s="1"/>
      <c r="K66" s="1"/>
      <c r="L66" s="1"/>
    </row>
    <row r="67" spans="1:21" ht="15.75" x14ac:dyDescent="0.25">
      <c r="A67" s="1"/>
      <c r="B67" s="90"/>
      <c r="C67" s="90"/>
      <c r="D67" s="95"/>
      <c r="E67" s="95"/>
      <c r="F67" s="95"/>
      <c r="G67" s="90"/>
      <c r="H67" s="90"/>
      <c r="I67" s="90"/>
      <c r="J67" s="90"/>
      <c r="K67" s="160"/>
      <c r="L67" s="160"/>
    </row>
    <row r="68" spans="1:21" ht="15" x14ac:dyDescent="0.2">
      <c r="A68" t="s">
        <v>792</v>
      </c>
      <c r="B68" s="69"/>
      <c r="C68" s="69"/>
      <c r="D68" s="69"/>
      <c r="E68" s="69"/>
      <c r="F68" s="69"/>
      <c r="G68" s="72"/>
      <c r="H68" s="72"/>
      <c r="I68" s="72"/>
      <c r="J68" s="69"/>
      <c r="K68" s="72"/>
      <c r="L68" s="72"/>
      <c r="M68" s="36"/>
    </row>
    <row r="69" spans="1:21" ht="15" x14ac:dyDescent="0.2">
      <c r="A69" s="256" t="s">
        <v>398</v>
      </c>
      <c r="B69" s="69"/>
      <c r="C69" s="69"/>
      <c r="D69" s="69"/>
      <c r="E69" s="69"/>
      <c r="F69" s="69"/>
      <c r="G69" s="72"/>
      <c r="H69" s="72"/>
      <c r="I69" s="72"/>
      <c r="J69" s="44"/>
      <c r="K69" s="159"/>
      <c r="L69" s="72"/>
      <c r="M69" s="36"/>
    </row>
    <row r="70" spans="1:21" ht="15" x14ac:dyDescent="0.2">
      <c r="A70" s="69"/>
      <c r="B70" s="69"/>
      <c r="C70" s="69"/>
      <c r="D70" s="69"/>
      <c r="E70" s="69"/>
      <c r="F70" s="69"/>
      <c r="G70" s="72"/>
      <c r="H70" s="72"/>
      <c r="I70" s="72"/>
      <c r="J70" s="44"/>
      <c r="K70" s="72"/>
      <c r="L70" s="72"/>
      <c r="M70" s="36"/>
    </row>
    <row r="71" spans="1:21" ht="15" x14ac:dyDescent="0.2">
      <c r="A71" s="69"/>
      <c r="B71" s="312">
        <f>'T1.1-T1.2'!I2</f>
        <v>2000</v>
      </c>
      <c r="C71" s="312">
        <f>'T1.1-T1.2'!J2</f>
        <v>2001</v>
      </c>
      <c r="D71" s="312">
        <f>'T1.1-T1.2'!K2</f>
        <v>2002</v>
      </c>
      <c r="E71" s="312">
        <f>'T1.1-T1.2'!L2</f>
        <v>2003</v>
      </c>
      <c r="F71" s="312">
        <f>'T1.1-T1.2'!M2</f>
        <v>2004</v>
      </c>
      <c r="G71" s="312">
        <f>'T1.1-T1.2'!N2</f>
        <v>2005</v>
      </c>
      <c r="H71" s="312">
        <f>'T1.1-T1.2'!O2</f>
        <v>2006</v>
      </c>
      <c r="I71" s="312">
        <f>'T1.1-T1.2'!P2</f>
        <v>2007</v>
      </c>
      <c r="J71" s="312">
        <f>'T1.1-T1.2'!Q2</f>
        <v>2008</v>
      </c>
      <c r="K71" s="312">
        <f>'T1.1-T1.2'!R2</f>
        <v>2009</v>
      </c>
      <c r="L71" s="312">
        <f>'T1.1-T1.2'!S2</f>
        <v>2010</v>
      </c>
      <c r="M71" s="312">
        <f>'T1.1-T1.2'!T2</f>
        <v>2011</v>
      </c>
      <c r="N71" s="312">
        <f>'T1.1-T1.2'!U2</f>
        <v>2012</v>
      </c>
      <c r="O71" s="312">
        <f>'T1.1-T1.2'!V2</f>
        <v>2013</v>
      </c>
      <c r="P71" s="312">
        <f>'T1.1-T1.2'!W2</f>
        <v>2014</v>
      </c>
      <c r="Q71" s="312">
        <f>'T1.1-T1.2'!X2</f>
        <v>2015</v>
      </c>
      <c r="R71" s="312">
        <f>'T1.1-T1.2'!Y2</f>
        <v>2016</v>
      </c>
      <c r="S71" s="312">
        <f>'T1.1-T1.2'!Z2</f>
        <v>2017</v>
      </c>
      <c r="T71" s="312">
        <f>'T1.1-T1.2'!AA2</f>
        <v>2018</v>
      </c>
      <c r="U71" s="312">
        <f>'T1.1-T1.2'!AB2</f>
        <v>2019</v>
      </c>
    </row>
    <row r="72" spans="1:21" ht="15" x14ac:dyDescent="0.2">
      <c r="A72" s="69" t="str">
        <f>'T1.1-T1.2'!A9</f>
        <v>Crown and exempt 1</v>
      </c>
      <c r="B72" s="313">
        <f>'T1.1-T1.2'!I9</f>
        <v>20.759</v>
      </c>
      <c r="C72" s="313">
        <f>'T1.1-T1.2'!J9</f>
        <v>19</v>
      </c>
      <c r="D72" s="313">
        <f>'T1.1-T1.2'!K9</f>
        <v>19.896999999999998</v>
      </c>
      <c r="E72" s="313"/>
      <c r="U72" s="488"/>
    </row>
    <row r="73" spans="1:21" ht="15" x14ac:dyDescent="0.2">
      <c r="A73" s="69" t="s">
        <v>441</v>
      </c>
      <c r="B73" s="313"/>
      <c r="C73" s="313"/>
      <c r="D73" s="313"/>
      <c r="E73" s="313">
        <f>'T1.1-T1.2'!L9</f>
        <v>21.966000000000001</v>
      </c>
      <c r="F73" s="313">
        <f>'T1.1-T1.2'!M9</f>
        <v>23.789000000000001</v>
      </c>
      <c r="G73" s="313">
        <f>'T1.1-T1.2'!N9</f>
        <v>25.988</v>
      </c>
      <c r="H73" s="313">
        <f>'T1.1-T1.2'!O9</f>
        <v>25.257000000000001</v>
      </c>
      <c r="I73" s="313">
        <f>'T1.1-T1.2'!P9</f>
        <v>28.414000000000001</v>
      </c>
      <c r="J73" s="313">
        <f>'T1.1-T1.2'!Q9</f>
        <v>31.585000000000001</v>
      </c>
      <c r="K73" s="313">
        <f>'T1.1-T1.2'!R9</f>
        <v>30.001999999999999</v>
      </c>
      <c r="L73" s="313">
        <f>'T1.1-T1.2'!S9</f>
        <v>32.356999999999999</v>
      </c>
      <c r="M73" s="313">
        <f>'T1.1-T1.2'!T9</f>
        <v>34.4</v>
      </c>
      <c r="N73" s="313">
        <f>'T1.1-T1.2'!U9</f>
        <v>31.861000000000001</v>
      </c>
      <c r="O73" s="313">
        <f>'T1.1-T1.2'!V9</f>
        <v>31.64</v>
      </c>
      <c r="P73" s="313">
        <f>'T1.1-T1.2'!W9</f>
        <v>34.078000000000003</v>
      </c>
      <c r="Q73" s="313">
        <f>'T1.1-T1.2'!X9</f>
        <v>32.258000000000003</v>
      </c>
      <c r="R73" s="313">
        <f>'T1.1-T1.2'!Y9</f>
        <v>31.509</v>
      </c>
      <c r="S73" s="313">
        <f>'T1.1-T1.2'!Z9</f>
        <v>31.053999999999998</v>
      </c>
      <c r="T73" s="313">
        <f>'T1.1-T1.2'!AA9</f>
        <v>30.963000000000001</v>
      </c>
      <c r="U73" s="313">
        <f>'T1.1-T1.2'!AB9</f>
        <v>33.005000000000003</v>
      </c>
    </row>
    <row r="74" spans="1:21" ht="15" x14ac:dyDescent="0.2">
      <c r="A74" s="69" t="str">
        <f>'T1.1-T1.2'!A10</f>
        <v>Other vehicles 1</v>
      </c>
      <c r="B74" s="313">
        <f>'T1.1-T1.2'!I10</f>
        <v>3.4499999999999886</v>
      </c>
      <c r="C74" s="313">
        <f>'T1.1-T1.2'!J10</f>
        <v>3.9</v>
      </c>
      <c r="D74" s="313">
        <f>'T1.1-T1.2'!K10</f>
        <v>4.3600000000000003</v>
      </c>
      <c r="E74" s="313"/>
      <c r="F74" s="313"/>
      <c r="G74" s="313"/>
      <c r="H74" s="313"/>
      <c r="I74" s="313"/>
      <c r="J74" s="313"/>
      <c r="K74" s="313"/>
      <c r="L74" s="313"/>
      <c r="M74" s="313"/>
      <c r="N74" s="313"/>
      <c r="O74" s="313"/>
      <c r="P74" s="313"/>
      <c r="U74" s="488"/>
    </row>
    <row r="75" spans="1:21" ht="15" x14ac:dyDescent="0.2">
      <c r="A75" s="1" t="s">
        <v>442</v>
      </c>
      <c r="B75" s="1"/>
      <c r="C75" s="1"/>
      <c r="D75" s="1"/>
      <c r="E75" s="313">
        <f>'T1.1-T1.2'!L10</f>
        <v>1.22</v>
      </c>
      <c r="F75" s="313">
        <f>'T1.1-T1.2'!M10</f>
        <v>1.139</v>
      </c>
      <c r="G75" s="313">
        <f>'T1.1-T1.2'!N10</f>
        <v>1.2310000000000001</v>
      </c>
      <c r="H75" s="313">
        <f>'T1.1-T1.2'!O10</f>
        <v>1.1599999999999999</v>
      </c>
      <c r="I75" s="313">
        <f>'T1.1-T1.2'!P10</f>
        <v>1.554</v>
      </c>
      <c r="J75" s="313">
        <f>'T1.1-T1.2'!Q10</f>
        <v>1.5209999999999999</v>
      </c>
      <c r="K75" s="313">
        <f>'T1.1-T1.2'!R10</f>
        <v>0.77800000000000002</v>
      </c>
      <c r="L75" s="313">
        <f>'T1.1-T1.2'!S10</f>
        <v>0.72</v>
      </c>
      <c r="M75" s="313">
        <f>'T1.1-T1.2'!T10</f>
        <v>0.85599999999999998</v>
      </c>
      <c r="N75" s="313">
        <f>'T1.1-T1.2'!U10</f>
        <v>1.1599999999999999</v>
      </c>
      <c r="O75" s="313">
        <f>'T1.1-T1.2'!V10</f>
        <v>1.0269999999999999</v>
      </c>
      <c r="P75" s="313">
        <f>'T1.1-T1.2'!W10</f>
        <v>1.476</v>
      </c>
      <c r="Q75" s="313">
        <f>'T1.1-T1.2'!X10</f>
        <v>1.9339999999999999</v>
      </c>
      <c r="R75" s="313">
        <f>'T1.1-T1.2'!Y10</f>
        <v>1.8360000000000001</v>
      </c>
      <c r="S75" s="313">
        <f>'T1.1-T1.2'!Z10</f>
        <v>1.9570000000000001</v>
      </c>
      <c r="T75" s="313">
        <f>'T1.1-T1.2'!AA10</f>
        <v>2.2120000000000002</v>
      </c>
      <c r="U75" s="313">
        <f>'T1.1-T1.2'!AB10</f>
        <v>2.2400000000000002</v>
      </c>
    </row>
    <row r="76" spans="1:21" x14ac:dyDescent="0.2">
      <c r="A76" s="1"/>
      <c r="B76" s="1"/>
      <c r="C76" s="1"/>
      <c r="D76" s="1"/>
      <c r="E76" s="1"/>
      <c r="F76" s="1"/>
      <c r="G76" s="1"/>
      <c r="H76" s="1"/>
      <c r="I76" s="1"/>
      <c r="J76" s="1"/>
      <c r="K76" s="1"/>
      <c r="L76" s="1"/>
    </row>
    <row r="77" spans="1:21" x14ac:dyDescent="0.2">
      <c r="A77" s="1"/>
      <c r="B77" s="1"/>
      <c r="C77" s="1"/>
      <c r="D77" s="1"/>
      <c r="E77" s="1"/>
      <c r="F77" s="1"/>
      <c r="G77" s="1"/>
      <c r="H77" s="1"/>
      <c r="I77" s="1"/>
      <c r="J77" s="1"/>
      <c r="K77" s="1"/>
      <c r="L77" s="1"/>
    </row>
    <row r="78" spans="1:21" x14ac:dyDescent="0.2">
      <c r="A78" s="1"/>
      <c r="B78" s="1"/>
      <c r="C78" s="1"/>
      <c r="D78" s="1"/>
      <c r="E78" s="1"/>
      <c r="F78" s="1"/>
      <c r="G78" s="1"/>
      <c r="H78" s="1"/>
      <c r="I78" s="1"/>
      <c r="J78" s="1"/>
      <c r="K78" s="1"/>
      <c r="L78" s="1"/>
    </row>
    <row r="79" spans="1:21" x14ac:dyDescent="0.2">
      <c r="A79" s="1"/>
      <c r="B79" s="1"/>
      <c r="C79" s="1"/>
      <c r="D79" s="1"/>
      <c r="E79" s="1"/>
      <c r="F79" s="1"/>
      <c r="G79" s="1"/>
      <c r="H79" s="1"/>
      <c r="I79" s="1"/>
      <c r="J79" s="1"/>
      <c r="K79" s="1"/>
      <c r="L79" s="1"/>
    </row>
    <row r="80" spans="1:21" x14ac:dyDescent="0.2">
      <c r="A80" s="1"/>
      <c r="B80" s="1"/>
      <c r="C80" s="1"/>
      <c r="D80" s="1"/>
      <c r="E80" s="1"/>
      <c r="F80" s="1"/>
      <c r="G80" s="1"/>
      <c r="H80" s="1"/>
      <c r="I80" s="1"/>
      <c r="J80" s="1"/>
      <c r="K80" s="1"/>
      <c r="L80" s="1"/>
    </row>
    <row r="81" spans="1:12" x14ac:dyDescent="0.2">
      <c r="A81" s="1"/>
      <c r="B81" s="1"/>
      <c r="C81" s="1"/>
      <c r="D81" s="1"/>
      <c r="E81" s="1"/>
      <c r="F81" s="1"/>
      <c r="G81" s="1"/>
      <c r="H81" s="1"/>
      <c r="I81" s="1"/>
      <c r="J81" s="1"/>
      <c r="K81" s="1"/>
      <c r="L81" s="1"/>
    </row>
    <row r="82" spans="1:12" x14ac:dyDescent="0.2">
      <c r="A82" s="1"/>
      <c r="B82" s="1"/>
      <c r="C82" s="1"/>
      <c r="D82" s="1"/>
      <c r="E82" s="1"/>
      <c r="F82" s="1"/>
      <c r="G82" s="1"/>
      <c r="H82" s="1"/>
      <c r="I82" s="1"/>
      <c r="J82" s="1"/>
      <c r="K82" s="1"/>
      <c r="L82" s="1"/>
    </row>
    <row r="83" spans="1:12" x14ac:dyDescent="0.2">
      <c r="A83" s="1"/>
      <c r="B83" s="1"/>
      <c r="C83" s="1"/>
      <c r="D83" s="1"/>
      <c r="E83" s="1"/>
      <c r="F83" s="1"/>
      <c r="G83" s="1"/>
      <c r="H83" s="1"/>
      <c r="I83" s="1"/>
      <c r="J83" s="1"/>
      <c r="K83" s="1"/>
      <c r="L83" s="1"/>
    </row>
    <row r="84" spans="1:12" x14ac:dyDescent="0.2">
      <c r="A84" s="1"/>
      <c r="B84" s="1"/>
      <c r="C84" s="1"/>
      <c r="D84" s="1"/>
      <c r="E84" s="1"/>
      <c r="F84" s="1"/>
      <c r="G84" s="1"/>
      <c r="H84" s="1"/>
      <c r="I84" s="1"/>
      <c r="J84" s="1"/>
      <c r="K84" s="1"/>
      <c r="L84" s="1"/>
    </row>
    <row r="85" spans="1:12" x14ac:dyDescent="0.2">
      <c r="A85" s="1"/>
      <c r="B85" s="1"/>
      <c r="C85" s="1"/>
      <c r="D85" s="1"/>
      <c r="E85" s="1"/>
      <c r="F85" s="1"/>
      <c r="G85" s="1"/>
      <c r="H85" s="1"/>
      <c r="I85" s="1"/>
      <c r="J85" s="1"/>
      <c r="K85" s="1"/>
      <c r="L85" s="1"/>
    </row>
    <row r="86" spans="1:12" x14ac:dyDescent="0.2">
      <c r="A86" s="1"/>
      <c r="B86" s="1"/>
      <c r="C86" s="1"/>
      <c r="D86" s="1"/>
      <c r="E86" s="1"/>
      <c r="F86" s="1"/>
      <c r="G86" s="1"/>
      <c r="H86" s="1"/>
      <c r="I86" s="1"/>
      <c r="J86" s="1"/>
      <c r="K86" s="1"/>
      <c r="L86" s="1"/>
    </row>
    <row r="87" spans="1:12" x14ac:dyDescent="0.2">
      <c r="A87" s="1"/>
      <c r="B87" s="1"/>
      <c r="C87" s="1"/>
      <c r="D87" s="1"/>
      <c r="E87" s="1"/>
      <c r="F87" s="1"/>
      <c r="G87" s="1"/>
      <c r="H87" s="1"/>
      <c r="I87" s="1"/>
      <c r="J87" s="1"/>
      <c r="K87" s="1"/>
      <c r="L87" s="1"/>
    </row>
    <row r="88" spans="1:12" x14ac:dyDescent="0.2">
      <c r="A88" s="1"/>
      <c r="B88" s="1"/>
      <c r="C88" s="1"/>
      <c r="D88" s="1"/>
      <c r="E88" s="1"/>
      <c r="F88" s="1"/>
      <c r="G88" s="1"/>
      <c r="H88" s="1"/>
      <c r="I88" s="1"/>
      <c r="J88" s="1"/>
      <c r="K88" s="1"/>
      <c r="L88" s="1"/>
    </row>
    <row r="89" spans="1:12" x14ac:dyDescent="0.2">
      <c r="A89" s="1"/>
      <c r="B89" s="1"/>
      <c r="C89" s="1"/>
      <c r="D89" s="1"/>
      <c r="E89" s="1"/>
      <c r="F89" s="1"/>
      <c r="G89" s="1"/>
      <c r="H89" s="1"/>
      <c r="I89" s="1"/>
      <c r="J89" s="1"/>
      <c r="K89" s="1"/>
      <c r="L89" s="1"/>
    </row>
    <row r="90" spans="1:12" x14ac:dyDescent="0.2">
      <c r="A90" s="1"/>
      <c r="B90" s="1"/>
      <c r="C90" s="1"/>
      <c r="D90" s="1"/>
      <c r="E90" s="1"/>
      <c r="F90" s="1"/>
      <c r="G90" s="1"/>
      <c r="H90" s="1"/>
      <c r="I90" s="1"/>
      <c r="J90" s="1"/>
      <c r="K90" s="1"/>
      <c r="L90" s="1"/>
    </row>
    <row r="91" spans="1:12" x14ac:dyDescent="0.2">
      <c r="A91" s="1"/>
      <c r="B91" s="1"/>
      <c r="C91" s="1"/>
      <c r="D91" s="1"/>
      <c r="E91" s="1"/>
      <c r="F91" s="1"/>
      <c r="G91" s="1"/>
      <c r="H91" s="1"/>
      <c r="I91" s="1"/>
      <c r="J91" s="1"/>
      <c r="K91" s="1"/>
      <c r="L91" s="1"/>
    </row>
    <row r="92" spans="1:12" x14ac:dyDescent="0.2">
      <c r="A92" s="1"/>
      <c r="B92" s="1"/>
      <c r="C92" s="1"/>
      <c r="D92" s="1"/>
      <c r="E92" s="1"/>
      <c r="F92" s="1"/>
      <c r="G92" s="1"/>
      <c r="H92" s="1"/>
      <c r="I92" s="1"/>
      <c r="J92" s="1"/>
      <c r="K92" s="1"/>
      <c r="L92" s="1"/>
    </row>
    <row r="93" spans="1:12" x14ac:dyDescent="0.2">
      <c r="A93" s="1"/>
      <c r="B93" s="1"/>
      <c r="C93" s="1"/>
      <c r="D93" s="1"/>
      <c r="E93" s="1"/>
      <c r="F93" s="1"/>
      <c r="G93" s="1"/>
      <c r="H93" s="1"/>
      <c r="I93" s="1"/>
      <c r="J93" s="1"/>
      <c r="K93" s="1"/>
      <c r="L93" s="1"/>
    </row>
  </sheetData>
  <phoneticPr fontId="0" type="noConversion"/>
  <pageMargins left="0.74803149606299213" right="0.74803149606299213" top="0.98425196850393704" bottom="0.98425196850393704" header="0.51181102362204722" footer="0.51181102362204722"/>
  <pageSetup paperSize="9" scale="77" orientation="portrait" verticalDpi="300" r:id="rId1"/>
  <headerFooter alignWithMargins="0">
    <oddHeader>&amp;C&amp;14 &amp;R&amp;"Arial,Bold"&amp;12ROAD TRANSPORT VEHICLES</oddHeader>
    <oddFooter xml:space="preserve">&amp;C&amp;14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44"/>
  <sheetViews>
    <sheetView zoomScale="86" zoomScaleNormal="86" workbookViewId="0"/>
  </sheetViews>
  <sheetFormatPr defaultRowHeight="12.75" x14ac:dyDescent="0.2"/>
  <cols>
    <col min="1" max="1" width="17.7109375" style="11" customWidth="1"/>
    <col min="2" max="2" width="12.28515625" style="11" hidden="1" customWidth="1"/>
    <col min="3" max="3" width="0.140625" style="11" hidden="1" customWidth="1"/>
    <col min="4" max="4" width="12.42578125" style="11" customWidth="1"/>
    <col min="5" max="5" width="13.140625" style="11" customWidth="1"/>
    <col min="6" max="6" width="9.140625" style="11"/>
    <col min="7" max="7" width="9.7109375" style="11" bestFit="1" customWidth="1"/>
    <col min="8" max="11" width="9.7109375" style="11" customWidth="1"/>
    <col min="12" max="22" width="10.85546875" style="380" customWidth="1"/>
    <col min="23" max="23" width="12.28515625" style="380" customWidth="1"/>
    <col min="24" max="24" width="11.28515625" style="380" customWidth="1"/>
    <col min="25" max="25" width="17" style="380" customWidth="1"/>
    <col min="26" max="26" width="10.85546875" style="380" customWidth="1"/>
    <col min="27" max="27" width="11" style="380" customWidth="1"/>
    <col min="28" max="28" width="6.28515625" style="11" customWidth="1"/>
    <col min="29" max="16384" width="9.140625" style="11"/>
  </cols>
  <sheetData>
    <row r="1" spans="1:33" s="88" customFormat="1" ht="18.75" thickBot="1" x14ac:dyDescent="0.3">
      <c r="A1" s="87" t="s">
        <v>244</v>
      </c>
      <c r="B1" s="87"/>
      <c r="E1" s="531"/>
      <c r="F1" s="531"/>
      <c r="G1" s="531"/>
      <c r="H1" s="531"/>
      <c r="I1" s="531"/>
      <c r="J1" s="531"/>
      <c r="K1" s="531"/>
      <c r="L1" s="87"/>
      <c r="M1" s="87"/>
      <c r="N1" s="87"/>
      <c r="O1" s="87"/>
      <c r="P1" s="87"/>
      <c r="Q1" s="87"/>
      <c r="R1" s="87"/>
      <c r="S1" s="87"/>
      <c r="T1" s="87"/>
      <c r="U1" s="87"/>
      <c r="V1" s="87"/>
      <c r="W1" s="87"/>
      <c r="X1" s="89"/>
      <c r="Y1" s="89"/>
      <c r="Z1" s="89"/>
      <c r="AA1" s="89"/>
    </row>
    <row r="2" spans="1:33" ht="26.25" customHeight="1" x14ac:dyDescent="0.2">
      <c r="A2" s="380"/>
      <c r="B2" s="380"/>
      <c r="C2" s="380"/>
      <c r="D2" s="105" t="s">
        <v>232</v>
      </c>
      <c r="E2" s="532" t="s">
        <v>200</v>
      </c>
      <c r="F2" s="533"/>
      <c r="W2" s="129" t="s">
        <v>232</v>
      </c>
      <c r="X2" s="19" t="s">
        <v>261</v>
      </c>
      <c r="Y2" s="518"/>
      <c r="Z2" s="518"/>
      <c r="AA2" s="518"/>
      <c r="AE2" s="380"/>
      <c r="AF2" s="380"/>
      <c r="AG2" s="380"/>
    </row>
    <row r="3" spans="1:33" ht="43.5" customHeight="1" thickBot="1" x14ac:dyDescent="0.25">
      <c r="A3" s="531" t="s">
        <v>199</v>
      </c>
      <c r="B3" s="531"/>
      <c r="C3" s="531"/>
      <c r="D3" s="141" t="s">
        <v>233</v>
      </c>
      <c r="E3" s="531">
        <v>2000</v>
      </c>
      <c r="F3" s="531">
        <v>2001</v>
      </c>
      <c r="G3" s="531">
        <v>2004</v>
      </c>
      <c r="H3" s="531">
        <v>2005</v>
      </c>
      <c r="I3" s="531">
        <v>2006</v>
      </c>
      <c r="J3" s="531">
        <v>2007</v>
      </c>
      <c r="K3" s="531">
        <v>2008</v>
      </c>
      <c r="L3" s="531">
        <v>2009</v>
      </c>
      <c r="M3" s="531">
        <v>2010</v>
      </c>
      <c r="N3" s="531">
        <v>2011</v>
      </c>
      <c r="O3" s="531">
        <v>2012</v>
      </c>
      <c r="P3" s="531">
        <v>2013</v>
      </c>
      <c r="Q3" s="531">
        <v>2014</v>
      </c>
      <c r="R3" s="531">
        <v>2015</v>
      </c>
      <c r="S3" s="531">
        <v>2016</v>
      </c>
      <c r="T3" s="531">
        <v>2017</v>
      </c>
      <c r="U3" s="531">
        <v>2018</v>
      </c>
      <c r="V3" s="531">
        <v>2019</v>
      </c>
      <c r="W3" s="348" t="s">
        <v>511</v>
      </c>
      <c r="X3" s="534"/>
      <c r="Y3" s="535"/>
      <c r="Z3" s="536"/>
      <c r="AA3" s="536"/>
    </row>
    <row r="4" spans="1:33" ht="16.5" customHeight="1" x14ac:dyDescent="0.2">
      <c r="A4" s="380"/>
      <c r="B4" s="380"/>
      <c r="C4" s="380"/>
      <c r="D4" s="35"/>
      <c r="W4" s="11"/>
      <c r="X4" s="11"/>
      <c r="Y4" s="172"/>
      <c r="Z4" s="173"/>
    </row>
    <row r="5" spans="1:33" ht="16.5" customHeight="1" x14ac:dyDescent="0.2">
      <c r="A5" s="380" t="s">
        <v>11</v>
      </c>
      <c r="B5" s="380"/>
      <c r="C5" s="380"/>
      <c r="D5" s="165">
        <f>'T1.3'!L5-'T1.3'!M5</f>
        <v>91.070999999999998</v>
      </c>
      <c r="E5" s="537">
        <v>175576</v>
      </c>
      <c r="G5" s="537">
        <v>172632</v>
      </c>
      <c r="H5" s="537">
        <v>173991</v>
      </c>
      <c r="I5" s="537">
        <v>175155</v>
      </c>
      <c r="J5" s="461">
        <v>177857</v>
      </c>
      <c r="K5" s="461">
        <v>179490</v>
      </c>
      <c r="L5" s="461">
        <v>182345</v>
      </c>
      <c r="M5" s="461">
        <v>185302</v>
      </c>
      <c r="N5" s="461">
        <v>188105</v>
      </c>
      <c r="O5" s="461">
        <v>190011</v>
      </c>
      <c r="P5" s="461">
        <v>191951</v>
      </c>
      <c r="Q5" s="461">
        <v>193487</v>
      </c>
      <c r="R5" s="461">
        <v>194602</v>
      </c>
      <c r="S5" s="461">
        <v>193760</v>
      </c>
      <c r="T5" s="461">
        <v>192494</v>
      </c>
      <c r="U5" s="461">
        <v>190985</v>
      </c>
      <c r="V5" s="461">
        <v>191476</v>
      </c>
      <c r="W5" s="538">
        <f>'T1.3'!P5</f>
        <v>496.84033508115897</v>
      </c>
      <c r="X5" s="539">
        <f>'T1.3'!K5</f>
        <v>109.983</v>
      </c>
      <c r="Y5" s="243"/>
      <c r="Z5" s="540"/>
      <c r="AA5" s="541"/>
    </row>
    <row r="6" spans="1:33" ht="16.5" customHeight="1" x14ac:dyDescent="0.2">
      <c r="A6" s="380" t="s">
        <v>12</v>
      </c>
      <c r="B6" s="380"/>
      <c r="C6" s="380"/>
      <c r="D6" s="165">
        <f>'T1.3'!L6-'T1.3'!M6</f>
        <v>140.64400000000001</v>
      </c>
      <c r="E6" s="537">
        <v>175862</v>
      </c>
      <c r="G6" s="537">
        <v>184531</v>
      </c>
      <c r="H6" s="537">
        <v>187487</v>
      </c>
      <c r="I6" s="537">
        <v>190973</v>
      </c>
      <c r="J6" s="461">
        <v>194050</v>
      </c>
      <c r="K6" s="461">
        <v>196508</v>
      </c>
      <c r="L6" s="461">
        <v>198458</v>
      </c>
      <c r="M6" s="461">
        <v>200743</v>
      </c>
      <c r="N6" s="461">
        <v>202901</v>
      </c>
      <c r="O6" s="461">
        <v>204744</v>
      </c>
      <c r="P6" s="461">
        <v>206538</v>
      </c>
      <c r="Q6" s="461">
        <v>208790</v>
      </c>
      <c r="R6" s="461">
        <v>210057</v>
      </c>
      <c r="S6" s="461">
        <v>210306</v>
      </c>
      <c r="T6" s="461">
        <v>210113</v>
      </c>
      <c r="U6" s="461">
        <v>209655</v>
      </c>
      <c r="V6" s="461">
        <v>209345</v>
      </c>
      <c r="W6" s="538">
        <f>'T1.3'!P6</f>
        <v>696.95956435548976</v>
      </c>
      <c r="X6" s="539">
        <f>'T1.3'!K6</f>
        <v>191.52600000000001</v>
      </c>
      <c r="Y6" s="243"/>
      <c r="Z6" s="540"/>
      <c r="AA6" s="541"/>
    </row>
    <row r="7" spans="1:33" ht="16.5" customHeight="1" x14ac:dyDescent="0.2">
      <c r="A7" s="380" t="s">
        <v>13</v>
      </c>
      <c r="B7" s="380"/>
      <c r="C7" s="380"/>
      <c r="D7" s="165">
        <f>'T1.3'!L7-'T1.3'!M7</f>
        <v>57.378</v>
      </c>
      <c r="E7" s="537">
        <v>86695</v>
      </c>
      <c r="G7" s="537">
        <v>88331</v>
      </c>
      <c r="H7" s="537">
        <v>89354</v>
      </c>
      <c r="I7" s="537">
        <v>90392</v>
      </c>
      <c r="J7" s="461">
        <v>91393</v>
      </c>
      <c r="K7" s="461">
        <v>92389</v>
      </c>
      <c r="L7" s="461">
        <v>92881</v>
      </c>
      <c r="M7" s="461">
        <v>93506</v>
      </c>
      <c r="N7" s="461">
        <v>94552</v>
      </c>
      <c r="O7" s="461">
        <v>94841</v>
      </c>
      <c r="P7" s="461">
        <v>95067</v>
      </c>
      <c r="Q7" s="461">
        <v>95669</v>
      </c>
      <c r="R7" s="461">
        <v>95937</v>
      </c>
      <c r="S7" s="461">
        <v>95774</v>
      </c>
      <c r="T7" s="461">
        <v>95676</v>
      </c>
      <c r="U7" s="461">
        <v>95586</v>
      </c>
      <c r="V7" s="461">
        <v>95814</v>
      </c>
      <c r="W7" s="538">
        <f>'T1.3'!P7</f>
        <v>624.38683282192585</v>
      </c>
      <c r="X7" s="539">
        <f>'T1.3'!K7</f>
        <v>75.262999999999991</v>
      </c>
      <c r="Y7" s="243"/>
      <c r="Z7" s="540"/>
      <c r="AA7" s="541"/>
    </row>
    <row r="8" spans="1:33" ht="16.5" customHeight="1" x14ac:dyDescent="0.2">
      <c r="A8" s="380" t="s">
        <v>14</v>
      </c>
      <c r="B8" s="380"/>
      <c r="C8" s="380"/>
      <c r="D8" s="165">
        <f>'T1.3'!L8-'T1.3'!M8</f>
        <v>40.96</v>
      </c>
      <c r="E8" s="537">
        <v>72829</v>
      </c>
      <c r="G8" s="537">
        <v>73297</v>
      </c>
      <c r="H8" s="537">
        <v>73363</v>
      </c>
      <c r="I8" s="537">
        <v>74236</v>
      </c>
      <c r="J8" s="461">
        <v>74373</v>
      </c>
      <c r="K8" s="461">
        <v>73816</v>
      </c>
      <c r="L8" s="461">
        <v>73571</v>
      </c>
      <c r="M8" s="461">
        <v>72938</v>
      </c>
      <c r="N8" s="461">
        <v>73477</v>
      </c>
      <c r="O8" s="461">
        <v>71804</v>
      </c>
      <c r="P8" s="461">
        <v>73166</v>
      </c>
      <c r="Q8" s="461">
        <v>73082</v>
      </c>
      <c r="R8" s="461">
        <v>72569</v>
      </c>
      <c r="S8" s="461">
        <v>73008</v>
      </c>
      <c r="T8" s="461">
        <v>72790</v>
      </c>
      <c r="U8" s="461">
        <v>72394</v>
      </c>
      <c r="V8" s="461">
        <v>72143</v>
      </c>
      <c r="W8" s="538">
        <f>'T1.3'!P8</f>
        <v>592.72555895928917</v>
      </c>
      <c r="X8" s="539">
        <f>'T1.3'!K8</f>
        <v>55.405000000000001</v>
      </c>
      <c r="Y8" s="243"/>
      <c r="Z8" s="540"/>
      <c r="AA8" s="541"/>
    </row>
    <row r="9" spans="1:33" ht="16.5" customHeight="1" x14ac:dyDescent="0.2">
      <c r="A9" s="380" t="s">
        <v>15</v>
      </c>
      <c r="B9" s="380"/>
      <c r="C9" s="380"/>
      <c r="D9" s="165">
        <f>'T1.3'!L9-'T1.3'!M9</f>
        <v>25.305000000000003</v>
      </c>
      <c r="E9" s="537">
        <v>37384</v>
      </c>
      <c r="G9" s="537">
        <v>38514</v>
      </c>
      <c r="H9" s="537">
        <v>39035</v>
      </c>
      <c r="I9" s="537">
        <v>39522</v>
      </c>
      <c r="J9" s="461">
        <v>40379</v>
      </c>
      <c r="K9" s="461">
        <v>40870</v>
      </c>
      <c r="L9" s="461">
        <v>41035</v>
      </c>
      <c r="M9" s="461">
        <v>41191</v>
      </c>
      <c r="N9" s="461">
        <v>41521</v>
      </c>
      <c r="O9" s="461">
        <v>41468</v>
      </c>
      <c r="P9" s="461">
        <v>41478</v>
      </c>
      <c r="Q9" s="461">
        <v>41499</v>
      </c>
      <c r="R9" s="461">
        <v>41722</v>
      </c>
      <c r="S9" s="461">
        <v>41714</v>
      </c>
      <c r="T9" s="461">
        <v>41845</v>
      </c>
      <c r="U9" s="461">
        <v>41865</v>
      </c>
      <c r="V9" s="461">
        <v>42066</v>
      </c>
      <c r="W9" s="538">
        <f>'T1.3'!P9</f>
        <v>626.53924784861886</v>
      </c>
      <c r="X9" s="539">
        <f>'T1.3'!K9</f>
        <v>30.276999999999997</v>
      </c>
      <c r="Y9" s="243"/>
      <c r="Z9" s="540"/>
      <c r="AA9" s="541"/>
    </row>
    <row r="10" spans="1:33" ht="16.5" customHeight="1" x14ac:dyDescent="0.2">
      <c r="A10" s="380" t="s">
        <v>16</v>
      </c>
      <c r="B10" s="380"/>
      <c r="C10" s="380"/>
      <c r="D10" s="165">
        <f>'T1.3'!L10-'T1.3'!M10</f>
        <v>72.643000000000001</v>
      </c>
      <c r="E10" s="537">
        <v>117520</v>
      </c>
      <c r="G10" s="537">
        <v>120301</v>
      </c>
      <c r="H10" s="537">
        <v>121481</v>
      </c>
      <c r="I10" s="537">
        <v>121856</v>
      </c>
      <c r="J10" s="461">
        <v>122531</v>
      </c>
      <c r="K10" s="461">
        <v>123340</v>
      </c>
      <c r="L10" s="461">
        <v>123636</v>
      </c>
      <c r="M10" s="461">
        <v>123832</v>
      </c>
      <c r="N10" s="461">
        <v>124412</v>
      </c>
      <c r="O10" s="461">
        <v>124426</v>
      </c>
      <c r="P10" s="461">
        <v>124284</v>
      </c>
      <c r="Q10" s="461">
        <v>124261</v>
      </c>
      <c r="R10" s="461">
        <v>124408</v>
      </c>
      <c r="S10" s="461">
        <v>124391</v>
      </c>
      <c r="T10" s="461">
        <v>124212</v>
      </c>
      <c r="U10" s="461">
        <v>123948</v>
      </c>
      <c r="V10" s="461">
        <v>124103</v>
      </c>
      <c r="W10" s="538">
        <f>'T1.3'!P10</f>
        <v>615.62573024020367</v>
      </c>
      <c r="X10" s="539">
        <f>'T1.3'!K10</f>
        <v>102.41499999999999</v>
      </c>
      <c r="Y10" s="243"/>
      <c r="Z10" s="540"/>
      <c r="AA10" s="541"/>
    </row>
    <row r="11" spans="1:33" ht="16.5" customHeight="1" x14ac:dyDescent="0.2">
      <c r="A11" s="380" t="s">
        <v>17</v>
      </c>
      <c r="B11" s="380"/>
      <c r="C11" s="380"/>
      <c r="D11" s="165">
        <f>'T1.3'!L11-'T1.3'!M11</f>
        <v>53.452000000000005</v>
      </c>
      <c r="E11" s="537">
        <v>118394</v>
      </c>
      <c r="G11" s="537">
        <v>116897</v>
      </c>
      <c r="H11" s="537">
        <v>117577</v>
      </c>
      <c r="I11" s="537">
        <v>117707</v>
      </c>
      <c r="J11" s="461">
        <v>118158</v>
      </c>
      <c r="K11" s="461">
        <v>118788</v>
      </c>
      <c r="L11" s="461">
        <v>119648</v>
      </c>
      <c r="M11" s="461">
        <v>120699</v>
      </c>
      <c r="N11" s="461">
        <v>121988</v>
      </c>
      <c r="O11" s="461">
        <v>122425</v>
      </c>
      <c r="P11" s="461">
        <v>122738</v>
      </c>
      <c r="Q11" s="461">
        <v>122821</v>
      </c>
      <c r="R11" s="461">
        <v>122997</v>
      </c>
      <c r="S11" s="461">
        <v>122989</v>
      </c>
      <c r="T11" s="461">
        <v>123354</v>
      </c>
      <c r="U11" s="461">
        <v>123394</v>
      </c>
      <c r="V11" s="461">
        <v>123921</v>
      </c>
      <c r="W11" s="538">
        <f>'T1.3'!P11</f>
        <v>458.58248400190445</v>
      </c>
      <c r="X11" s="539">
        <f>'T1.3'!K11</f>
        <v>65.007000000000005</v>
      </c>
      <c r="Y11" s="243"/>
      <c r="Z11" s="540"/>
      <c r="AA11" s="541"/>
    </row>
    <row r="12" spans="1:33" ht="16.5" customHeight="1" x14ac:dyDescent="0.2">
      <c r="A12" s="380" t="s">
        <v>18</v>
      </c>
      <c r="B12" s="380"/>
      <c r="C12" s="380"/>
      <c r="D12" s="165">
        <f>'T1.3'!L12-'T1.3'!M12</f>
        <v>55.042999999999999</v>
      </c>
      <c r="E12" s="537">
        <v>94446</v>
      </c>
      <c r="G12" s="537">
        <v>95692</v>
      </c>
      <c r="H12" s="537">
        <v>96046</v>
      </c>
      <c r="I12" s="537">
        <v>96558</v>
      </c>
      <c r="J12" s="461">
        <v>97239</v>
      </c>
      <c r="K12" s="461">
        <v>97998</v>
      </c>
      <c r="L12" s="461">
        <v>98614</v>
      </c>
      <c r="M12" s="461">
        <v>99116</v>
      </c>
      <c r="N12" s="461">
        <v>99595</v>
      </c>
      <c r="O12" s="461">
        <v>99730</v>
      </c>
      <c r="P12" s="461">
        <v>99555</v>
      </c>
      <c r="Q12" s="461">
        <v>99498</v>
      </c>
      <c r="R12" s="461">
        <v>99517</v>
      </c>
      <c r="S12" s="461">
        <v>99604</v>
      </c>
      <c r="T12" s="461">
        <v>99491</v>
      </c>
      <c r="U12" s="461">
        <v>99441</v>
      </c>
      <c r="V12" s="461">
        <v>99728</v>
      </c>
      <c r="W12" s="538">
        <f>'T1.3'!P12</f>
        <v>580.41873896999834</v>
      </c>
      <c r="X12" s="539">
        <f>'T1.3'!K12</f>
        <v>70.922999999999988</v>
      </c>
      <c r="Y12" s="243"/>
      <c r="Z12" s="540"/>
      <c r="AA12" s="541"/>
    </row>
    <row r="13" spans="1:33" ht="16.5" customHeight="1" x14ac:dyDescent="0.2">
      <c r="A13" s="380" t="s">
        <v>19</v>
      </c>
      <c r="B13" s="380"/>
      <c r="C13" s="380"/>
      <c r="D13" s="165">
        <f>'T1.3'!L13-'T1.3'!M13</f>
        <v>54.308</v>
      </c>
      <c r="E13" s="537">
        <v>85003</v>
      </c>
      <c r="G13" s="537">
        <v>84305</v>
      </c>
      <c r="H13" s="537">
        <v>84214</v>
      </c>
      <c r="I13" s="537">
        <v>84068</v>
      </c>
      <c r="J13" s="461">
        <v>83931</v>
      </c>
      <c r="K13" s="461">
        <v>84143</v>
      </c>
      <c r="L13" s="461">
        <v>84508</v>
      </c>
      <c r="M13" s="461">
        <v>84715</v>
      </c>
      <c r="N13" s="461">
        <v>84999</v>
      </c>
      <c r="O13" s="461">
        <v>85982</v>
      </c>
      <c r="P13" s="461">
        <v>86217</v>
      </c>
      <c r="Q13" s="461">
        <v>86946</v>
      </c>
      <c r="R13" s="461">
        <v>87111</v>
      </c>
      <c r="S13" s="461">
        <v>87492</v>
      </c>
      <c r="T13" s="461">
        <v>87821</v>
      </c>
      <c r="U13" s="461">
        <v>87928</v>
      </c>
      <c r="V13" s="461">
        <v>88084</v>
      </c>
      <c r="W13" s="538">
        <f>'T1.3'!P13</f>
        <v>636.26765360337856</v>
      </c>
      <c r="X13" s="539">
        <f>'T1.3'!K13</f>
        <v>61.623999999999995</v>
      </c>
      <c r="Y13" s="243"/>
      <c r="Z13" s="540"/>
      <c r="AA13" s="541"/>
    </row>
    <row r="14" spans="1:33" ht="16.5" customHeight="1" x14ac:dyDescent="0.2">
      <c r="A14" s="380" t="s">
        <v>20</v>
      </c>
      <c r="B14" s="380"/>
      <c r="C14" s="380"/>
      <c r="D14" s="165">
        <f>'T1.3'!L14-'T1.3'!M14</f>
        <v>50.829000000000001</v>
      </c>
      <c r="E14" s="537">
        <v>70118</v>
      </c>
      <c r="G14" s="537">
        <v>72576</v>
      </c>
      <c r="H14" s="537">
        <v>73238</v>
      </c>
      <c r="I14" s="537">
        <v>74154</v>
      </c>
      <c r="J14" s="461">
        <v>75669</v>
      </c>
      <c r="K14" s="461">
        <v>77439</v>
      </c>
      <c r="L14" s="461">
        <v>78408</v>
      </c>
      <c r="M14" s="461">
        <v>79283</v>
      </c>
      <c r="N14" s="461">
        <v>79965</v>
      </c>
      <c r="O14" s="461">
        <v>80847</v>
      </c>
      <c r="P14" s="461">
        <v>81400</v>
      </c>
      <c r="Q14" s="461">
        <v>82076</v>
      </c>
      <c r="R14" s="461">
        <v>82984</v>
      </c>
      <c r="S14" s="461">
        <v>83909</v>
      </c>
      <c r="T14" s="461">
        <v>84659</v>
      </c>
      <c r="U14" s="461">
        <v>85342</v>
      </c>
      <c r="V14" s="461">
        <v>86356</v>
      </c>
      <c r="W14" s="538">
        <f>'T1.3'!P14</f>
        <v>612.26782157580249</v>
      </c>
      <c r="X14" s="539">
        <f>'T1.3'!K14</f>
        <v>62.709000000000003</v>
      </c>
      <c r="Y14" s="243"/>
      <c r="Z14" s="540"/>
      <c r="AA14" s="541"/>
    </row>
    <row r="15" spans="1:33" ht="16.5" customHeight="1" x14ac:dyDescent="0.2">
      <c r="A15" s="380" t="s">
        <v>21</v>
      </c>
      <c r="B15" s="380"/>
      <c r="C15" s="380"/>
      <c r="D15" s="165">
        <f>'T1.3'!L15-'T1.3'!M15</f>
        <v>46.725000000000001</v>
      </c>
      <c r="E15" s="537">
        <v>68710</v>
      </c>
      <c r="G15" s="537">
        <v>69909</v>
      </c>
      <c r="H15" s="537">
        <v>70025</v>
      </c>
      <c r="I15" s="537">
        <v>70149</v>
      </c>
      <c r="J15" s="461">
        <v>70468</v>
      </c>
      <c r="K15" s="461">
        <v>70555</v>
      </c>
      <c r="L15" s="461">
        <v>70791</v>
      </c>
      <c r="M15" s="461">
        <v>71278</v>
      </c>
      <c r="N15" s="461">
        <v>71607</v>
      </c>
      <c r="O15" s="461">
        <v>71940</v>
      </c>
      <c r="P15" s="461">
        <v>72246</v>
      </c>
      <c r="Q15" s="461">
        <v>72909</v>
      </c>
      <c r="R15" s="461">
        <v>73327</v>
      </c>
      <c r="S15" s="461">
        <v>73931</v>
      </c>
      <c r="T15" s="461">
        <v>74547</v>
      </c>
      <c r="U15" s="461">
        <v>74690</v>
      </c>
      <c r="V15" s="461">
        <v>74839</v>
      </c>
      <c r="W15" s="538">
        <f>'T1.3'!P15</f>
        <v>649.95523724261409</v>
      </c>
      <c r="X15" s="539">
        <f>'T1.3'!K15</f>
        <v>53.119</v>
      </c>
      <c r="Y15" s="243"/>
      <c r="Z15" s="540"/>
      <c r="AA15" s="541"/>
    </row>
    <row r="16" spans="1:33" ht="16.5" customHeight="1" x14ac:dyDescent="0.2">
      <c r="A16" s="380" t="s">
        <v>22</v>
      </c>
      <c r="B16" s="380"/>
      <c r="C16" s="380"/>
      <c r="D16" s="165">
        <f>'T1.3'!L16-'T1.3'!M16</f>
        <v>170.28399999999999</v>
      </c>
      <c r="E16" s="537">
        <v>369343</v>
      </c>
      <c r="G16" s="537">
        <v>370797</v>
      </c>
      <c r="H16" s="537">
        <v>374978</v>
      </c>
      <c r="I16" s="537">
        <v>377837</v>
      </c>
      <c r="J16" s="461">
        <v>381920</v>
      </c>
      <c r="K16" s="461">
        <v>384332</v>
      </c>
      <c r="L16" s="461">
        <v>388636</v>
      </c>
      <c r="M16" s="461">
        <v>394542</v>
      </c>
      <c r="N16" s="461">
        <v>401041</v>
      </c>
      <c r="O16" s="461">
        <v>404673</v>
      </c>
      <c r="P16" s="461">
        <v>408614</v>
      </c>
      <c r="Q16" s="461">
        <v>412904</v>
      </c>
      <c r="R16" s="461">
        <v>418317</v>
      </c>
      <c r="S16" s="461">
        <v>425521</v>
      </c>
      <c r="T16" s="461">
        <v>431066</v>
      </c>
      <c r="U16" s="461">
        <v>435786</v>
      </c>
      <c r="V16" s="461">
        <v>441733</v>
      </c>
      <c r="W16" s="538">
        <f>'T1.3'!P16</f>
        <v>403.73709910737932</v>
      </c>
      <c r="X16" s="539">
        <f>'T1.3'!K16</f>
        <v>202.25900000000004</v>
      </c>
      <c r="Y16" s="243"/>
      <c r="Z16" s="540"/>
      <c r="AA16" s="541"/>
    </row>
    <row r="17" spans="1:27" ht="16.5" customHeight="1" x14ac:dyDescent="0.2">
      <c r="A17" s="380" t="s">
        <v>23</v>
      </c>
      <c r="B17" s="380"/>
      <c r="C17" s="380"/>
      <c r="D17" s="165">
        <f>'T1.3'!L17-'T1.3'!M17</f>
        <v>12.715</v>
      </c>
      <c r="E17" s="537">
        <v>21311</v>
      </c>
      <c r="G17" s="537">
        <v>21394</v>
      </c>
      <c r="H17" s="537">
        <v>21713</v>
      </c>
      <c r="I17" s="537">
        <v>21909</v>
      </c>
      <c r="J17" s="461">
        <v>22100</v>
      </c>
      <c r="K17" s="461">
        <v>22191</v>
      </c>
      <c r="L17" s="461">
        <v>22355</v>
      </c>
      <c r="M17" s="461">
        <v>22542</v>
      </c>
      <c r="N17" s="461">
        <v>22726</v>
      </c>
      <c r="O17" s="461">
        <v>22635</v>
      </c>
      <c r="P17" s="461">
        <v>22610</v>
      </c>
      <c r="Q17" s="461">
        <v>22537</v>
      </c>
      <c r="R17" s="461">
        <v>22411</v>
      </c>
      <c r="S17" s="461">
        <v>22329</v>
      </c>
      <c r="T17" s="461">
        <v>22315</v>
      </c>
      <c r="U17" s="461">
        <v>22244</v>
      </c>
      <c r="V17" s="461">
        <v>22179</v>
      </c>
      <c r="W17" s="538">
        <f>'T1.3'!P17</f>
        <v>597.18652779656429</v>
      </c>
      <c r="X17" s="539">
        <f>'T1.3'!K17</f>
        <v>18.961000000000006</v>
      </c>
      <c r="Y17" s="243"/>
      <c r="Z17" s="540"/>
      <c r="AA17" s="541"/>
    </row>
    <row r="18" spans="1:27" ht="16.5" customHeight="1" x14ac:dyDescent="0.2">
      <c r="A18" s="380" t="s">
        <v>24</v>
      </c>
      <c r="B18" s="380"/>
      <c r="C18" s="380"/>
      <c r="D18" s="165">
        <f>'T1.3'!L18-'T1.3'!M18</f>
        <v>77.441999999999993</v>
      </c>
      <c r="E18" s="537">
        <v>114395</v>
      </c>
      <c r="G18" s="537">
        <v>118521</v>
      </c>
      <c r="H18" s="537">
        <v>120276</v>
      </c>
      <c r="I18" s="537">
        <v>121151</v>
      </c>
      <c r="J18" s="461">
        <v>122290</v>
      </c>
      <c r="K18" s="461">
        <v>123257</v>
      </c>
      <c r="L18" s="461">
        <v>124121</v>
      </c>
      <c r="M18" s="461">
        <v>124925</v>
      </c>
      <c r="N18" s="461">
        <v>125952</v>
      </c>
      <c r="O18" s="461">
        <v>126579</v>
      </c>
      <c r="P18" s="461">
        <v>127016</v>
      </c>
      <c r="Q18" s="461">
        <v>127615</v>
      </c>
      <c r="R18" s="461">
        <v>128385</v>
      </c>
      <c r="S18" s="461">
        <v>129306</v>
      </c>
      <c r="T18" s="461">
        <v>130137</v>
      </c>
      <c r="U18" s="461">
        <v>130493</v>
      </c>
      <c r="V18" s="461">
        <v>131093</v>
      </c>
      <c r="W18" s="538">
        <f>'T1.3'!P18</f>
        <v>619.05670020519779</v>
      </c>
      <c r="X18" s="539">
        <f>'T1.3'!K18</f>
        <v>94.631999999999991</v>
      </c>
      <c r="Y18" s="243"/>
      <c r="Z18" s="540"/>
      <c r="AA18" s="541"/>
    </row>
    <row r="19" spans="1:27" ht="16.5" customHeight="1" x14ac:dyDescent="0.2">
      <c r="A19" s="380" t="s">
        <v>25</v>
      </c>
      <c r="B19" s="380"/>
      <c r="C19" s="380"/>
      <c r="D19" s="165">
        <f>'T1.3'!L19-'T1.3'!M19</f>
        <v>174.81199999999998</v>
      </c>
      <c r="E19" s="537">
        <v>274919</v>
      </c>
      <c r="G19" s="537">
        <v>282958</v>
      </c>
      <c r="H19" s="537">
        <v>285835</v>
      </c>
      <c r="I19" s="537">
        <v>288153</v>
      </c>
      <c r="J19" s="461">
        <v>289764</v>
      </c>
      <c r="K19" s="461">
        <v>291015</v>
      </c>
      <c r="L19" s="461">
        <v>292616</v>
      </c>
      <c r="M19" s="461">
        <v>293725</v>
      </c>
      <c r="N19" s="461">
        <v>296457</v>
      </c>
      <c r="O19" s="461">
        <v>297540</v>
      </c>
      <c r="P19" s="461">
        <v>298486</v>
      </c>
      <c r="Q19" s="461">
        <v>299090</v>
      </c>
      <c r="R19" s="461">
        <v>299847</v>
      </c>
      <c r="S19" s="461">
        <v>302164</v>
      </c>
      <c r="T19" s="461">
        <v>303158</v>
      </c>
      <c r="U19" s="461">
        <v>303760</v>
      </c>
      <c r="V19" s="461">
        <v>305191</v>
      </c>
      <c r="W19" s="538">
        <f>'T1.3'!P19</f>
        <v>596.8328030643105</v>
      </c>
      <c r="X19" s="539">
        <f>'T1.3'!K19</f>
        <v>213.48300000000003</v>
      </c>
      <c r="Y19" s="243"/>
      <c r="Z19" s="540"/>
      <c r="AA19" s="541"/>
    </row>
    <row r="20" spans="1:27" ht="16.5" customHeight="1" x14ac:dyDescent="0.2">
      <c r="A20" s="380" t="s">
        <v>26</v>
      </c>
      <c r="B20" s="380"/>
      <c r="C20" s="380"/>
      <c r="D20" s="165">
        <f>'T1.3'!L20-'T1.3'!M20</f>
        <v>186.24100000000001</v>
      </c>
      <c r="E20" s="537">
        <v>461357</v>
      </c>
      <c r="G20" s="537">
        <v>460655</v>
      </c>
      <c r="H20" s="537">
        <v>462365</v>
      </c>
      <c r="I20" s="537">
        <v>463243</v>
      </c>
      <c r="J20" s="461">
        <v>467076</v>
      </c>
      <c r="K20" s="461">
        <v>471925</v>
      </c>
      <c r="L20" s="461">
        <v>477871</v>
      </c>
      <c r="M20" s="461">
        <v>483973</v>
      </c>
      <c r="N20" s="461">
        <v>491151</v>
      </c>
      <c r="O20" s="461">
        <v>492630</v>
      </c>
      <c r="P20" s="461">
        <v>493814</v>
      </c>
      <c r="Q20" s="461">
        <v>496884</v>
      </c>
      <c r="R20" s="461">
        <v>503021</v>
      </c>
      <c r="S20" s="461">
        <v>510760</v>
      </c>
      <c r="T20" s="461">
        <v>516136</v>
      </c>
      <c r="U20" s="461">
        <v>521149</v>
      </c>
      <c r="V20" s="461">
        <v>527028</v>
      </c>
      <c r="W20" s="538">
        <f>'T1.3'!P20</f>
        <v>387.36082333386463</v>
      </c>
      <c r="X20" s="539">
        <f>'T1.3'!K20</f>
        <v>237.96099999999996</v>
      </c>
      <c r="Y20" s="243"/>
      <c r="Z20" s="540"/>
      <c r="AA20" s="541"/>
    </row>
    <row r="21" spans="1:27" ht="16.5" customHeight="1" x14ac:dyDescent="0.2">
      <c r="A21" s="380" t="s">
        <v>27</v>
      </c>
      <c r="B21" s="380"/>
      <c r="C21" s="380"/>
      <c r="D21" s="165">
        <f>'T1.3'!L21-'T1.3'!M21</f>
        <v>113.057</v>
      </c>
      <c r="E21" s="537">
        <v>164849</v>
      </c>
      <c r="G21" s="537">
        <v>171523</v>
      </c>
      <c r="H21" s="537">
        <v>174838</v>
      </c>
      <c r="I21" s="537">
        <v>177446</v>
      </c>
      <c r="J21" s="461">
        <v>180399</v>
      </c>
      <c r="K21" s="461">
        <v>183099</v>
      </c>
      <c r="L21" s="461">
        <v>184572</v>
      </c>
      <c r="M21" s="461">
        <v>186418</v>
      </c>
      <c r="N21" s="461">
        <v>188529</v>
      </c>
      <c r="O21" s="461">
        <v>189205</v>
      </c>
      <c r="P21" s="461">
        <v>189642</v>
      </c>
      <c r="Q21" s="461">
        <v>190209</v>
      </c>
      <c r="R21" s="461">
        <v>191384</v>
      </c>
      <c r="S21" s="461">
        <v>192253</v>
      </c>
      <c r="T21" s="461">
        <v>193028</v>
      </c>
      <c r="U21" s="461">
        <v>193695</v>
      </c>
      <c r="V21" s="461">
        <v>194308</v>
      </c>
      <c r="W21" s="538">
        <f>'T1.3'!P21</f>
        <v>609.30584432962098</v>
      </c>
      <c r="X21" s="539">
        <f>'T1.3'!K21</f>
        <v>158.04400000000001</v>
      </c>
      <c r="Y21" s="243"/>
      <c r="Z21" s="540"/>
      <c r="AA21" s="541"/>
    </row>
    <row r="22" spans="1:27" ht="16.5" customHeight="1" x14ac:dyDescent="0.2">
      <c r="A22" s="380" t="s">
        <v>28</v>
      </c>
      <c r="B22" s="380"/>
      <c r="C22" s="380"/>
      <c r="D22" s="165">
        <f>'T1.3'!L22-'T1.3'!M22</f>
        <v>33.361999999999995</v>
      </c>
      <c r="E22" s="537">
        <v>66809</v>
      </c>
      <c r="G22" s="537">
        <v>66298</v>
      </c>
      <c r="H22" s="537">
        <v>66489</v>
      </c>
      <c r="I22" s="537">
        <v>66410</v>
      </c>
      <c r="J22" s="461">
        <v>66476</v>
      </c>
      <c r="K22" s="461">
        <v>66608</v>
      </c>
      <c r="L22" s="461">
        <v>66607</v>
      </c>
      <c r="M22" s="461">
        <v>66636</v>
      </c>
      <c r="N22" s="461">
        <v>66556</v>
      </c>
      <c r="O22" s="461">
        <v>66276</v>
      </c>
      <c r="P22" s="461">
        <v>66115</v>
      </c>
      <c r="Q22" s="461">
        <v>65878</v>
      </c>
      <c r="R22" s="461">
        <v>65612</v>
      </c>
      <c r="S22" s="461">
        <v>65453</v>
      </c>
      <c r="T22" s="461">
        <v>65231</v>
      </c>
      <c r="U22" s="461">
        <v>64787</v>
      </c>
      <c r="V22" s="461">
        <v>64409</v>
      </c>
      <c r="W22" s="538">
        <f>'T1.3'!P22</f>
        <v>541.10450402894003</v>
      </c>
      <c r="X22" s="539">
        <f>'T1.3'!K22</f>
        <v>38.723000000000013</v>
      </c>
      <c r="Y22" s="243"/>
      <c r="Z22" s="540"/>
      <c r="AA22" s="541"/>
    </row>
    <row r="23" spans="1:27" ht="16.5" customHeight="1" x14ac:dyDescent="0.2">
      <c r="A23" s="380" t="s">
        <v>29</v>
      </c>
      <c r="B23" s="380"/>
      <c r="C23" s="380"/>
      <c r="D23" s="165">
        <f>'T1.3'!L23-'T1.3'!M23</f>
        <v>42.653000000000006</v>
      </c>
      <c r="E23" s="537">
        <v>63055</v>
      </c>
      <c r="G23" s="537">
        <v>63163</v>
      </c>
      <c r="H23" s="537">
        <v>63305</v>
      </c>
      <c r="I23" s="537">
        <v>63472</v>
      </c>
      <c r="J23" s="461">
        <v>63877</v>
      </c>
      <c r="K23" s="461">
        <v>65050</v>
      </c>
      <c r="L23" s="461">
        <v>65375</v>
      </c>
      <c r="M23" s="461">
        <v>65759</v>
      </c>
      <c r="N23" s="461">
        <v>66752</v>
      </c>
      <c r="O23" s="461">
        <v>67347</v>
      </c>
      <c r="P23" s="461">
        <v>67613</v>
      </c>
      <c r="Q23" s="461">
        <v>68846</v>
      </c>
      <c r="R23" s="461">
        <v>69710</v>
      </c>
      <c r="S23" s="461">
        <v>70700</v>
      </c>
      <c r="T23" s="461">
        <v>71853</v>
      </c>
      <c r="U23" s="461">
        <v>72838</v>
      </c>
      <c r="V23" s="461">
        <v>73547</v>
      </c>
      <c r="W23" s="538">
        <f>'T1.3'!P23</f>
        <v>606.82284797476439</v>
      </c>
      <c r="X23" s="539">
        <f>'T1.3'!K23</f>
        <v>52.791000000000004</v>
      </c>
      <c r="Y23" s="243"/>
      <c r="Z23" s="540"/>
      <c r="AA23" s="541"/>
    </row>
    <row r="24" spans="1:27" ht="16.5" customHeight="1" x14ac:dyDescent="0.2">
      <c r="A24" s="380" t="s">
        <v>30</v>
      </c>
      <c r="B24" s="380"/>
      <c r="C24" s="380"/>
      <c r="D24" s="165">
        <f>'T1.3'!L24-'T1.3'!M24</f>
        <v>45.984000000000002</v>
      </c>
      <c r="E24" s="537">
        <v>68003</v>
      </c>
      <c r="G24" s="537">
        <v>71034</v>
      </c>
      <c r="H24" s="537">
        <v>71947</v>
      </c>
      <c r="I24" s="537">
        <v>72828</v>
      </c>
      <c r="J24" s="461">
        <v>73464</v>
      </c>
      <c r="K24" s="461">
        <v>74757</v>
      </c>
      <c r="L24" s="461">
        <v>75023</v>
      </c>
      <c r="M24" s="461">
        <v>75474</v>
      </c>
      <c r="N24" s="461">
        <v>75295</v>
      </c>
      <c r="O24" s="461">
        <v>74992</v>
      </c>
      <c r="P24" s="461">
        <v>76478</v>
      </c>
      <c r="Q24" s="461">
        <v>76952</v>
      </c>
      <c r="R24" s="461">
        <v>77821</v>
      </c>
      <c r="S24" s="461">
        <v>78423</v>
      </c>
      <c r="T24" s="461">
        <v>78339</v>
      </c>
      <c r="U24" s="461">
        <v>78303</v>
      </c>
      <c r="V24" s="461">
        <v>78590</v>
      </c>
      <c r="W24" s="538">
        <f>'T1.3'!P24</f>
        <v>610.26848199516473</v>
      </c>
      <c r="X24" s="539">
        <f>'T1.3'!K24</f>
        <v>61.733000000000004</v>
      </c>
      <c r="Y24" s="243"/>
      <c r="Z24" s="540"/>
      <c r="AA24" s="541"/>
    </row>
    <row r="25" spans="1:27" ht="16.5" customHeight="1" x14ac:dyDescent="0.2">
      <c r="A25" s="380" t="s">
        <v>31</v>
      </c>
      <c r="B25" s="380"/>
      <c r="C25" s="380"/>
      <c r="D25" s="165">
        <f>'T1.3'!L25-'T1.3'!M25</f>
        <v>59.497999999999998</v>
      </c>
      <c r="E25" s="537">
        <v>106925</v>
      </c>
      <c r="G25" s="537">
        <v>108435</v>
      </c>
      <c r="H25" s="537">
        <v>109141</v>
      </c>
      <c r="I25" s="537">
        <v>109518</v>
      </c>
      <c r="J25" s="461">
        <v>110221</v>
      </c>
      <c r="K25" s="461">
        <v>110879</v>
      </c>
      <c r="L25" s="461">
        <v>110967</v>
      </c>
      <c r="M25" s="461">
        <v>111244</v>
      </c>
      <c r="N25" s="461">
        <v>111855</v>
      </c>
      <c r="O25" s="461">
        <v>111659</v>
      </c>
      <c r="P25" s="461">
        <v>111509</v>
      </c>
      <c r="Q25" s="461">
        <v>111444</v>
      </c>
      <c r="R25" s="461">
        <v>111405</v>
      </c>
      <c r="S25" s="461">
        <v>111273</v>
      </c>
      <c r="T25" s="461">
        <v>111380</v>
      </c>
      <c r="U25" s="461">
        <v>111104</v>
      </c>
      <c r="V25" s="461">
        <v>110811</v>
      </c>
      <c r="W25" s="538">
        <f>'T1.3'!P25</f>
        <v>564.57391414209781</v>
      </c>
      <c r="X25" s="539">
        <f>'T1.3'!K25</f>
        <v>73.274999999999991</v>
      </c>
      <c r="Y25" s="243"/>
      <c r="Z25" s="540"/>
      <c r="AA25" s="541"/>
    </row>
    <row r="26" spans="1:27" ht="16.5" customHeight="1" x14ac:dyDescent="0.2">
      <c r="A26" s="380" t="s">
        <v>32</v>
      </c>
      <c r="B26" s="380"/>
      <c r="C26" s="380"/>
      <c r="D26" s="165">
        <f>'T1.3'!L26-'T1.3'!M26</f>
        <v>143.899</v>
      </c>
      <c r="E26" s="537">
        <v>250595</v>
      </c>
      <c r="G26" s="537">
        <v>256373</v>
      </c>
      <c r="H26" s="537">
        <v>258300</v>
      </c>
      <c r="I26" s="537">
        <v>260054</v>
      </c>
      <c r="J26" s="461">
        <v>262071</v>
      </c>
      <c r="K26" s="461">
        <v>264106</v>
      </c>
      <c r="L26" s="461">
        <v>266027</v>
      </c>
      <c r="M26" s="461">
        <v>267276</v>
      </c>
      <c r="N26" s="461">
        <v>268819</v>
      </c>
      <c r="O26" s="461">
        <v>269199</v>
      </c>
      <c r="P26" s="461">
        <v>269471</v>
      </c>
      <c r="Q26" s="461">
        <v>270310</v>
      </c>
      <c r="R26" s="461">
        <v>270910</v>
      </c>
      <c r="S26" s="461">
        <v>272208</v>
      </c>
      <c r="T26" s="461">
        <v>273058</v>
      </c>
      <c r="U26" s="461">
        <v>273439</v>
      </c>
      <c r="V26" s="461">
        <v>274633</v>
      </c>
      <c r="W26" s="538">
        <f>'T1.3'!P26</f>
        <v>555.46128833752675</v>
      </c>
      <c r="X26" s="539">
        <f>'T1.3'!K26</f>
        <v>177.45899999999997</v>
      </c>
      <c r="Y26" s="243"/>
      <c r="Z26" s="540"/>
      <c r="AA26" s="541"/>
    </row>
    <row r="27" spans="1:27" ht="16.5" customHeight="1" x14ac:dyDescent="0.2">
      <c r="A27" s="380" t="s">
        <v>33</v>
      </c>
      <c r="B27" s="380"/>
      <c r="C27" s="380"/>
      <c r="D27" s="165">
        <f>'T1.3'!L27-'T1.3'!M27</f>
        <v>10.802</v>
      </c>
      <c r="E27" s="537">
        <v>15141</v>
      </c>
      <c r="G27" s="537">
        <v>15771</v>
      </c>
      <c r="H27" s="537">
        <v>16033</v>
      </c>
      <c r="I27" s="537">
        <v>16333</v>
      </c>
      <c r="J27" s="461">
        <v>16609</v>
      </c>
      <c r="K27" s="461">
        <v>16786</v>
      </c>
      <c r="L27" s="461">
        <v>17009</v>
      </c>
      <c r="M27" s="461">
        <v>17289</v>
      </c>
      <c r="N27" s="461">
        <v>17532</v>
      </c>
      <c r="O27" s="461">
        <v>17689</v>
      </c>
      <c r="P27" s="461">
        <v>17759</v>
      </c>
      <c r="Q27" s="461">
        <v>17839</v>
      </c>
      <c r="R27" s="461">
        <v>17930</v>
      </c>
      <c r="S27" s="461">
        <v>18114</v>
      </c>
      <c r="T27" s="461">
        <v>18246</v>
      </c>
      <c r="U27" s="461">
        <v>18417</v>
      </c>
      <c r="V27" s="461">
        <v>18468</v>
      </c>
      <c r="W27" s="538">
        <f>'T1.3'!P27</f>
        <v>613.38531513970111</v>
      </c>
      <c r="X27" s="539">
        <f>'T1.3'!K27</f>
        <v>17.451000000000001</v>
      </c>
      <c r="Y27" s="243"/>
      <c r="Z27" s="540"/>
      <c r="AA27" s="541"/>
    </row>
    <row r="28" spans="1:27" ht="16.5" customHeight="1" x14ac:dyDescent="0.2">
      <c r="A28" s="380" t="s">
        <v>34</v>
      </c>
      <c r="B28" s="380"/>
      <c r="C28" s="380"/>
      <c r="D28" s="165">
        <f>'T1.3'!L28-'T1.3'!M28</f>
        <v>74.593000000000004</v>
      </c>
      <c r="E28" s="537">
        <v>107441</v>
      </c>
      <c r="G28" s="537">
        <v>110268</v>
      </c>
      <c r="H28" s="537">
        <v>111483</v>
      </c>
      <c r="I28" s="537">
        <v>112819</v>
      </c>
      <c r="J28" s="461">
        <v>114244</v>
      </c>
      <c r="K28" s="461">
        <v>116092</v>
      </c>
      <c r="L28" s="461">
        <v>117307</v>
      </c>
      <c r="M28" s="461">
        <v>118582</v>
      </c>
      <c r="N28" s="461">
        <v>119950</v>
      </c>
      <c r="O28" s="461">
        <v>120934</v>
      </c>
      <c r="P28" s="461">
        <v>121247</v>
      </c>
      <c r="Q28" s="461">
        <v>122574</v>
      </c>
      <c r="R28" s="461">
        <v>123543</v>
      </c>
      <c r="S28" s="461">
        <v>124368</v>
      </c>
      <c r="T28" s="461">
        <v>124933</v>
      </c>
      <c r="U28" s="461">
        <v>125278</v>
      </c>
      <c r="V28" s="461">
        <v>125887</v>
      </c>
      <c r="W28" s="538">
        <f>'T1.3'!P28</f>
        <v>620.38177095331525</v>
      </c>
      <c r="X28" s="539">
        <f>'T1.3'!K28</f>
        <v>99.757000000000005</v>
      </c>
      <c r="Y28" s="243"/>
      <c r="Z28" s="540"/>
      <c r="AA28" s="541"/>
    </row>
    <row r="29" spans="1:27" ht="16.5" customHeight="1" x14ac:dyDescent="0.2">
      <c r="A29" s="380" t="s">
        <v>35</v>
      </c>
      <c r="B29" s="380"/>
      <c r="C29" s="380"/>
      <c r="D29" s="165">
        <f>'T1.3'!L29-'T1.3'!M29</f>
        <v>78.56</v>
      </c>
      <c r="E29" s="537">
        <v>137311</v>
      </c>
      <c r="G29" s="537">
        <v>137356</v>
      </c>
      <c r="H29" s="537">
        <v>137516</v>
      </c>
      <c r="I29" s="537">
        <v>137531</v>
      </c>
      <c r="J29" s="461">
        <v>138283</v>
      </c>
      <c r="K29" s="461">
        <v>139146</v>
      </c>
      <c r="L29" s="461">
        <v>139970</v>
      </c>
      <c r="M29" s="461">
        <v>140904</v>
      </c>
      <c r="N29" s="461">
        <v>142100</v>
      </c>
      <c r="O29" s="461">
        <v>141852</v>
      </c>
      <c r="P29" s="461">
        <v>141630</v>
      </c>
      <c r="Q29" s="461">
        <v>142242</v>
      </c>
      <c r="R29" s="461">
        <v>142765</v>
      </c>
      <c r="S29" s="461">
        <v>144043</v>
      </c>
      <c r="T29" s="461">
        <v>144860</v>
      </c>
      <c r="U29" s="461">
        <v>145804</v>
      </c>
      <c r="V29" s="461">
        <v>147029</v>
      </c>
      <c r="W29" s="538">
        <f>'T1.3'!P29</f>
        <v>848.3836522046671</v>
      </c>
      <c r="X29" s="539">
        <f>'T1.3'!K29</f>
        <v>145.28600000000003</v>
      </c>
      <c r="Y29" s="243"/>
      <c r="Z29" s="540"/>
      <c r="AA29" s="541"/>
    </row>
    <row r="30" spans="1:27" ht="16.5" customHeight="1" x14ac:dyDescent="0.2">
      <c r="A30" s="380" t="s">
        <v>36</v>
      </c>
      <c r="B30" s="380"/>
      <c r="C30" s="380"/>
      <c r="D30" s="165">
        <f>'T1.3'!L30-'T1.3'!M30</f>
        <v>57.808</v>
      </c>
      <c r="E30" s="537">
        <v>84904</v>
      </c>
      <c r="G30" s="537">
        <v>88054</v>
      </c>
      <c r="H30" s="537">
        <v>88862</v>
      </c>
      <c r="I30" s="537">
        <v>89546</v>
      </c>
      <c r="J30" s="461">
        <v>90888</v>
      </c>
      <c r="K30" s="461">
        <v>91943</v>
      </c>
      <c r="L30" s="461">
        <v>92313</v>
      </c>
      <c r="M30" s="461">
        <v>92675</v>
      </c>
      <c r="N30" s="461">
        <v>93197</v>
      </c>
      <c r="O30" s="461">
        <v>93235</v>
      </c>
      <c r="P30" s="461">
        <v>93504</v>
      </c>
      <c r="Q30" s="461">
        <v>93709</v>
      </c>
      <c r="R30" s="461">
        <v>93822</v>
      </c>
      <c r="S30" s="461">
        <v>94265</v>
      </c>
      <c r="T30" s="461">
        <v>94805</v>
      </c>
      <c r="U30" s="461">
        <v>95033</v>
      </c>
      <c r="V30" s="461">
        <v>95350</v>
      </c>
      <c r="W30" s="538">
        <f>'T1.3'!P30</f>
        <v>635.8678552700577</v>
      </c>
      <c r="X30" s="539">
        <f>'T1.3'!K30</f>
        <v>79.48899999999999</v>
      </c>
      <c r="Y30" s="243"/>
      <c r="Z30" s="540"/>
      <c r="AA30" s="541"/>
    </row>
    <row r="31" spans="1:27" ht="16.5" customHeight="1" x14ac:dyDescent="0.2">
      <c r="A31" s="380" t="s">
        <v>37</v>
      </c>
      <c r="B31" s="380"/>
      <c r="C31" s="380"/>
      <c r="D31" s="165">
        <f>'T1.3'!L31-'T1.3'!M31</f>
        <v>10.895</v>
      </c>
      <c r="E31" s="537">
        <v>16957</v>
      </c>
      <c r="G31" s="537">
        <v>17128</v>
      </c>
      <c r="H31" s="537">
        <v>17297</v>
      </c>
      <c r="I31" s="537">
        <v>17365</v>
      </c>
      <c r="J31" s="461">
        <v>17541</v>
      </c>
      <c r="K31" s="461">
        <v>17711</v>
      </c>
      <c r="L31" s="461">
        <v>18015</v>
      </c>
      <c r="M31" s="461">
        <v>18254</v>
      </c>
      <c r="N31" s="461">
        <v>18447</v>
      </c>
      <c r="O31" s="461">
        <v>18505</v>
      </c>
      <c r="P31" s="461">
        <v>18555</v>
      </c>
      <c r="Q31" s="461">
        <v>18625</v>
      </c>
      <c r="R31" s="461">
        <v>18661</v>
      </c>
      <c r="S31" s="461">
        <v>18675</v>
      </c>
      <c r="T31" s="461">
        <v>18599</v>
      </c>
      <c r="U31" s="461">
        <v>18542</v>
      </c>
      <c r="V31" s="461">
        <v>18461</v>
      </c>
      <c r="W31" s="538">
        <f>'T1.3'!P31</f>
        <v>633.93098965386491</v>
      </c>
      <c r="X31" s="539">
        <f>'T1.3'!K31</f>
        <v>17.025000000000002</v>
      </c>
      <c r="Y31" s="243"/>
      <c r="Z31" s="540"/>
      <c r="AA31" s="541"/>
    </row>
    <row r="32" spans="1:27" ht="16.5" customHeight="1" x14ac:dyDescent="0.2">
      <c r="A32" s="380" t="s">
        <v>38</v>
      </c>
      <c r="B32" s="380"/>
      <c r="C32" s="380"/>
      <c r="D32" s="165">
        <f>'T1.3'!L32-'T1.3'!M32</f>
        <v>53.55</v>
      </c>
      <c r="E32" s="537">
        <v>90240</v>
      </c>
      <c r="G32" s="537">
        <v>91154</v>
      </c>
      <c r="H32" s="537">
        <v>91488</v>
      </c>
      <c r="I32" s="537">
        <v>91756</v>
      </c>
      <c r="J32" s="461">
        <v>92150</v>
      </c>
      <c r="K32" s="461">
        <v>92346</v>
      </c>
      <c r="L32" s="461">
        <v>92427</v>
      </c>
      <c r="M32" s="461">
        <v>92697</v>
      </c>
      <c r="N32" s="461">
        <v>93229</v>
      </c>
      <c r="O32" s="461">
        <v>93381</v>
      </c>
      <c r="P32" s="461">
        <v>93469</v>
      </c>
      <c r="Q32" s="461">
        <v>93371</v>
      </c>
      <c r="R32" s="461">
        <v>93363</v>
      </c>
      <c r="S32" s="461">
        <v>93510</v>
      </c>
      <c r="T32" s="461">
        <v>93810</v>
      </c>
      <c r="U32" s="461">
        <v>93818</v>
      </c>
      <c r="V32" s="461">
        <v>93904</v>
      </c>
      <c r="W32" s="538">
        <f>'T1.3'!P32</f>
        <v>598.55810189129329</v>
      </c>
      <c r="X32" s="539">
        <f>'T1.3'!K32</f>
        <v>66.559000000000012</v>
      </c>
      <c r="Y32" s="243"/>
      <c r="Z32" s="540"/>
      <c r="AA32" s="541"/>
    </row>
    <row r="33" spans="1:27" ht="16.5" customHeight="1" x14ac:dyDescent="0.2">
      <c r="A33" s="380" t="s">
        <v>39</v>
      </c>
      <c r="B33" s="380"/>
      <c r="C33" s="380"/>
      <c r="D33" s="165">
        <f>'T1.3'!L33-'T1.3'!M33</f>
        <v>147.12299999999999</v>
      </c>
      <c r="E33" s="537">
        <v>237511</v>
      </c>
      <c r="G33" s="537">
        <v>243947</v>
      </c>
      <c r="H33" s="537">
        <v>245559</v>
      </c>
      <c r="I33" s="537">
        <v>247176</v>
      </c>
      <c r="J33" s="461">
        <v>249137</v>
      </c>
      <c r="K33" s="461">
        <v>250394</v>
      </c>
      <c r="L33" s="461">
        <v>251723</v>
      </c>
      <c r="M33" s="461">
        <v>253209</v>
      </c>
      <c r="N33" s="461">
        <v>254756</v>
      </c>
      <c r="O33" s="461">
        <v>255216</v>
      </c>
      <c r="P33" s="461">
        <v>255956</v>
      </c>
      <c r="Q33" s="461">
        <v>256886</v>
      </c>
      <c r="R33" s="461">
        <v>257559</v>
      </c>
      <c r="S33" s="461">
        <v>258638</v>
      </c>
      <c r="T33" s="461">
        <v>259621</v>
      </c>
      <c r="U33" s="461">
        <v>260474</v>
      </c>
      <c r="V33" s="461">
        <v>261697</v>
      </c>
      <c r="W33" s="538">
        <f>'T1.3'!P33</f>
        <v>591.94029736680204</v>
      </c>
      <c r="X33" s="539">
        <f>'T1.3'!K33</f>
        <v>179.65900000000002</v>
      </c>
      <c r="Y33" s="243"/>
      <c r="Z33" s="540"/>
      <c r="AA33" s="541"/>
    </row>
    <row r="34" spans="1:27" ht="16.5" customHeight="1" x14ac:dyDescent="0.2">
      <c r="A34" s="380" t="s">
        <v>40</v>
      </c>
      <c r="B34" s="380"/>
      <c r="C34" s="380"/>
      <c r="D34" s="165">
        <f>'T1.3'!L34-'T1.3'!M34</f>
        <v>43.734000000000002</v>
      </c>
      <c r="E34" s="537">
        <v>68634</v>
      </c>
      <c r="G34" s="537">
        <v>69443</v>
      </c>
      <c r="H34" s="537">
        <v>70038</v>
      </c>
      <c r="I34" s="537">
        <v>70624</v>
      </c>
      <c r="J34" s="461">
        <v>71056</v>
      </c>
      <c r="K34" s="461">
        <v>71376</v>
      </c>
      <c r="L34" s="461">
        <v>71786</v>
      </c>
      <c r="M34" s="461">
        <v>72411</v>
      </c>
      <c r="N34" s="461">
        <v>73248</v>
      </c>
      <c r="O34" s="461">
        <v>73933</v>
      </c>
      <c r="P34" s="461">
        <v>74378</v>
      </c>
      <c r="Q34" s="461">
        <v>74834</v>
      </c>
      <c r="R34" s="461">
        <v>76159</v>
      </c>
      <c r="S34" s="461">
        <v>77143</v>
      </c>
      <c r="T34" s="461">
        <v>77513</v>
      </c>
      <c r="U34" s="461">
        <v>77839</v>
      </c>
      <c r="V34" s="461">
        <v>77738</v>
      </c>
      <c r="W34" s="538">
        <f>'T1.3'!P34</f>
        <v>761.96969307159952</v>
      </c>
      <c r="X34" s="539">
        <f>'T1.3'!K34</f>
        <v>71.443000000000012</v>
      </c>
      <c r="Y34" s="243"/>
      <c r="Z34" s="540"/>
      <c r="AA34" s="541"/>
    </row>
    <row r="35" spans="1:27" ht="16.5" customHeight="1" x14ac:dyDescent="0.2">
      <c r="A35" s="380" t="s">
        <v>41</v>
      </c>
      <c r="B35" s="380"/>
      <c r="C35" s="380"/>
      <c r="D35" s="165">
        <f>'T1.3'!L35-'T1.3'!M35</f>
        <v>36.951999999999998</v>
      </c>
      <c r="E35" s="537">
        <v>73535</v>
      </c>
      <c r="G35" s="537">
        <v>73389</v>
      </c>
      <c r="H35" s="537">
        <v>73405</v>
      </c>
      <c r="I35" s="537">
        <v>73506</v>
      </c>
      <c r="J35" s="461">
        <v>73559</v>
      </c>
      <c r="K35" s="461">
        <v>73471</v>
      </c>
      <c r="L35" s="461">
        <v>73510</v>
      </c>
      <c r="M35" s="461">
        <v>73506</v>
      </c>
      <c r="N35" s="461">
        <v>73492</v>
      </c>
      <c r="O35" s="461">
        <v>73351</v>
      </c>
      <c r="P35" s="461">
        <v>72966</v>
      </c>
      <c r="Q35" s="461">
        <v>72991</v>
      </c>
      <c r="R35" s="461">
        <v>72896</v>
      </c>
      <c r="S35" s="461">
        <v>73127</v>
      </c>
      <c r="T35" s="461">
        <v>72924</v>
      </c>
      <c r="U35" s="461">
        <v>72531</v>
      </c>
      <c r="V35" s="461">
        <v>72365</v>
      </c>
      <c r="W35" s="538">
        <f>'T1.3'!P35</f>
        <v>545.96835486768464</v>
      </c>
      <c r="X35" s="539">
        <f>'T1.3'!K35</f>
        <v>49.825000000000003</v>
      </c>
      <c r="Y35" s="243"/>
      <c r="Z35" s="540"/>
      <c r="AA35" s="541"/>
    </row>
    <row r="36" spans="1:27" ht="16.5" customHeight="1" x14ac:dyDescent="0.2">
      <c r="A36" s="380" t="s">
        <v>42</v>
      </c>
      <c r="B36" s="380"/>
      <c r="C36" s="380"/>
      <c r="D36" s="165">
        <f>'T1.3'!L36-'T1.3'!M36</f>
        <v>84.935000000000002</v>
      </c>
      <c r="E36" s="537">
        <v>120566</v>
      </c>
      <c r="G36" s="537">
        <v>126857</v>
      </c>
      <c r="H36" s="537">
        <v>128338</v>
      </c>
      <c r="I36" s="537">
        <v>130267</v>
      </c>
      <c r="J36" s="461">
        <v>132278</v>
      </c>
      <c r="K36" s="461">
        <v>134011</v>
      </c>
      <c r="L36" s="461">
        <v>135447</v>
      </c>
      <c r="M36" s="461">
        <v>136484</v>
      </c>
      <c r="N36" s="461">
        <v>137619</v>
      </c>
      <c r="O36" s="461">
        <v>138496</v>
      </c>
      <c r="P36" s="461">
        <v>138888</v>
      </c>
      <c r="Q36" s="461">
        <v>139947</v>
      </c>
      <c r="R36" s="461">
        <v>141226</v>
      </c>
      <c r="S36" s="461">
        <v>142769</v>
      </c>
      <c r="T36" s="461">
        <v>143750</v>
      </c>
      <c r="U36" s="461">
        <v>144566</v>
      </c>
      <c r="V36" s="461">
        <v>145555</v>
      </c>
      <c r="W36" s="538">
        <f>'T1.3'!P36</f>
        <v>611.52141802067945</v>
      </c>
      <c r="X36" s="539">
        <f>'T1.3'!K36</f>
        <v>105.81399999999999</v>
      </c>
      <c r="Y36" s="243"/>
      <c r="Z36" s="540"/>
      <c r="AA36" s="542"/>
    </row>
    <row r="37" spans="1:27" ht="16.5" customHeight="1" x14ac:dyDescent="0.2">
      <c r="A37" s="487" t="s">
        <v>866</v>
      </c>
      <c r="B37" s="380"/>
      <c r="C37" s="380"/>
      <c r="D37" s="165"/>
      <c r="E37" s="537"/>
      <c r="G37" s="537"/>
      <c r="H37" s="537"/>
      <c r="I37" s="537"/>
      <c r="J37" s="537"/>
      <c r="K37" s="537"/>
      <c r="L37" s="537"/>
      <c r="M37" s="537"/>
      <c r="N37" s="537"/>
      <c r="O37" s="537"/>
      <c r="P37" s="537"/>
      <c r="Q37" s="537"/>
      <c r="R37" s="537"/>
      <c r="S37" s="537"/>
      <c r="T37" s="537"/>
      <c r="U37" s="537"/>
      <c r="V37" s="537"/>
      <c r="W37" s="538"/>
      <c r="X37" s="539"/>
      <c r="Y37" s="243"/>
      <c r="Z37" s="540"/>
      <c r="AA37" s="542"/>
    </row>
    <row r="38" spans="1:27" ht="16.5" customHeight="1" x14ac:dyDescent="0.2">
      <c r="A38" s="380"/>
      <c r="B38" s="380"/>
      <c r="C38" s="380"/>
      <c r="D38" s="165"/>
      <c r="E38" s="537"/>
      <c r="G38" s="537"/>
      <c r="H38" s="537"/>
      <c r="I38" s="537"/>
      <c r="J38" s="461"/>
      <c r="K38" s="461"/>
      <c r="L38" s="461"/>
      <c r="M38" s="461"/>
      <c r="N38" s="461"/>
      <c r="O38" s="461"/>
      <c r="P38" s="461"/>
      <c r="Q38" s="461"/>
      <c r="R38" s="461"/>
      <c r="S38" s="461"/>
      <c r="T38" s="461"/>
      <c r="U38" s="461"/>
      <c r="V38" s="461"/>
      <c r="W38" s="538"/>
      <c r="X38" s="539"/>
      <c r="Y38" s="243"/>
      <c r="Z38" s="540"/>
      <c r="AA38" s="542"/>
    </row>
    <row r="39" spans="1:27" ht="16.5" customHeight="1" x14ac:dyDescent="0.2">
      <c r="A39" s="380"/>
      <c r="B39" s="380"/>
      <c r="C39" s="380"/>
      <c r="D39" s="165"/>
      <c r="E39" s="537"/>
      <c r="G39" s="537"/>
      <c r="H39" s="537"/>
      <c r="I39" s="537"/>
      <c r="J39" s="461"/>
      <c r="K39" s="461"/>
      <c r="L39" s="461"/>
      <c r="M39" s="461"/>
      <c r="N39" s="461"/>
      <c r="O39" s="461"/>
      <c r="P39" s="461"/>
      <c r="Q39" s="461"/>
      <c r="R39" s="461"/>
      <c r="S39" s="461"/>
      <c r="T39" s="461"/>
      <c r="U39" s="461"/>
      <c r="V39" s="461"/>
      <c r="W39" s="538"/>
      <c r="X39" s="539"/>
      <c r="Y39" s="243"/>
      <c r="Z39" s="540"/>
      <c r="AA39" s="542"/>
    </row>
    <row r="40" spans="1:27" ht="16.5" customHeight="1" x14ac:dyDescent="0.2">
      <c r="A40" s="380"/>
      <c r="B40" s="380"/>
      <c r="C40" s="380"/>
      <c r="D40" s="165"/>
      <c r="E40" s="537"/>
      <c r="G40" s="537"/>
      <c r="H40" s="537"/>
      <c r="I40" s="537"/>
      <c r="J40" s="461"/>
      <c r="K40" s="461"/>
      <c r="L40" s="461"/>
      <c r="M40" s="461"/>
      <c r="N40" s="461"/>
      <c r="O40" s="461"/>
      <c r="P40" s="461"/>
      <c r="Q40" s="461"/>
      <c r="R40" s="461"/>
      <c r="S40" s="461"/>
      <c r="T40" s="461"/>
      <c r="U40" s="461"/>
      <c r="V40" s="461"/>
      <c r="W40" s="538"/>
      <c r="X40" s="539"/>
      <c r="Y40" s="243"/>
      <c r="Z40" s="540"/>
      <c r="AA40" s="542"/>
    </row>
    <row r="41" spans="1:27" ht="16.5" customHeight="1" x14ac:dyDescent="0.2">
      <c r="A41" s="380"/>
      <c r="B41" s="380"/>
      <c r="C41" s="380"/>
      <c r="D41" s="165"/>
      <c r="E41" s="537"/>
      <c r="G41" s="537"/>
      <c r="H41" s="537"/>
      <c r="I41" s="537"/>
      <c r="J41" s="461"/>
      <c r="K41" s="461"/>
      <c r="L41" s="461"/>
      <c r="M41" s="461"/>
      <c r="N41" s="461"/>
      <c r="O41" s="461"/>
      <c r="P41" s="461"/>
      <c r="Q41" s="461"/>
      <c r="R41" s="461"/>
      <c r="S41" s="461"/>
      <c r="T41" s="461"/>
      <c r="U41" s="461"/>
      <c r="V41" s="461"/>
      <c r="W41" s="538"/>
      <c r="X41" s="539"/>
      <c r="Y41" s="243"/>
      <c r="Z41" s="540"/>
      <c r="AA41" s="542"/>
    </row>
    <row r="42" spans="1:27" ht="16.5" customHeight="1" x14ac:dyDescent="0.2">
      <c r="A42" s="380"/>
      <c r="B42" s="380"/>
      <c r="C42" s="380"/>
      <c r="D42" s="165"/>
      <c r="E42" s="537"/>
      <c r="G42" s="537"/>
      <c r="H42" s="537"/>
      <c r="I42" s="537"/>
      <c r="J42" s="461"/>
      <c r="K42" s="461"/>
      <c r="L42" s="461"/>
      <c r="M42" s="461"/>
      <c r="N42" s="461"/>
      <c r="O42" s="461"/>
      <c r="P42" s="461"/>
      <c r="Q42" s="461"/>
      <c r="R42" s="461"/>
      <c r="S42" s="461"/>
      <c r="T42" s="461"/>
      <c r="U42" s="461"/>
      <c r="V42" s="461"/>
      <c r="W42" s="538"/>
      <c r="X42" s="539"/>
      <c r="Y42" s="243"/>
      <c r="Z42" s="540"/>
      <c r="AA42" s="542"/>
    </row>
    <row r="43" spans="1:27" ht="16.5" customHeight="1" x14ac:dyDescent="0.2">
      <c r="A43" s="380"/>
      <c r="B43" s="380"/>
      <c r="C43" s="380"/>
      <c r="D43" s="165"/>
      <c r="E43" s="537"/>
      <c r="G43" s="537"/>
      <c r="H43" s="537"/>
      <c r="I43" s="537"/>
      <c r="J43" s="461"/>
      <c r="K43" s="461"/>
      <c r="L43" s="461"/>
      <c r="M43" s="461"/>
      <c r="N43" s="461"/>
      <c r="O43" s="461"/>
      <c r="P43" s="461"/>
      <c r="Q43" s="461"/>
      <c r="R43" s="461"/>
      <c r="S43" s="461"/>
      <c r="T43" s="461"/>
      <c r="U43" s="461"/>
      <c r="V43" s="461"/>
      <c r="W43" s="538"/>
      <c r="X43" s="539"/>
      <c r="Y43" s="243"/>
      <c r="Z43" s="540"/>
      <c r="AA43" s="542"/>
    </row>
    <row r="44" spans="1:27" ht="16.5" customHeight="1" x14ac:dyDescent="0.2">
      <c r="A44" s="380"/>
      <c r="B44" s="380"/>
      <c r="C44" s="380"/>
      <c r="D44" s="44"/>
      <c r="G44" s="73"/>
      <c r="H44" s="73"/>
      <c r="I44" s="73"/>
      <c r="J44" s="73"/>
      <c r="K44" s="73"/>
      <c r="L44" s="73"/>
      <c r="M44" s="73"/>
      <c r="N44" s="73"/>
      <c r="O44" s="73"/>
      <c r="P44" s="73"/>
      <c r="Q44" s="73"/>
      <c r="R44" s="73"/>
      <c r="S44" s="73"/>
      <c r="T44" s="73"/>
      <c r="U44" s="73"/>
      <c r="V44" s="73"/>
      <c r="W44" s="44"/>
      <c r="X44" s="44"/>
      <c r="Y44" s="44"/>
      <c r="Z44" s="44"/>
      <c r="AA44" s="44"/>
    </row>
    <row r="45" spans="1:27" s="43" customFormat="1" ht="24" customHeight="1" x14ac:dyDescent="0.4">
      <c r="A45" s="433" t="s">
        <v>897</v>
      </c>
      <c r="L45" s="44"/>
      <c r="M45" s="44"/>
      <c r="N45" s="44"/>
      <c r="O45" s="44"/>
      <c r="P45" s="44"/>
      <c r="Q45" s="44"/>
      <c r="R45" s="44"/>
      <c r="S45" s="44"/>
      <c r="T45" s="44"/>
      <c r="U45" s="44"/>
      <c r="V45" s="44"/>
      <c r="W45" s="44"/>
      <c r="X45" s="44"/>
      <c r="Y45" s="44"/>
      <c r="Z45" s="44"/>
      <c r="AA45" s="44"/>
    </row>
    <row r="83" spans="1:27" ht="37.5" customHeight="1" x14ac:dyDescent="0.2"/>
    <row r="84" spans="1:27" ht="37.5" customHeight="1" x14ac:dyDescent="0.2"/>
    <row r="85" spans="1:27" ht="37.5" customHeight="1" x14ac:dyDescent="0.2"/>
    <row r="86" spans="1:27" ht="37.5" customHeight="1" x14ac:dyDescent="0.2"/>
    <row r="87" spans="1:27" ht="37.5" customHeight="1" x14ac:dyDescent="0.2"/>
    <row r="88" spans="1:27" ht="37.5" customHeight="1" x14ac:dyDescent="0.3">
      <c r="A88" s="432" t="s">
        <v>322</v>
      </c>
    </row>
    <row r="89" spans="1:27" ht="37.5" customHeight="1" x14ac:dyDescent="0.25">
      <c r="A89" s="88"/>
    </row>
    <row r="90" spans="1:27" ht="37.5" customHeight="1" x14ac:dyDescent="0.25">
      <c r="A90" s="88"/>
    </row>
    <row r="92" spans="1:27" s="43" customFormat="1" ht="27.75" x14ac:dyDescent="0.4">
      <c r="A92" s="433" t="s">
        <v>898</v>
      </c>
      <c r="L92" s="44"/>
      <c r="M92" s="44"/>
      <c r="N92" s="44"/>
      <c r="O92" s="44"/>
      <c r="P92" s="44"/>
      <c r="Q92" s="44"/>
      <c r="R92" s="44"/>
      <c r="S92" s="44"/>
      <c r="T92" s="44"/>
      <c r="U92" s="44"/>
      <c r="V92" s="44"/>
      <c r="W92" s="44"/>
      <c r="X92" s="44"/>
      <c r="Y92" s="44"/>
      <c r="Z92" s="44"/>
      <c r="AA92" s="44"/>
    </row>
    <row r="93" spans="1:27" ht="21" customHeight="1" x14ac:dyDescent="0.25">
      <c r="A93" s="112"/>
    </row>
    <row r="129" spans="1:1" x14ac:dyDescent="0.2">
      <c r="A129" s="11" t="s">
        <v>238</v>
      </c>
    </row>
    <row r="130" spans="1:1" x14ac:dyDescent="0.2">
      <c r="A130" s="11" t="s">
        <v>44</v>
      </c>
    </row>
    <row r="144" spans="1:1" ht="33.75" customHeight="1" x14ac:dyDescent="0.3">
      <c r="A144" s="432" t="s">
        <v>322</v>
      </c>
    </row>
  </sheetData>
  <mergeCells count="2">
    <mergeCell ref="Y2:AA2"/>
    <mergeCell ref="E2:F2"/>
  </mergeCells>
  <phoneticPr fontId="0" type="noConversion"/>
  <pageMargins left="0.51181102362204722" right="0.51181102362204722" top="0.74803149606299213" bottom="0.74803149606299213" header="0.31496062992125984" footer="0.31496062992125984"/>
  <pageSetup paperSize="9" scale="35" orientation="portrait" r:id="rId1"/>
  <headerFooter alignWithMargins="0">
    <oddHeader>&amp;R&amp;"Arial,Bold"&amp;20ROAD TRANSPORT VEHICLES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B42" sqref="B42"/>
    </sheetView>
  </sheetViews>
  <sheetFormatPr defaultRowHeight="12.75" x14ac:dyDescent="0.2"/>
  <cols>
    <col min="2" max="2" width="58.85546875" customWidth="1"/>
  </cols>
  <sheetData>
    <row r="1" spans="1:16" x14ac:dyDescent="0.2">
      <c r="B1" s="11" t="s">
        <v>602</v>
      </c>
      <c r="D1" s="11" t="s">
        <v>610</v>
      </c>
      <c r="I1" s="11" t="s">
        <v>609</v>
      </c>
      <c r="L1" s="11" t="s">
        <v>611</v>
      </c>
      <c r="O1" s="11" t="s">
        <v>612</v>
      </c>
    </row>
    <row r="2" spans="1:16" ht="15" x14ac:dyDescent="0.2">
      <c r="A2">
        <v>1</v>
      </c>
      <c r="B2" s="44" t="s">
        <v>623</v>
      </c>
      <c r="C2" s="11" t="s">
        <v>603</v>
      </c>
      <c r="D2" s="11">
        <v>1</v>
      </c>
      <c r="E2" s="386"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x14ac:dyDescent="0.2">
      <c r="A3">
        <v>2</v>
      </c>
      <c r="B3" s="44" t="s">
        <v>624</v>
      </c>
      <c r="C3" s="11" t="s">
        <v>604</v>
      </c>
      <c r="D3" s="11">
        <v>2</v>
      </c>
      <c r="E3" s="386"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x14ac:dyDescent="0.2">
      <c r="A4">
        <v>3</v>
      </c>
      <c r="B4" s="44" t="s">
        <v>625</v>
      </c>
      <c r="C4" s="11" t="s">
        <v>605</v>
      </c>
      <c r="D4" s="11">
        <v>3</v>
      </c>
      <c r="E4" s="386"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x14ac:dyDescent="0.2">
      <c r="A5">
        <v>4</v>
      </c>
      <c r="B5" s="44" t="s">
        <v>634</v>
      </c>
      <c r="C5" s="11" t="s">
        <v>606</v>
      </c>
      <c r="D5" s="11">
        <v>4</v>
      </c>
      <c r="E5" s="386"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x14ac:dyDescent="0.2">
      <c r="A6">
        <v>5</v>
      </c>
      <c r="B6" s="44" t="s">
        <v>626</v>
      </c>
      <c r="C6" s="11" t="s">
        <v>614</v>
      </c>
      <c r="D6" s="11">
        <v>5</v>
      </c>
      <c r="E6" s="386"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x14ac:dyDescent="0.2">
      <c r="A7">
        <v>6</v>
      </c>
      <c r="B7" s="44" t="s">
        <v>627</v>
      </c>
      <c r="C7" s="11" t="s">
        <v>615</v>
      </c>
      <c r="D7" s="11">
        <v>6</v>
      </c>
      <c r="E7" s="386"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x14ac:dyDescent="0.2">
      <c r="A8">
        <v>7</v>
      </c>
      <c r="B8" s="44" t="s">
        <v>628</v>
      </c>
      <c r="C8" s="11" t="s">
        <v>616</v>
      </c>
      <c r="D8" s="11">
        <v>7</v>
      </c>
      <c r="E8" s="386"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x14ac:dyDescent="0.2">
      <c r="A9">
        <v>8</v>
      </c>
      <c r="B9" s="44" t="s">
        <v>629</v>
      </c>
      <c r="C9" s="11" t="s">
        <v>617</v>
      </c>
      <c r="D9" s="11">
        <v>8</v>
      </c>
      <c r="E9" s="386"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x14ac:dyDescent="0.2">
      <c r="A10">
        <v>9</v>
      </c>
      <c r="B10" s="148" t="s">
        <v>630</v>
      </c>
      <c r="C10" s="11" t="s">
        <v>618</v>
      </c>
      <c r="D10" s="11">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x14ac:dyDescent="0.2">
      <c r="A11">
        <v>10</v>
      </c>
      <c r="C11" s="11" t="s">
        <v>620</v>
      </c>
      <c r="D11" s="11">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x14ac:dyDescent="0.2">
      <c r="A12">
        <v>11</v>
      </c>
    </row>
    <row r="13" spans="1:16" x14ac:dyDescent="0.2">
      <c r="A13">
        <v>12</v>
      </c>
    </row>
    <row r="14" spans="1:16" x14ac:dyDescent="0.2">
      <c r="A14">
        <v>13</v>
      </c>
    </row>
    <row r="15" spans="1:16" x14ac:dyDescent="0.2">
      <c r="A15">
        <v>14</v>
      </c>
    </row>
    <row r="16" spans="1:16"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20" x14ac:dyDescent="0.2">
      <c r="A33">
        <v>32</v>
      </c>
    </row>
    <row r="34" spans="1:20" x14ac:dyDescent="0.2">
      <c r="A34" s="215">
        <v>1</v>
      </c>
      <c r="B34" s="215"/>
      <c r="C34" s="215"/>
      <c r="E34">
        <v>1</v>
      </c>
      <c r="J34">
        <v>3</v>
      </c>
      <c r="M34">
        <v>2</v>
      </c>
      <c r="P34">
        <v>3</v>
      </c>
    </row>
    <row r="37" spans="1:20" x14ac:dyDescent="0.2">
      <c r="I37" s="11" t="s">
        <v>613</v>
      </c>
    </row>
    <row r="38" spans="1:20" x14ac:dyDescent="0.2">
      <c r="J38">
        <v>2003</v>
      </c>
      <c r="K38">
        <v>2004</v>
      </c>
      <c r="L38">
        <v>2005</v>
      </c>
      <c r="M38">
        <v>2006</v>
      </c>
      <c r="N38">
        <v>2007</v>
      </c>
      <c r="O38">
        <v>2008</v>
      </c>
      <c r="P38">
        <v>2009</v>
      </c>
      <c r="Q38">
        <v>2010</v>
      </c>
      <c r="R38">
        <v>2011</v>
      </c>
      <c r="S38">
        <v>2012</v>
      </c>
      <c r="T38">
        <v>2013</v>
      </c>
    </row>
    <row r="39" spans="1:20" x14ac:dyDescent="0.2">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x14ac:dyDescent="0.2">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x14ac:dyDescent="0.2">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topLeftCell="A158" zoomScaleNormal="100" workbookViewId="0">
      <selection activeCell="D104" sqref="D104"/>
    </sheetView>
  </sheetViews>
  <sheetFormatPr defaultRowHeight="12.75" x14ac:dyDescent="0.2"/>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x14ac:dyDescent="0.25">
      <c r="A1" s="11" t="s">
        <v>602</v>
      </c>
      <c r="B1" s="11"/>
      <c r="C1" s="11" t="s">
        <v>600</v>
      </c>
      <c r="D1" s="11" t="s">
        <v>601</v>
      </c>
      <c r="E1" s="208">
        <v>2003</v>
      </c>
      <c r="F1" s="208">
        <v>2004</v>
      </c>
      <c r="G1" s="208">
        <v>2005</v>
      </c>
      <c r="H1" s="208">
        <v>2006</v>
      </c>
      <c r="I1" s="208">
        <v>2007</v>
      </c>
      <c r="J1" s="208">
        <v>2008</v>
      </c>
      <c r="K1" s="208">
        <v>2009</v>
      </c>
      <c r="L1" s="208">
        <v>2010</v>
      </c>
      <c r="M1" s="208">
        <v>2011</v>
      </c>
      <c r="N1" s="208">
        <v>2012</v>
      </c>
      <c r="O1" s="208">
        <v>2013</v>
      </c>
    </row>
    <row r="2" spans="1:15" ht="15" x14ac:dyDescent="0.25">
      <c r="A2" s="11" t="s">
        <v>603</v>
      </c>
      <c r="B2" s="168" t="s">
        <v>631</v>
      </c>
      <c r="C2" s="168" t="s">
        <v>631</v>
      </c>
    </row>
    <row r="3" spans="1:15" ht="15.75" x14ac:dyDescent="0.25">
      <c r="A3" s="11" t="s">
        <v>635</v>
      </c>
      <c r="B3" s="126" t="s">
        <v>245</v>
      </c>
      <c r="C3" t="s">
        <v>206</v>
      </c>
      <c r="D3" s="113" t="s">
        <v>7</v>
      </c>
      <c r="E3" s="70">
        <v>228.38399999999999</v>
      </c>
      <c r="F3" s="70">
        <v>228.06299999999999</v>
      </c>
      <c r="G3" s="70">
        <v>212.529</v>
      </c>
      <c r="H3" s="70">
        <v>204.90299999999999</v>
      </c>
      <c r="I3" s="70">
        <v>209.279</v>
      </c>
      <c r="J3" s="70">
        <v>170.048</v>
      </c>
      <c r="K3" s="70">
        <v>176.77099999999999</v>
      </c>
      <c r="L3" s="70">
        <v>168.251</v>
      </c>
      <c r="M3" s="70">
        <v>159.178</v>
      </c>
      <c r="N3" s="70">
        <v>174.85900000000001</v>
      </c>
      <c r="O3" s="70">
        <v>199.34299999999999</v>
      </c>
    </row>
    <row r="4" spans="1:15" ht="15.75" x14ac:dyDescent="0.25">
      <c r="B4" s="127" t="s">
        <v>324</v>
      </c>
      <c r="C4" t="s">
        <v>206</v>
      </c>
      <c r="D4" s="113" t="s">
        <v>1</v>
      </c>
      <c r="E4" s="70">
        <v>6.9340000000000002</v>
      </c>
      <c r="F4" s="70">
        <v>5.91</v>
      </c>
      <c r="G4" s="70">
        <v>6.5519999999999996</v>
      </c>
      <c r="H4" s="70">
        <v>7.1219999999999999</v>
      </c>
      <c r="I4" s="70">
        <v>7.609</v>
      </c>
      <c r="J4" s="70">
        <v>7.4909999999999997</v>
      </c>
      <c r="K4" s="70">
        <v>5.976</v>
      </c>
      <c r="L4" s="70">
        <v>4.8860000000000001</v>
      </c>
      <c r="M4" s="70">
        <v>4.758</v>
      </c>
      <c r="N4" s="70">
        <v>5.1390000000000002</v>
      </c>
      <c r="O4" s="70">
        <v>5.2060000000000004</v>
      </c>
    </row>
    <row r="5" spans="1:15" ht="15" x14ac:dyDescent="0.2">
      <c r="D5" s="336" t="s">
        <v>52</v>
      </c>
      <c r="E5" s="70">
        <v>0.82099999999999995</v>
      </c>
      <c r="F5" s="70">
        <v>0.85899999999999999</v>
      </c>
      <c r="G5" s="70">
        <v>1.2729999999999999</v>
      </c>
      <c r="H5" s="70">
        <v>1.056</v>
      </c>
      <c r="I5" s="70">
        <v>1.0349999999999999</v>
      </c>
      <c r="J5" s="70">
        <v>0.89700000000000002</v>
      </c>
      <c r="K5" s="70">
        <v>0.69099999999999995</v>
      </c>
      <c r="L5" s="70">
        <v>0.65400000000000003</v>
      </c>
      <c r="M5" s="70">
        <v>0.628</v>
      </c>
      <c r="N5" s="70">
        <v>0.70399999999999996</v>
      </c>
      <c r="O5" s="70">
        <v>0.91600000000000004</v>
      </c>
    </row>
    <row r="6" spans="1:15" ht="15" x14ac:dyDescent="0.2">
      <c r="D6" s="113" t="s">
        <v>2</v>
      </c>
      <c r="E6" s="70">
        <v>3.39</v>
      </c>
      <c r="F6" s="70">
        <v>3.3860000000000001</v>
      </c>
      <c r="G6" s="70">
        <v>3.7480000000000002</v>
      </c>
      <c r="H6" s="70">
        <v>3.742</v>
      </c>
      <c r="I6" s="70">
        <v>3.3479999999999999</v>
      </c>
      <c r="J6" s="70">
        <v>3.7429999999999999</v>
      </c>
      <c r="K6" s="70">
        <v>2.2189999999999999</v>
      </c>
      <c r="L6" s="70">
        <v>1.962</v>
      </c>
      <c r="M6" s="70">
        <v>2.4849999999999999</v>
      </c>
      <c r="N6" s="70">
        <v>2.72</v>
      </c>
      <c r="O6" s="70">
        <v>3.2629999999999999</v>
      </c>
    </row>
    <row r="7" spans="1:15" ht="15" x14ac:dyDescent="0.2">
      <c r="D7" s="336" t="s">
        <v>3</v>
      </c>
      <c r="E7" s="70">
        <v>21.966000000000001</v>
      </c>
      <c r="F7" s="70">
        <v>23.789000000000001</v>
      </c>
      <c r="G7" s="70">
        <v>25.988</v>
      </c>
      <c r="H7" s="70">
        <v>25.257000000000001</v>
      </c>
      <c r="I7" s="70">
        <v>28.414000000000001</v>
      </c>
      <c r="J7" s="70">
        <v>31.585000000000001</v>
      </c>
      <c r="K7" s="70">
        <v>30.001999999999999</v>
      </c>
      <c r="L7" s="70">
        <v>32.356999999999999</v>
      </c>
      <c r="M7" s="70">
        <v>34.4</v>
      </c>
      <c r="N7" s="70">
        <v>31.861000000000001</v>
      </c>
      <c r="O7" s="70">
        <v>31.64</v>
      </c>
    </row>
    <row r="8" spans="1:15" ht="15" x14ac:dyDescent="0.2">
      <c r="D8" s="336" t="s">
        <v>4</v>
      </c>
      <c r="E8" s="70">
        <v>1.22</v>
      </c>
      <c r="F8" s="70">
        <v>1.139</v>
      </c>
      <c r="G8" s="70">
        <v>1.2310000000000001</v>
      </c>
      <c r="H8" s="70">
        <v>1.1599999999999999</v>
      </c>
      <c r="I8" s="70">
        <v>1.554</v>
      </c>
      <c r="J8" s="70">
        <v>1.5209999999999999</v>
      </c>
      <c r="K8" s="70">
        <v>0.77800000000000002</v>
      </c>
      <c r="L8" s="70">
        <v>0.72</v>
      </c>
      <c r="M8" s="70">
        <v>0.85599999999999998</v>
      </c>
      <c r="N8" s="70">
        <v>1.1599999999999999</v>
      </c>
      <c r="O8" s="70">
        <v>1.0269999999999999</v>
      </c>
    </row>
    <row r="9" spans="1:15" ht="15.75" x14ac:dyDescent="0.25">
      <c r="D9" s="142" t="s">
        <v>5</v>
      </c>
      <c r="E9" s="337">
        <f t="shared" ref="E9:N9" si="0">SUM(E3:E8)</f>
        <v>262.71499999999997</v>
      </c>
      <c r="F9" s="337">
        <f t="shared" si="0"/>
        <v>263.14600000000002</v>
      </c>
      <c r="G9" s="337">
        <f t="shared" si="0"/>
        <v>251.32099999999997</v>
      </c>
      <c r="H9" s="337">
        <f t="shared" si="0"/>
        <v>243.23999999999998</v>
      </c>
      <c r="I9" s="337">
        <f t="shared" si="0"/>
        <v>251.239</v>
      </c>
      <c r="J9" s="337">
        <f t="shared" si="0"/>
        <v>215.28499999999997</v>
      </c>
      <c r="K9" s="347">
        <f t="shared" si="0"/>
        <v>216.43699999999998</v>
      </c>
      <c r="L9" s="337">
        <f t="shared" si="0"/>
        <v>208.82999999999998</v>
      </c>
      <c r="M9" s="337">
        <f t="shared" si="0"/>
        <v>202.30500000000001</v>
      </c>
      <c r="N9" s="337">
        <f t="shared" si="0"/>
        <v>216.44300000000001</v>
      </c>
      <c r="O9" s="337">
        <f>SUM(O3:O8)</f>
        <v>241.39499999999998</v>
      </c>
    </row>
    <row r="10" spans="1:15" ht="15.75" x14ac:dyDescent="0.25">
      <c r="D10" s="142"/>
      <c r="E10" s="337"/>
      <c r="F10" s="337"/>
      <c r="G10" s="337"/>
      <c r="H10" s="337"/>
      <c r="I10" s="337"/>
      <c r="J10" s="337"/>
      <c r="K10" s="347"/>
      <c r="L10" s="337"/>
      <c r="M10" s="337"/>
      <c r="N10" s="337"/>
      <c r="O10" s="337"/>
    </row>
    <row r="11" spans="1:15" ht="15.75" x14ac:dyDescent="0.25">
      <c r="D11" s="142"/>
      <c r="E11" s="337"/>
      <c r="F11" s="337"/>
      <c r="G11" s="337"/>
      <c r="H11" s="337"/>
      <c r="I11" s="337"/>
      <c r="J11" s="337"/>
      <c r="K11" s="347"/>
      <c r="L11" s="337"/>
      <c r="M11" s="337"/>
      <c r="N11" s="337"/>
      <c r="O11" s="337"/>
    </row>
    <row r="12" spans="1:15" ht="15" x14ac:dyDescent="0.25">
      <c r="C12" s="126" t="s">
        <v>245</v>
      </c>
      <c r="E12" s="53"/>
      <c r="F12" s="53"/>
      <c r="G12" s="94"/>
      <c r="H12" s="94"/>
      <c r="I12" s="94"/>
      <c r="J12" s="94"/>
      <c r="K12" s="94"/>
      <c r="L12" s="94"/>
      <c r="M12" s="94"/>
      <c r="O12" s="94"/>
    </row>
    <row r="13" spans="1:15" ht="15" x14ac:dyDescent="0.2">
      <c r="D13" s="161" t="s">
        <v>254</v>
      </c>
      <c r="E13" s="76">
        <v>219.33199999999999</v>
      </c>
      <c r="F13" s="76">
        <v>217.86099999999999</v>
      </c>
      <c r="G13" s="76">
        <v>203.167</v>
      </c>
      <c r="H13" s="76">
        <v>196.518</v>
      </c>
      <c r="I13" s="76">
        <v>202.54400000000001</v>
      </c>
      <c r="J13" s="76">
        <v>172.66800000000001</v>
      </c>
      <c r="K13" s="76">
        <v>186.21199999999999</v>
      </c>
      <c r="L13" s="76">
        <v>177.24700000000001</v>
      </c>
      <c r="M13" s="76">
        <v>167.76400000000001</v>
      </c>
      <c r="N13" s="76">
        <v>182.52500000000001</v>
      </c>
      <c r="O13" s="70">
        <v>205.21600000000001</v>
      </c>
    </row>
    <row r="14" spans="1:15" ht="15" x14ac:dyDescent="0.2">
      <c r="D14" s="161" t="s">
        <v>246</v>
      </c>
      <c r="E14" s="70">
        <v>0.46500000000000002</v>
      </c>
      <c r="F14" s="70">
        <v>0.51800000000000002</v>
      </c>
      <c r="G14" s="70">
        <v>0.49</v>
      </c>
      <c r="H14" s="70">
        <v>0.60399999999999998</v>
      </c>
      <c r="I14" s="70">
        <v>0.63800000000000001</v>
      </c>
      <c r="J14" s="70">
        <v>0.30099999999999999</v>
      </c>
      <c r="K14" s="70">
        <v>0.215</v>
      </c>
      <c r="L14" s="70">
        <v>0.35399999999999998</v>
      </c>
      <c r="M14" s="70">
        <v>0.42899999999999999</v>
      </c>
      <c r="N14" s="70">
        <v>0.40500000000000003</v>
      </c>
      <c r="O14" s="70">
        <v>0.34499999999999997</v>
      </c>
    </row>
    <row r="15" spans="1:15" ht="15" x14ac:dyDescent="0.2">
      <c r="D15" s="161" t="s">
        <v>1</v>
      </c>
      <c r="E15" s="76">
        <v>7.0750000000000002</v>
      </c>
      <c r="F15" s="76">
        <v>6.01</v>
      </c>
      <c r="G15" s="76">
        <v>6.6429999999999998</v>
      </c>
      <c r="H15" s="76">
        <v>7.2210000000000001</v>
      </c>
      <c r="I15" s="76">
        <v>7.7629999999999999</v>
      </c>
      <c r="J15" s="76">
        <v>7.67</v>
      </c>
      <c r="K15" s="76">
        <v>6.1319999999999997</v>
      </c>
      <c r="L15" s="76">
        <v>5.008</v>
      </c>
      <c r="M15" s="76">
        <v>4.8449999999999998</v>
      </c>
      <c r="N15" s="76">
        <v>5.2460000000000004</v>
      </c>
      <c r="O15" s="70">
        <v>5.3490000000000002</v>
      </c>
    </row>
    <row r="16" spans="1:15" ht="15" x14ac:dyDescent="0.2">
      <c r="D16" s="161" t="s">
        <v>247</v>
      </c>
      <c r="E16" s="76">
        <v>3.3000000000000002E-2</v>
      </c>
      <c r="F16" s="76">
        <v>1.6E-2</v>
      </c>
      <c r="G16" s="76">
        <v>0.02</v>
      </c>
      <c r="H16" s="76">
        <v>2.8000000000000001E-2</v>
      </c>
      <c r="I16" s="76">
        <v>2.3E-2</v>
      </c>
      <c r="J16" s="76">
        <v>1.7000000000000001E-2</v>
      </c>
      <c r="K16" s="76">
        <v>3.9E-2</v>
      </c>
      <c r="L16" s="76">
        <v>3.6999999999999998E-2</v>
      </c>
      <c r="M16" s="76">
        <v>3.5999999999999997E-2</v>
      </c>
      <c r="N16" s="76">
        <v>4.9000000000000002E-2</v>
      </c>
      <c r="O16" s="70">
        <v>3.3000000000000002E-2</v>
      </c>
    </row>
    <row r="17" spans="3:15" ht="15" x14ac:dyDescent="0.2">
      <c r="D17" s="388" t="s">
        <v>621</v>
      </c>
      <c r="E17" s="70">
        <v>25.231999999999999</v>
      </c>
      <c r="F17" s="70">
        <v>28.202000000000002</v>
      </c>
      <c r="G17" s="70">
        <v>29.648</v>
      </c>
      <c r="H17" s="70">
        <v>28.218</v>
      </c>
      <c r="I17" s="70">
        <v>28.846</v>
      </c>
      <c r="J17" s="70">
        <v>22.841000000000001</v>
      </c>
      <c r="K17" s="70">
        <v>14.446</v>
      </c>
      <c r="L17" s="70">
        <v>17.831</v>
      </c>
      <c r="M17" s="70">
        <v>19.577000000000002</v>
      </c>
      <c r="N17" s="70">
        <v>17.707000000000001</v>
      </c>
      <c r="O17" s="70">
        <v>20.151</v>
      </c>
    </row>
    <row r="18" spans="3:15" ht="15" x14ac:dyDescent="0.2">
      <c r="D18" s="388" t="s">
        <v>2</v>
      </c>
      <c r="E18" s="70">
        <v>3.7919999999999998</v>
      </c>
      <c r="F18" s="70">
        <v>3.8260000000000001</v>
      </c>
      <c r="G18" s="70">
        <v>4.399</v>
      </c>
      <c r="H18" s="70">
        <v>4.1820000000000004</v>
      </c>
      <c r="I18" s="70">
        <v>3.84</v>
      </c>
      <c r="J18" s="70">
        <v>4.2300000000000004</v>
      </c>
      <c r="K18" s="70">
        <v>2.976</v>
      </c>
      <c r="L18" s="70">
        <v>2.2669999999999999</v>
      </c>
      <c r="M18" s="70">
        <v>2.774</v>
      </c>
      <c r="N18" s="70">
        <v>3.1680000000000001</v>
      </c>
      <c r="O18" s="70">
        <v>3.8210000000000002</v>
      </c>
    </row>
    <row r="19" spans="3:15" ht="15" x14ac:dyDescent="0.2">
      <c r="D19" s="161" t="s">
        <v>248</v>
      </c>
      <c r="E19" s="70">
        <v>1.4550000000000001</v>
      </c>
      <c r="F19" s="70">
        <v>1.244</v>
      </c>
      <c r="G19" s="70">
        <v>1.647</v>
      </c>
      <c r="H19" s="70">
        <v>1.452</v>
      </c>
      <c r="I19" s="70">
        <v>1.3260000000000001</v>
      </c>
      <c r="J19" s="70">
        <v>1.1479999999999999</v>
      </c>
      <c r="K19" s="70">
        <v>0.82299999999999995</v>
      </c>
      <c r="L19" s="70">
        <v>0.81399999999999995</v>
      </c>
      <c r="M19" s="70">
        <v>0.79600000000000004</v>
      </c>
      <c r="N19" s="70">
        <v>0.82199999999999995</v>
      </c>
      <c r="O19" s="70">
        <v>0.999</v>
      </c>
    </row>
    <row r="20" spans="3:15" ht="15" x14ac:dyDescent="0.2">
      <c r="D20" s="335" t="s">
        <v>255</v>
      </c>
      <c r="E20" s="70">
        <v>3.2959999999999998</v>
      </c>
      <c r="F20" s="70">
        <v>3.3639999999999999</v>
      </c>
      <c r="G20" s="70">
        <v>2.8879999999999999</v>
      </c>
      <c r="H20" s="70">
        <v>2.94</v>
      </c>
      <c r="I20" s="70">
        <v>3.298</v>
      </c>
      <c r="J20" s="70">
        <v>3.5</v>
      </c>
      <c r="K20" s="70">
        <v>3.109</v>
      </c>
      <c r="L20" s="70">
        <v>2.95</v>
      </c>
      <c r="M20" s="70">
        <v>3.18</v>
      </c>
      <c r="N20" s="70">
        <v>2.95</v>
      </c>
      <c r="O20" s="70">
        <v>2.609</v>
      </c>
    </row>
    <row r="21" spans="3:15" ht="15" x14ac:dyDescent="0.2">
      <c r="D21" s="161" t="s">
        <v>4</v>
      </c>
      <c r="E21" s="70">
        <v>2.0350000000000001</v>
      </c>
      <c r="F21" s="70">
        <v>2.105</v>
      </c>
      <c r="G21" s="70">
        <v>2.419</v>
      </c>
      <c r="H21" s="70">
        <v>2.077</v>
      </c>
      <c r="I21" s="70">
        <v>2.9609999999999999</v>
      </c>
      <c r="J21" s="70">
        <v>2.91</v>
      </c>
      <c r="K21" s="70">
        <v>2.4849999999999999</v>
      </c>
      <c r="L21" s="70">
        <v>2.3220000000000001</v>
      </c>
      <c r="M21" s="70">
        <v>2.9039999999999999</v>
      </c>
      <c r="N21" s="70">
        <v>3.5710000000000002</v>
      </c>
      <c r="O21" s="70">
        <v>2.8719999999999999</v>
      </c>
    </row>
    <row r="22" spans="3:15" ht="15.75" x14ac:dyDescent="0.25">
      <c r="D22" s="164" t="s">
        <v>6</v>
      </c>
      <c r="E22" s="337">
        <f t="shared" ref="E22:N22" si="1">SUM(E13:E21)</f>
        <v>262.71499999999997</v>
      </c>
      <c r="F22" s="337">
        <f t="shared" si="1"/>
        <v>263.14600000000002</v>
      </c>
      <c r="G22" s="337">
        <f t="shared" si="1"/>
        <v>251.32100000000003</v>
      </c>
      <c r="H22" s="337">
        <f t="shared" si="1"/>
        <v>243.23999999999998</v>
      </c>
      <c r="I22" s="337">
        <f t="shared" si="1"/>
        <v>251.23900000000003</v>
      </c>
      <c r="J22" s="337">
        <f t="shared" si="1"/>
        <v>215.28499999999997</v>
      </c>
      <c r="K22" s="337">
        <f t="shared" si="1"/>
        <v>216.43700000000001</v>
      </c>
      <c r="L22" s="337">
        <f t="shared" si="1"/>
        <v>208.83</v>
      </c>
      <c r="M22" s="337">
        <f t="shared" si="1"/>
        <v>202.30500000000001</v>
      </c>
      <c r="N22" s="337">
        <f t="shared" si="1"/>
        <v>216.44300000000001</v>
      </c>
      <c r="O22" s="337">
        <f>SUM(O13:O21)</f>
        <v>241.39499999999998</v>
      </c>
    </row>
    <row r="23" spans="3:15" ht="15.75" x14ac:dyDescent="0.25">
      <c r="D23" s="164"/>
      <c r="E23" s="337"/>
      <c r="F23" s="337"/>
      <c r="G23" s="337"/>
      <c r="H23" s="337"/>
      <c r="I23" s="337"/>
      <c r="J23" s="337"/>
      <c r="K23" s="337"/>
      <c r="L23" s="337"/>
      <c r="M23" s="337"/>
      <c r="N23" s="337"/>
      <c r="O23" s="337"/>
    </row>
    <row r="24" spans="3:15" ht="15.75" x14ac:dyDescent="0.25">
      <c r="D24" s="164"/>
      <c r="E24" s="337"/>
      <c r="F24" s="337"/>
      <c r="G24" s="337"/>
      <c r="H24" s="337"/>
      <c r="I24" s="337"/>
      <c r="J24" s="337"/>
      <c r="K24" s="337"/>
      <c r="L24" s="337"/>
      <c r="M24" s="337"/>
      <c r="N24" s="337"/>
      <c r="O24" s="337"/>
    </row>
    <row r="25" spans="3:15" ht="15.75" x14ac:dyDescent="0.25">
      <c r="C25" s="127" t="s">
        <v>324</v>
      </c>
      <c r="E25" s="70"/>
      <c r="F25" s="70"/>
      <c r="G25" s="148"/>
      <c r="H25" s="148"/>
      <c r="I25" s="148"/>
      <c r="J25" s="148"/>
      <c r="K25" s="148"/>
      <c r="L25" s="148"/>
      <c r="M25" s="148"/>
      <c r="O25" s="94"/>
    </row>
    <row r="26" spans="3:15" ht="15" x14ac:dyDescent="0.2">
      <c r="D26" s="128" t="s">
        <v>189</v>
      </c>
      <c r="E26" s="70">
        <v>167.76499999999999</v>
      </c>
      <c r="F26" s="70">
        <v>157.71799999999999</v>
      </c>
      <c r="G26" s="70">
        <v>142.17099999999999</v>
      </c>
      <c r="H26" s="70">
        <v>137.42699999999999</v>
      </c>
      <c r="I26" s="70">
        <v>143.316</v>
      </c>
      <c r="J26" s="70">
        <v>117.31100000000001</v>
      </c>
      <c r="K26" s="70">
        <v>123.892</v>
      </c>
      <c r="L26" s="70">
        <v>107.84</v>
      </c>
      <c r="M26" s="70">
        <v>98.441000000000003</v>
      </c>
      <c r="N26" s="70">
        <v>109.99</v>
      </c>
      <c r="O26" s="70">
        <v>118.76</v>
      </c>
    </row>
    <row r="27" spans="3:15" ht="15" x14ac:dyDescent="0.2">
      <c r="D27" s="128" t="s">
        <v>190</v>
      </c>
      <c r="E27" s="70">
        <v>94.652000000000001</v>
      </c>
      <c r="F27" s="70">
        <v>105.09</v>
      </c>
      <c r="G27" s="70">
        <v>108.773</v>
      </c>
      <c r="H27" s="70">
        <v>105.33</v>
      </c>
      <c r="I27" s="70">
        <v>106.864</v>
      </c>
      <c r="J27" s="70">
        <v>96.716999999999999</v>
      </c>
      <c r="K27" s="70">
        <v>91.165000000000006</v>
      </c>
      <c r="L27" s="70">
        <v>99.012</v>
      </c>
      <c r="M27" s="70">
        <v>101.886</v>
      </c>
      <c r="N27" s="70">
        <v>104.389</v>
      </c>
      <c r="O27" s="70">
        <v>120.209</v>
      </c>
    </row>
    <row r="28" spans="3:15" ht="15" x14ac:dyDescent="0.2">
      <c r="D28" s="128" t="s">
        <v>461</v>
      </c>
      <c r="E28" s="77">
        <v>1.7999999999999999E-2</v>
      </c>
      <c r="F28" s="77">
        <v>7.1999999999999995E-2</v>
      </c>
      <c r="G28" s="77">
        <v>0.245</v>
      </c>
      <c r="H28" s="77">
        <v>0.42899999999999999</v>
      </c>
      <c r="I28" s="77">
        <v>0.64200000000000002</v>
      </c>
      <c r="J28" s="77">
        <v>0.71899999999999997</v>
      </c>
      <c r="K28" s="77">
        <v>0.77800000000000002</v>
      </c>
      <c r="L28" s="77">
        <v>1.337</v>
      </c>
      <c r="M28" s="77">
        <v>1.135</v>
      </c>
      <c r="N28" s="77">
        <v>1.1459999999999999</v>
      </c>
      <c r="O28" s="70">
        <v>1.409</v>
      </c>
    </row>
    <row r="29" spans="3:15" ht="15" x14ac:dyDescent="0.2">
      <c r="D29" s="128" t="s">
        <v>462</v>
      </c>
      <c r="E29" s="77">
        <v>0.02</v>
      </c>
      <c r="F29" s="77">
        <v>8.9999999999999993E-3</v>
      </c>
      <c r="G29" s="77">
        <v>2.1000000000000001E-2</v>
      </c>
      <c r="H29" s="77">
        <v>1.0999999999999999E-2</v>
      </c>
      <c r="I29" s="77">
        <v>0.36299999999999999</v>
      </c>
      <c r="J29" s="77">
        <v>0.495</v>
      </c>
      <c r="K29" s="77">
        <v>0.56399999999999995</v>
      </c>
      <c r="L29" s="77">
        <v>0.59299999999999997</v>
      </c>
      <c r="M29" s="77">
        <v>0.81799999999999995</v>
      </c>
      <c r="N29" s="77">
        <v>0.89700000000000002</v>
      </c>
      <c r="O29" s="70">
        <v>0.98</v>
      </c>
    </row>
    <row r="30" spans="3:15" ht="15" x14ac:dyDescent="0.2">
      <c r="D30" s="128" t="s">
        <v>241</v>
      </c>
      <c r="E30" s="70">
        <v>0.221</v>
      </c>
      <c r="F30" s="70">
        <v>0.215</v>
      </c>
      <c r="G30" s="70">
        <v>9.1999999999999998E-2</v>
      </c>
      <c r="H30" s="70">
        <v>3.1E-2</v>
      </c>
      <c r="I30" s="70">
        <v>1.2E-2</v>
      </c>
      <c r="J30" s="70">
        <v>1.0999999999999999E-2</v>
      </c>
      <c r="K30" s="70">
        <v>2.7E-2</v>
      </c>
      <c r="L30" s="70">
        <v>1.7999999999999999E-2</v>
      </c>
      <c r="M30" s="70">
        <v>1.4999999999999999E-2</v>
      </c>
      <c r="N30" s="70">
        <v>6.0000000000000001E-3</v>
      </c>
      <c r="O30" s="70">
        <v>1.2999999999999999E-2</v>
      </c>
    </row>
    <row r="31" spans="3:15" ht="15" x14ac:dyDescent="0.2">
      <c r="D31" s="113" t="s">
        <v>463</v>
      </c>
      <c r="E31" s="72">
        <v>3.7999999999999999E-2</v>
      </c>
      <c r="F31" s="72">
        <v>3.7999999999999999E-2</v>
      </c>
      <c r="G31" s="72">
        <v>1.4999999999999999E-2</v>
      </c>
      <c r="H31" s="72">
        <v>7.0000000000000001E-3</v>
      </c>
      <c r="I31" s="72">
        <v>0.03</v>
      </c>
      <c r="J31" s="72">
        <v>1.9E-2</v>
      </c>
      <c r="K31" s="72">
        <v>5.0000000000000001E-3</v>
      </c>
      <c r="L31" s="72">
        <v>0.02</v>
      </c>
      <c r="M31" s="72">
        <v>7.0000000000000001E-3</v>
      </c>
      <c r="N31" s="72">
        <v>7.0000000000000001E-3</v>
      </c>
      <c r="O31" s="70">
        <v>0.02</v>
      </c>
    </row>
    <row r="32" spans="3:15" ht="15" x14ac:dyDescent="0.2">
      <c r="D32" s="336" t="s">
        <v>622</v>
      </c>
      <c r="E32" s="72">
        <v>1E-3</v>
      </c>
      <c r="F32" s="72">
        <v>4.0000000000000001E-3</v>
      </c>
      <c r="G32" s="72">
        <v>4.0000000000000001E-3</v>
      </c>
      <c r="H32" s="72">
        <v>5.0000000000000001E-3</v>
      </c>
      <c r="I32" s="72">
        <v>1.2E-2</v>
      </c>
      <c r="J32" s="72">
        <v>1.2999999999999999E-2</v>
      </c>
      <c r="K32" s="72">
        <v>6.0000000000000001E-3</v>
      </c>
      <c r="L32" s="72">
        <v>0.01</v>
      </c>
      <c r="M32" s="72">
        <v>3.0000000000000001E-3</v>
      </c>
      <c r="N32" s="72">
        <v>8.0000000000000002E-3</v>
      </c>
      <c r="O32" s="70">
        <v>1E-3</v>
      </c>
    </row>
    <row r="33" spans="1:15" ht="15.75" x14ac:dyDescent="0.25">
      <c r="D33" s="209" t="s">
        <v>5</v>
      </c>
      <c r="E33" s="338">
        <f t="shared" ref="E33:N33" si="2">SUM(E26:E32)</f>
        <v>262.71499999999992</v>
      </c>
      <c r="F33" s="338">
        <f t="shared" si="2"/>
        <v>263.14600000000002</v>
      </c>
      <c r="G33" s="338">
        <f t="shared" si="2"/>
        <v>251.32099999999997</v>
      </c>
      <c r="H33" s="338">
        <f t="shared" si="2"/>
        <v>243.24</v>
      </c>
      <c r="I33" s="338">
        <f t="shared" si="2"/>
        <v>251.239</v>
      </c>
      <c r="J33" s="338">
        <f t="shared" si="2"/>
        <v>215.28500000000003</v>
      </c>
      <c r="K33" s="338">
        <f t="shared" si="2"/>
        <v>216.43699999999998</v>
      </c>
      <c r="L33" s="338">
        <f t="shared" si="2"/>
        <v>208.82999999999998</v>
      </c>
      <c r="M33" s="338">
        <f t="shared" si="2"/>
        <v>202.30499999999998</v>
      </c>
      <c r="N33" s="338">
        <f t="shared" si="2"/>
        <v>216.44299999999998</v>
      </c>
      <c r="O33" s="338">
        <f>SUM(O26:O32)</f>
        <v>241.392</v>
      </c>
    </row>
    <row r="34" spans="1:15" ht="15.75" x14ac:dyDescent="0.25">
      <c r="D34" s="142"/>
      <c r="E34" s="387"/>
      <c r="F34" s="387"/>
      <c r="G34" s="387"/>
      <c r="H34" s="387"/>
      <c r="I34" s="387"/>
      <c r="J34" s="387"/>
      <c r="K34" s="387"/>
      <c r="L34" s="387"/>
      <c r="M34" s="387"/>
      <c r="N34" s="387"/>
      <c r="O34" s="387"/>
    </row>
    <row r="35" spans="1:15" ht="15.75" x14ac:dyDescent="0.25">
      <c r="D35" s="142"/>
      <c r="E35" s="387"/>
      <c r="F35" s="387"/>
      <c r="G35" s="387"/>
      <c r="H35" s="387"/>
      <c r="I35" s="387"/>
      <c r="J35" s="387"/>
      <c r="K35" s="387"/>
      <c r="L35" s="387"/>
      <c r="M35" s="387"/>
      <c r="N35" s="387"/>
      <c r="O35" s="387"/>
    </row>
    <row r="36" spans="1:15" ht="15" x14ac:dyDescent="0.25">
      <c r="A36" s="11" t="s">
        <v>604</v>
      </c>
      <c r="B36" s="126" t="s">
        <v>201</v>
      </c>
      <c r="C36" s="126" t="s">
        <v>201</v>
      </c>
    </row>
    <row r="37" spans="1:15" ht="15.75" x14ac:dyDescent="0.25">
      <c r="A37" s="11" t="s">
        <v>635</v>
      </c>
      <c r="B37" s="126" t="s">
        <v>245</v>
      </c>
      <c r="D37" s="113" t="s">
        <v>7</v>
      </c>
      <c r="E37" s="154">
        <v>2103.89</v>
      </c>
      <c r="F37" s="154">
        <v>2158.3809999999999</v>
      </c>
      <c r="G37" s="154">
        <v>2231.2139999999999</v>
      </c>
      <c r="H37" s="154">
        <v>2258.652</v>
      </c>
      <c r="I37" s="154">
        <v>2313.3850000000002</v>
      </c>
      <c r="J37" s="154">
        <v>2347.38</v>
      </c>
      <c r="K37" s="154">
        <v>2361.8919999999998</v>
      </c>
      <c r="L37" s="154">
        <v>2364.2649999999999</v>
      </c>
      <c r="M37" s="154">
        <v>2369.1889999999999</v>
      </c>
      <c r="N37" s="154">
        <v>2394.5749999999998</v>
      </c>
      <c r="O37" s="154">
        <v>2436.21</v>
      </c>
    </row>
    <row r="38" spans="1:15" ht="17.25" x14ac:dyDescent="0.25">
      <c r="B38" s="130" t="s">
        <v>301</v>
      </c>
      <c r="D38" s="113" t="s">
        <v>1</v>
      </c>
      <c r="E38" s="154">
        <v>50.031999999999996</v>
      </c>
      <c r="F38" s="154">
        <v>53.994999999999997</v>
      </c>
      <c r="G38" s="154">
        <v>56.351999999999997</v>
      </c>
      <c r="H38" s="154">
        <v>58.814999999999998</v>
      </c>
      <c r="I38" s="154">
        <v>63.122999999999998</v>
      </c>
      <c r="J38" s="154">
        <v>65.56</v>
      </c>
      <c r="K38" s="154">
        <v>66.162999999999997</v>
      </c>
      <c r="L38" s="154">
        <v>62.694000000000003</v>
      </c>
      <c r="M38" s="154">
        <v>60.317</v>
      </c>
      <c r="N38" s="154">
        <v>59.656999999999996</v>
      </c>
      <c r="O38" s="154">
        <v>59.488</v>
      </c>
    </row>
    <row r="39" spans="1:15" ht="15" x14ac:dyDescent="0.2">
      <c r="D39" s="336" t="s">
        <v>52</v>
      </c>
      <c r="E39" s="154">
        <v>10.832000000000001</v>
      </c>
      <c r="F39" s="154">
        <v>11.468999999999999</v>
      </c>
      <c r="G39" s="154">
        <v>12.000999999999999</v>
      </c>
      <c r="H39" s="154">
        <v>12.103999999999999</v>
      </c>
      <c r="I39" s="154">
        <v>12.407</v>
      </c>
      <c r="J39" s="154">
        <v>12.349</v>
      </c>
      <c r="K39" s="154">
        <v>12.218</v>
      </c>
      <c r="L39" s="154">
        <v>12.111000000000001</v>
      </c>
      <c r="M39" s="154">
        <v>11.929</v>
      </c>
      <c r="N39" s="154">
        <v>11.834</v>
      </c>
      <c r="O39" s="154">
        <v>11.756</v>
      </c>
    </row>
    <row r="40" spans="1:15" ht="15" x14ac:dyDescent="0.2">
      <c r="D40" s="113" t="s">
        <v>2</v>
      </c>
      <c r="E40" s="154">
        <v>30.495999999999999</v>
      </c>
      <c r="F40" s="154">
        <v>31.367000000000001</v>
      </c>
      <c r="G40" s="154">
        <v>32.190999999999995</v>
      </c>
      <c r="H40" s="154">
        <v>32.965000000000003</v>
      </c>
      <c r="I40" s="154">
        <v>32.682000000000002</v>
      </c>
      <c r="J40" s="154">
        <v>32.244999999999997</v>
      </c>
      <c r="K40" s="154">
        <v>31.24</v>
      </c>
      <c r="L40" s="154">
        <v>30.359000000000002</v>
      </c>
      <c r="M40" s="154">
        <v>29.408000000000001</v>
      </c>
      <c r="N40" s="154">
        <v>28.861999999999998</v>
      </c>
      <c r="O40" s="154">
        <v>28.861000000000001</v>
      </c>
    </row>
    <row r="41" spans="1:15" ht="15" x14ac:dyDescent="0.2">
      <c r="D41" s="336" t="s">
        <v>3</v>
      </c>
      <c r="E41" s="154">
        <v>178.15600000000001</v>
      </c>
      <c r="F41" s="154">
        <v>182.684</v>
      </c>
      <c r="G41" s="154">
        <v>188.971</v>
      </c>
      <c r="H41" s="154">
        <v>191.178</v>
      </c>
      <c r="I41" s="154">
        <v>194.58500000000001</v>
      </c>
      <c r="J41" s="154">
        <v>198.208</v>
      </c>
      <c r="K41" s="154">
        <v>203.04900000000001</v>
      </c>
      <c r="L41" s="154">
        <v>205.99799999999999</v>
      </c>
      <c r="M41" s="154">
        <v>210.71900000000002</v>
      </c>
      <c r="N41" s="154">
        <v>212.44900000000001</v>
      </c>
      <c r="O41" s="154">
        <v>212.75800000000001</v>
      </c>
    </row>
    <row r="42" spans="1:15" ht="15" x14ac:dyDescent="0.2">
      <c r="D42" s="336" t="s">
        <v>4</v>
      </c>
      <c r="E42" s="154">
        <f>E43-SUM(E37:E41)</f>
        <v>9.5839999999998327</v>
      </c>
      <c r="F42" s="154">
        <v>10.288000000000011</v>
      </c>
      <c r="G42" s="154">
        <v>10.605</v>
      </c>
      <c r="H42" s="154">
        <v>10.579000000000001</v>
      </c>
      <c r="I42" s="154">
        <v>10.801</v>
      </c>
      <c r="J42" s="154">
        <v>9.4440000000000008</v>
      </c>
      <c r="K42" s="154">
        <v>9.3350000000000009</v>
      </c>
      <c r="L42" s="154">
        <v>9.2550000000000008</v>
      </c>
      <c r="M42" s="154">
        <v>9.3450000000000006</v>
      </c>
      <c r="N42" s="154">
        <v>9.7360000000000007</v>
      </c>
      <c r="O42" s="154">
        <v>10.169</v>
      </c>
    </row>
    <row r="43" spans="1:15" ht="15.75" x14ac:dyDescent="0.25">
      <c r="D43" s="68" t="s">
        <v>6</v>
      </c>
      <c r="E43" s="155">
        <v>2382.9899999999998</v>
      </c>
      <c r="F43" s="155">
        <v>2448.1840000000002</v>
      </c>
      <c r="G43" s="155">
        <v>2531.3339999999998</v>
      </c>
      <c r="H43" s="155">
        <v>2564.2930000000001</v>
      </c>
      <c r="I43" s="155">
        <v>2626.9830000000002</v>
      </c>
      <c r="J43" s="155">
        <v>2665.1860000000001</v>
      </c>
      <c r="K43" s="155">
        <v>2683.8969999999995</v>
      </c>
      <c r="L43" s="155">
        <v>2684.6819999999998</v>
      </c>
      <c r="M43" s="155">
        <v>2690.9069999999997</v>
      </c>
      <c r="N43" s="155">
        <v>2717.1129999999998</v>
      </c>
      <c r="O43" s="155">
        <v>2759.2419999999993</v>
      </c>
    </row>
    <row r="44" spans="1:15" ht="15.75" x14ac:dyDescent="0.25">
      <c r="D44" s="68"/>
      <c r="E44" s="155"/>
      <c r="F44" s="155"/>
      <c r="G44" s="155"/>
      <c r="H44" s="155"/>
      <c r="I44" s="155"/>
      <c r="J44" s="155"/>
      <c r="K44" s="155"/>
      <c r="L44" s="155"/>
      <c r="M44" s="155"/>
      <c r="N44" s="155"/>
      <c r="O44" s="155"/>
    </row>
    <row r="45" spans="1:15" ht="15.75" x14ac:dyDescent="0.25">
      <c r="D45" s="68"/>
      <c r="E45" s="155"/>
      <c r="F45" s="155"/>
      <c r="G45" s="155"/>
      <c r="H45" s="155"/>
      <c r="I45" s="155"/>
      <c r="J45" s="155"/>
      <c r="K45" s="155"/>
      <c r="L45" s="155"/>
      <c r="M45" s="155"/>
      <c r="N45" s="155"/>
      <c r="O45" s="155"/>
    </row>
    <row r="46" spans="1:15" ht="15.75" x14ac:dyDescent="0.25">
      <c r="C46" s="126" t="s">
        <v>245</v>
      </c>
      <c r="E46" s="155"/>
      <c r="F46" s="155"/>
      <c r="G46" s="155"/>
      <c r="H46" s="155"/>
      <c r="I46" s="155" t="s">
        <v>206</v>
      </c>
      <c r="J46" s="155"/>
      <c r="K46" s="155"/>
      <c r="L46" s="155"/>
      <c r="M46" s="155"/>
      <c r="N46" s="155"/>
      <c r="O46" s="155"/>
    </row>
    <row r="47" spans="1:15" ht="15" x14ac:dyDescent="0.2">
      <c r="D47" s="161" t="s">
        <v>254</v>
      </c>
      <c r="E47" s="165">
        <v>2030.9549999999999</v>
      </c>
      <c r="F47" s="165">
        <v>2076.489</v>
      </c>
      <c r="G47" s="165">
        <v>2138.8220000000001</v>
      </c>
      <c r="H47" s="165">
        <v>2156.808</v>
      </c>
      <c r="I47" s="165">
        <v>2200.8240000000001</v>
      </c>
      <c r="J47" s="165">
        <v>2233.1869999999999</v>
      </c>
      <c r="K47" s="165">
        <v>2248.5390000000002</v>
      </c>
      <c r="L47" s="165">
        <v>2254.5169999999998</v>
      </c>
      <c r="M47" s="165">
        <v>2264.384</v>
      </c>
      <c r="N47" s="165">
        <v>2285.13</v>
      </c>
      <c r="O47" s="165">
        <v>2319.17</v>
      </c>
    </row>
    <row r="48" spans="1:15" ht="15" x14ac:dyDescent="0.2">
      <c r="D48" s="161" t="s">
        <v>246</v>
      </c>
      <c r="E48" s="165">
        <v>3.4430000000000001</v>
      </c>
      <c r="F48" s="165">
        <v>3.6459999999999999</v>
      </c>
      <c r="G48" s="165">
        <v>3.7669999999999999</v>
      </c>
      <c r="H48" s="165">
        <v>3.8319999999999999</v>
      </c>
      <c r="I48" s="165">
        <v>3.9159999999999999</v>
      </c>
      <c r="J48" s="165">
        <v>3.7370000000000001</v>
      </c>
      <c r="K48" s="165">
        <v>3.5840000000000001</v>
      </c>
      <c r="L48" s="165">
        <v>3.49</v>
      </c>
      <c r="M48" s="165">
        <v>3.5230000000000001</v>
      </c>
      <c r="N48" s="165">
        <v>3.5830000000000002</v>
      </c>
      <c r="O48" s="165">
        <v>3.552</v>
      </c>
    </row>
    <row r="49" spans="3:15" ht="15" x14ac:dyDescent="0.2">
      <c r="D49" s="161" t="s">
        <v>1</v>
      </c>
      <c r="E49" s="165">
        <v>55.81</v>
      </c>
      <c r="F49" s="165">
        <v>59.722000000000001</v>
      </c>
      <c r="G49" s="165">
        <v>62.112000000000002</v>
      </c>
      <c r="H49" s="165">
        <v>64.516999999999996</v>
      </c>
      <c r="I49" s="165">
        <v>68.790999999999997</v>
      </c>
      <c r="J49" s="165">
        <v>71.281999999999996</v>
      </c>
      <c r="K49" s="165">
        <v>71.978999999999999</v>
      </c>
      <c r="L49" s="165">
        <v>68.623999999999995</v>
      </c>
      <c r="M49" s="165">
        <v>66.221999999999994</v>
      </c>
      <c r="N49" s="165">
        <v>65.683999999999997</v>
      </c>
      <c r="O49" s="165">
        <v>65.965999999999994</v>
      </c>
    </row>
    <row r="50" spans="3:15" ht="15" x14ac:dyDescent="0.2">
      <c r="D50" s="161" t="s">
        <v>247</v>
      </c>
      <c r="E50" s="165">
        <v>0.65300000000000002</v>
      </c>
      <c r="F50" s="165">
        <v>0.61199999999999999</v>
      </c>
      <c r="G50" s="165">
        <v>0.61899999999999999</v>
      </c>
      <c r="H50" s="165">
        <v>0.622</v>
      </c>
      <c r="I50" s="165">
        <v>0.64</v>
      </c>
      <c r="J50" s="165">
        <v>0.66600000000000004</v>
      </c>
      <c r="K50" s="165">
        <v>0.73399999999999999</v>
      </c>
      <c r="L50" s="165">
        <v>0.73199999999999998</v>
      </c>
      <c r="M50" s="165">
        <v>0.73</v>
      </c>
      <c r="N50" s="165">
        <v>0.76900000000000002</v>
      </c>
      <c r="O50" s="165">
        <v>0.82899999999999996</v>
      </c>
    </row>
    <row r="51" spans="3:15" ht="15" x14ac:dyDescent="0.2">
      <c r="D51" s="161" t="s">
        <v>299</v>
      </c>
      <c r="E51" s="165">
        <v>182.947</v>
      </c>
      <c r="F51" s="165">
        <v>193.83799999999999</v>
      </c>
      <c r="G51" s="165">
        <v>209.14099999999999</v>
      </c>
      <c r="H51" s="165">
        <v>221.21</v>
      </c>
      <c r="I51" s="165">
        <v>234.02199999999999</v>
      </c>
      <c r="J51" s="165">
        <v>239.715</v>
      </c>
      <c r="K51" s="165">
        <v>241.964</v>
      </c>
      <c r="L51" s="165">
        <v>240.227</v>
      </c>
      <c r="M51" s="165">
        <v>237.57</v>
      </c>
      <c r="N51" s="165">
        <v>241.488</v>
      </c>
      <c r="O51" s="165">
        <v>247.429</v>
      </c>
    </row>
    <row r="52" spans="3:15" ht="15" x14ac:dyDescent="0.2">
      <c r="D52" s="161" t="s">
        <v>300</v>
      </c>
      <c r="E52" s="165">
        <v>30.696000000000002</v>
      </c>
      <c r="F52" s="165">
        <v>31.434999999999999</v>
      </c>
      <c r="G52" s="165">
        <v>31.923999999999999</v>
      </c>
      <c r="H52" s="165">
        <v>38.496000000000002</v>
      </c>
      <c r="I52" s="165">
        <v>38.381</v>
      </c>
      <c r="J52" s="165">
        <v>37.590000000000003</v>
      </c>
      <c r="K52" s="165">
        <v>37.209000000000003</v>
      </c>
      <c r="L52" s="165">
        <v>36.371000000000002</v>
      </c>
      <c r="M52" s="165">
        <v>35.624000000000002</v>
      </c>
      <c r="N52" s="165">
        <v>35.441000000000003</v>
      </c>
      <c r="O52" s="165">
        <v>35.713999999999999</v>
      </c>
    </row>
    <row r="53" spans="3:15" ht="15" x14ac:dyDescent="0.2">
      <c r="D53" s="161" t="s">
        <v>248</v>
      </c>
      <c r="E53" s="165">
        <v>17.13</v>
      </c>
      <c r="F53" s="165">
        <v>17.527999999999999</v>
      </c>
      <c r="G53" s="165">
        <v>17.806999999999999</v>
      </c>
      <c r="H53" s="165">
        <v>17.507000000000001</v>
      </c>
      <c r="I53" s="165">
        <v>17.533999999999999</v>
      </c>
      <c r="J53" s="165">
        <v>17.193999999999999</v>
      </c>
      <c r="K53" s="165">
        <v>16.716000000000001</v>
      </c>
      <c r="L53" s="165">
        <v>16.286000000000001</v>
      </c>
      <c r="M53" s="165">
        <v>15.9</v>
      </c>
      <c r="N53" s="165">
        <v>15.567</v>
      </c>
      <c r="O53" s="165">
        <v>15.268000000000001</v>
      </c>
    </row>
    <row r="54" spans="3:15" ht="15" x14ac:dyDescent="0.2">
      <c r="D54" s="335" t="s">
        <v>255</v>
      </c>
      <c r="E54" s="165">
        <v>39.098999999999997</v>
      </c>
      <c r="F54" s="165">
        <v>41.03</v>
      </c>
      <c r="G54" s="165">
        <v>41.847999999999999</v>
      </c>
      <c r="H54" s="165">
        <v>42.481000000000002</v>
      </c>
      <c r="I54" s="165">
        <v>43.38</v>
      </c>
      <c r="J54" s="165">
        <v>44.087000000000003</v>
      </c>
      <c r="K54" s="165">
        <v>44.859000000000002</v>
      </c>
      <c r="L54" s="165">
        <v>45.456000000000003</v>
      </c>
      <c r="M54" s="165">
        <v>46.765999999999998</v>
      </c>
      <c r="N54" s="165">
        <v>47.558999999999997</v>
      </c>
      <c r="O54" s="165">
        <v>48.197000000000003</v>
      </c>
    </row>
    <row r="55" spans="3:15" ht="15" x14ac:dyDescent="0.2">
      <c r="D55" s="161" t="s">
        <v>4</v>
      </c>
      <c r="E55" s="154">
        <f>E56-SUM(E47:E54)</f>
        <v>22.256999999999607</v>
      </c>
      <c r="F55" s="154">
        <v>23.885999999999513</v>
      </c>
      <c r="G55" s="154">
        <v>25.293999999999869</v>
      </c>
      <c r="H55" s="154">
        <v>18.82</v>
      </c>
      <c r="I55" s="154">
        <v>19.495000000000001</v>
      </c>
      <c r="J55" s="154">
        <v>17.728000000000002</v>
      </c>
      <c r="K55" s="154">
        <v>18.312999999999999</v>
      </c>
      <c r="L55" s="154">
        <v>18.978999999999999</v>
      </c>
      <c r="M55" s="154">
        <v>20.188000000000002</v>
      </c>
      <c r="N55" s="154">
        <v>21.891999999999999</v>
      </c>
      <c r="O55" s="154">
        <v>23.113</v>
      </c>
    </row>
    <row r="56" spans="3:15" ht="15.75" x14ac:dyDescent="0.25">
      <c r="D56" s="164" t="s">
        <v>6</v>
      </c>
      <c r="E56" s="166">
        <f>E43</f>
        <v>2382.9899999999998</v>
      </c>
      <c r="F56" s="166">
        <v>2448.1840000000002</v>
      </c>
      <c r="G56" s="166">
        <v>2531.3339999999998</v>
      </c>
      <c r="H56" s="166">
        <v>2564.2930000000001</v>
      </c>
      <c r="I56" s="166">
        <v>2626.9830000000002</v>
      </c>
      <c r="J56" s="166">
        <v>2665.1860000000006</v>
      </c>
      <c r="K56" s="166">
        <v>2683.8969999999995</v>
      </c>
      <c r="L56" s="166">
        <v>2684.6819999999993</v>
      </c>
      <c r="M56" s="166">
        <v>2690.9070000000006</v>
      </c>
      <c r="N56" s="166">
        <v>2717.1129999999998</v>
      </c>
      <c r="O56" s="166">
        <v>2759.2380000000003</v>
      </c>
    </row>
    <row r="57" spans="3:15" ht="15.75" x14ac:dyDescent="0.25">
      <c r="D57" s="164"/>
      <c r="E57" s="166"/>
      <c r="F57" s="166"/>
      <c r="G57" s="166"/>
      <c r="H57" s="166"/>
      <c r="I57" s="166"/>
      <c r="J57" s="166"/>
      <c r="K57" s="166"/>
      <c r="L57" s="166"/>
      <c r="M57" s="166"/>
      <c r="N57" s="166"/>
      <c r="O57" s="166"/>
    </row>
    <row r="58" spans="3:15" ht="15.75" x14ac:dyDescent="0.25">
      <c r="D58" s="164"/>
      <c r="E58" s="166"/>
      <c r="F58" s="166"/>
      <c r="G58" s="166"/>
      <c r="H58" s="166"/>
      <c r="I58" s="166"/>
      <c r="J58" s="166"/>
      <c r="K58" s="166"/>
      <c r="L58" s="166"/>
      <c r="M58" s="166"/>
      <c r="N58" s="166"/>
      <c r="O58" s="166"/>
    </row>
    <row r="59" spans="3:15" ht="17.25" x14ac:dyDescent="0.25">
      <c r="C59" s="130" t="s">
        <v>301</v>
      </c>
      <c r="E59" s="154"/>
      <c r="F59" s="154"/>
      <c r="G59" s="154"/>
      <c r="H59" s="154"/>
      <c r="I59" s="154"/>
      <c r="J59" s="154"/>
      <c r="K59" s="154"/>
      <c r="L59" s="154"/>
      <c r="M59" s="154"/>
    </row>
    <row r="60" spans="3:15" ht="15" x14ac:dyDescent="0.2">
      <c r="D60" s="128" t="s">
        <v>189</v>
      </c>
      <c r="E60" s="167">
        <v>1745.9749999999999</v>
      </c>
      <c r="F60" s="167">
        <v>1756.36</v>
      </c>
      <c r="G60" s="167">
        <v>1771.211</v>
      </c>
      <c r="H60" s="167">
        <v>1747.7149999999999</v>
      </c>
      <c r="I60" s="167">
        <v>1747.201</v>
      </c>
      <c r="J60" s="167">
        <v>1735.3810000000001</v>
      </c>
      <c r="K60" s="167">
        <v>1701.328</v>
      </c>
      <c r="L60" s="167">
        <v>1656.471</v>
      </c>
      <c r="M60" s="167">
        <v>1619.0150000000001</v>
      </c>
      <c r="N60" s="154">
        <v>1591.63</v>
      </c>
      <c r="O60" s="154">
        <v>1566.9</v>
      </c>
    </row>
    <row r="61" spans="3:15" ht="15" x14ac:dyDescent="0.2">
      <c r="D61" s="128" t="s">
        <v>190</v>
      </c>
      <c r="E61" s="167">
        <v>634.22500000000002</v>
      </c>
      <c r="F61" s="167">
        <v>688.57</v>
      </c>
      <c r="G61" s="167">
        <v>756.39200000000005</v>
      </c>
      <c r="H61" s="167">
        <v>812.11900000000003</v>
      </c>
      <c r="I61" s="167">
        <v>874.09400000000005</v>
      </c>
      <c r="J61" s="167">
        <v>922.721</v>
      </c>
      <c r="K61" s="167">
        <v>974.29499999999996</v>
      </c>
      <c r="L61" s="167">
        <v>1018.301</v>
      </c>
      <c r="M61" s="167">
        <v>1060.7929999999999</v>
      </c>
      <c r="N61" s="154">
        <v>1112.96</v>
      </c>
      <c r="O61" s="154">
        <v>1177.82</v>
      </c>
    </row>
    <row r="62" spans="3:15" ht="15" x14ac:dyDescent="0.2">
      <c r="D62" s="406" t="s">
        <v>675</v>
      </c>
      <c r="E62" s="167">
        <v>4.2999999999999997E-2</v>
      </c>
      <c r="F62" s="167">
        <v>0.108</v>
      </c>
      <c r="G62" s="167">
        <v>0.34699999999999998</v>
      </c>
      <c r="H62" s="167">
        <v>0.76600000000000001</v>
      </c>
      <c r="I62" s="167">
        <v>1.423</v>
      </c>
      <c r="J62" s="167">
        <v>2.1819999999999999</v>
      </c>
      <c r="K62" s="167">
        <v>2.9540000000000002</v>
      </c>
      <c r="L62" s="167">
        <v>4.28</v>
      </c>
      <c r="M62" s="167">
        <v>5.1680000000000001</v>
      </c>
      <c r="N62" s="154">
        <v>6.1970000000000001</v>
      </c>
      <c r="O62" s="154">
        <v>7.6449999999999996</v>
      </c>
    </row>
    <row r="63" spans="3:15" ht="15" x14ac:dyDescent="0.2">
      <c r="D63" s="128" t="s">
        <v>462</v>
      </c>
      <c r="E63" s="167">
        <v>0.31900000000000001</v>
      </c>
      <c r="F63" s="167">
        <v>0.32</v>
      </c>
      <c r="G63" s="167">
        <v>0.315</v>
      </c>
      <c r="H63" s="167">
        <v>0.34100000000000003</v>
      </c>
      <c r="I63" s="167">
        <v>0.70399999999999996</v>
      </c>
      <c r="J63" s="167">
        <v>1.123</v>
      </c>
      <c r="K63" s="167">
        <v>1.5549999999999999</v>
      </c>
      <c r="L63" s="167">
        <v>1.9970000000000001</v>
      </c>
      <c r="M63" s="167">
        <v>2.4609999999999999</v>
      </c>
      <c r="N63" s="154">
        <v>3.0609999999999999</v>
      </c>
      <c r="O63" s="154">
        <v>3.8260000000000001</v>
      </c>
    </row>
    <row r="64" spans="3:15" ht="15" x14ac:dyDescent="0.2">
      <c r="D64" s="406" t="s">
        <v>676</v>
      </c>
      <c r="E64" s="167">
        <v>0.75600000000000001</v>
      </c>
      <c r="F64" s="167">
        <v>1.0860000000000001</v>
      </c>
      <c r="G64" s="167">
        <v>1.292</v>
      </c>
      <c r="H64" s="167">
        <v>1.506</v>
      </c>
      <c r="I64" s="167">
        <v>1.629</v>
      </c>
      <c r="J64" s="167">
        <v>1.881</v>
      </c>
      <c r="K64" s="167">
        <v>1.95</v>
      </c>
      <c r="L64" s="167">
        <v>1.9690000000000001</v>
      </c>
      <c r="M64" s="167">
        <v>1.9410000000000001</v>
      </c>
      <c r="N64" s="154">
        <v>1.861</v>
      </c>
      <c r="O64" s="154">
        <v>1.75</v>
      </c>
    </row>
    <row r="65" spans="1:15" ht="15" x14ac:dyDescent="0.2">
      <c r="D65" s="128" t="s">
        <v>191</v>
      </c>
      <c r="E65" s="167">
        <v>1.6080000000000001</v>
      </c>
      <c r="F65" s="167">
        <v>1.665</v>
      </c>
      <c r="G65" s="167">
        <v>1.7</v>
      </c>
      <c r="H65" s="167">
        <v>1.7629999999999999</v>
      </c>
      <c r="I65" s="167">
        <v>1.8320000000000001</v>
      </c>
      <c r="J65" s="167">
        <v>1.7669999999999999</v>
      </c>
      <c r="K65" s="167">
        <v>1.6719999999999999</v>
      </c>
      <c r="L65" s="167">
        <v>1.54</v>
      </c>
      <c r="M65" s="167">
        <v>1.383</v>
      </c>
      <c r="N65" s="154">
        <v>1.2549999999999999</v>
      </c>
      <c r="O65" s="154">
        <v>1.147</v>
      </c>
    </row>
    <row r="66" spans="1:15" ht="15" x14ac:dyDescent="0.2">
      <c r="D66" s="128" t="s">
        <v>192</v>
      </c>
      <c r="E66" s="167">
        <v>5.5E-2</v>
      </c>
      <c r="F66" s="167">
        <v>5.7000000000000002E-3</v>
      </c>
      <c r="G66" s="167">
        <v>5.8999999999999997E-2</v>
      </c>
      <c r="H66" s="167">
        <v>6.4000000000000001E-2</v>
      </c>
      <c r="I66" s="167">
        <v>6.9000000000000006E-2</v>
      </c>
      <c r="J66" s="167">
        <v>7.0000000000000007E-2</v>
      </c>
      <c r="K66" s="167">
        <v>8.2000000000000003E-2</v>
      </c>
      <c r="L66" s="167">
        <v>8.5000000000000006E-2</v>
      </c>
      <c r="M66" s="167">
        <v>8.6999999999999994E-2</v>
      </c>
      <c r="N66" s="154">
        <v>9.0999999999999998E-2</v>
      </c>
      <c r="O66" s="154">
        <v>9.0999999999999998E-2</v>
      </c>
    </row>
    <row r="67" spans="1:15" ht="15" x14ac:dyDescent="0.2">
      <c r="D67" s="128" t="s">
        <v>243</v>
      </c>
      <c r="E67" s="167">
        <v>8.9999999999999993E-3</v>
      </c>
      <c r="F67" s="167">
        <v>1.7000000000000001E-2</v>
      </c>
      <c r="G67" s="167">
        <v>1.7999999999999999E-2</v>
      </c>
      <c r="H67" s="167">
        <v>0.02</v>
      </c>
      <c r="I67" s="167">
        <v>3.1E-2</v>
      </c>
      <c r="J67" s="167">
        <v>0.06</v>
      </c>
      <c r="K67" s="167">
        <v>6.0999999999999999E-2</v>
      </c>
      <c r="L67" s="167">
        <v>7.0000000000000007E-2</v>
      </c>
      <c r="M67" s="167">
        <v>5.8999999999999997E-2</v>
      </c>
      <c r="N67" s="154">
        <v>0.06</v>
      </c>
      <c r="O67" s="154">
        <v>5.7000000000000002E-2</v>
      </c>
    </row>
    <row r="68" spans="1:15" ht="15.75" x14ac:dyDescent="0.25">
      <c r="D68" s="209" t="s">
        <v>5</v>
      </c>
      <c r="E68" s="214">
        <v>2382.9899999999998</v>
      </c>
      <c r="F68" s="214">
        <v>2448.1316999999999</v>
      </c>
      <c r="G68" s="214">
        <v>2531.3340000000003</v>
      </c>
      <c r="H68" s="214">
        <v>2564.2939999999994</v>
      </c>
      <c r="I68" s="214">
        <v>2626.9829999999997</v>
      </c>
      <c r="J68" s="214">
        <v>2665.1849999999995</v>
      </c>
      <c r="K68" s="214">
        <v>2683.8969999999999</v>
      </c>
      <c r="L68" s="214">
        <v>2684.7130000000002</v>
      </c>
      <c r="M68" s="214">
        <v>2690.9069999999997</v>
      </c>
      <c r="N68" s="214">
        <v>2717.1150000000002</v>
      </c>
      <c r="O68" s="214">
        <v>2759.2359999999999</v>
      </c>
    </row>
    <row r="69" spans="1:15" ht="15.75" x14ac:dyDescent="0.25">
      <c r="A69" s="11" t="s">
        <v>605</v>
      </c>
      <c r="B69" s="90" t="s">
        <v>632</v>
      </c>
      <c r="C69" s="90" t="s">
        <v>632</v>
      </c>
    </row>
    <row r="70" spans="1:15" ht="15.75" x14ac:dyDescent="0.25">
      <c r="A70" s="11" t="s">
        <v>636</v>
      </c>
      <c r="B70" s="90" t="s">
        <v>633</v>
      </c>
      <c r="D70" s="44" t="s">
        <v>7</v>
      </c>
      <c r="E70" s="156">
        <v>5.6480676096220304</v>
      </c>
      <c r="F70" s="156">
        <v>5.6459030567508899</v>
      </c>
      <c r="G70" s="156">
        <v>5.6527334495738</v>
      </c>
      <c r="H70" s="156">
        <v>5.6718879610169504</v>
      </c>
      <c r="I70" s="156">
        <v>5.7287839749159399</v>
      </c>
      <c r="J70" s="156">
        <v>5.8393977052511303</v>
      </c>
      <c r="K70" s="156">
        <v>5.9582461480118001</v>
      </c>
      <c r="L70" s="156">
        <v>6.1314897480491597</v>
      </c>
      <c r="M70" s="156">
        <v>6.31693360002284</v>
      </c>
      <c r="N70" s="156">
        <v>6.4640944306553996</v>
      </c>
      <c r="O70" s="71">
        <v>6.53</v>
      </c>
    </row>
    <row r="71" spans="1:15" ht="15" x14ac:dyDescent="0.2">
      <c r="D71" s="44" t="s">
        <v>1</v>
      </c>
      <c r="E71" s="156">
        <v>6.2053799865121304</v>
      </c>
      <c r="F71" s="156">
        <v>6.5282807449342499</v>
      </c>
      <c r="G71" s="156">
        <v>6.7667857577344099</v>
      </c>
      <c r="H71" s="156">
        <v>6.9129298628520104</v>
      </c>
      <c r="I71" s="156">
        <v>7.0884991518845304</v>
      </c>
      <c r="J71" s="156">
        <v>7.3032022748048897</v>
      </c>
      <c r="K71" s="156">
        <v>7.7623726514598097</v>
      </c>
      <c r="L71" s="156">
        <v>8.2316745631962203</v>
      </c>
      <c r="M71" s="156">
        <v>8.6464453937902697</v>
      </c>
      <c r="N71" s="156">
        <v>8.9548491543781594</v>
      </c>
      <c r="O71" s="71">
        <v>9.36</v>
      </c>
    </row>
    <row r="72" spans="1:15" ht="15" x14ac:dyDescent="0.2">
      <c r="D72" s="44" t="s">
        <v>52</v>
      </c>
      <c r="E72" s="156">
        <v>8.3837132006499608</v>
      </c>
      <c r="F72" s="156">
        <v>8.3828655992533694</v>
      </c>
      <c r="G72" s="156">
        <v>8.0337957235026298</v>
      </c>
      <c r="H72" s="156">
        <v>7.8701674241899902</v>
      </c>
      <c r="I72" s="156">
        <v>7.8578612557096204</v>
      </c>
      <c r="J72" s="156">
        <v>7.8499820057644696</v>
      </c>
      <c r="K72" s="156">
        <v>7.9738006188958996</v>
      </c>
      <c r="L72" s="156">
        <v>8.1302808704629292</v>
      </c>
      <c r="M72" s="156">
        <v>8.3837781021167395</v>
      </c>
      <c r="N72" s="156">
        <v>8.4175703668023605</v>
      </c>
      <c r="O72" s="71">
        <v>8.27</v>
      </c>
    </row>
    <row r="73" spans="1:15" ht="15" x14ac:dyDescent="0.2">
      <c r="D73" s="44" t="s">
        <v>2</v>
      </c>
      <c r="E73" s="157">
        <v>5.6441874199467899</v>
      </c>
      <c r="F73" s="157">
        <v>5.5930446319380698</v>
      </c>
      <c r="G73" s="157">
        <v>5.5626485549269598</v>
      </c>
      <c r="H73" s="157">
        <v>5.4451177087930498</v>
      </c>
      <c r="I73" s="157">
        <v>5.5379519507270603</v>
      </c>
      <c r="J73" s="157">
        <v>5.5302365562090898</v>
      </c>
      <c r="K73" s="157">
        <v>5.7648127455542797</v>
      </c>
      <c r="L73" s="156">
        <v>6.0557129954280402</v>
      </c>
      <c r="M73" s="156">
        <v>6.2233476631073197</v>
      </c>
      <c r="N73" s="156">
        <v>6.3072174601686299</v>
      </c>
      <c r="O73" s="71">
        <v>6.21</v>
      </c>
    </row>
    <row r="74" spans="1:15" ht="15" x14ac:dyDescent="0.2">
      <c r="D74" s="44" t="s">
        <v>3</v>
      </c>
      <c r="E74" s="156">
        <v>10.236138708451399</v>
      </c>
      <c r="F74" s="156">
        <v>10.2922976130432</v>
      </c>
      <c r="G74" s="156">
        <v>10.2490840704692</v>
      </c>
      <c r="H74" s="156">
        <v>10.305060217129</v>
      </c>
      <c r="I74" s="156">
        <v>10.3675280358063</v>
      </c>
      <c r="J74" s="156">
        <v>10.3403216709465</v>
      </c>
      <c r="K74" s="156">
        <v>10.395380399795499</v>
      </c>
      <c r="L74" s="156">
        <v>10.6097971260116</v>
      </c>
      <c r="M74" s="156">
        <v>10.6760511391299</v>
      </c>
      <c r="N74" s="156">
        <v>10.912543539176699</v>
      </c>
      <c r="O74" s="71">
        <v>11.31</v>
      </c>
    </row>
    <row r="75" spans="1:15" ht="15" x14ac:dyDescent="0.2">
      <c r="D75" s="44" t="s">
        <v>4</v>
      </c>
      <c r="E75" s="156">
        <v>6.9969821936857901</v>
      </c>
      <c r="F75" s="156">
        <v>6.9251572507805497</v>
      </c>
      <c r="G75" s="156">
        <v>6.9138224353382798</v>
      </c>
      <c r="H75" s="156">
        <v>6.9221724052772302</v>
      </c>
      <c r="I75" s="156">
        <v>6.8112191553739203</v>
      </c>
      <c r="J75" s="156">
        <v>7.1777750526827502</v>
      </c>
      <c r="K75" s="156">
        <v>7.5360406087648597</v>
      </c>
      <c r="L75" s="156">
        <v>7.7140015331076901</v>
      </c>
      <c r="M75" s="156">
        <v>7.8363825798567301</v>
      </c>
      <c r="N75" s="156">
        <v>7.7701082710877198</v>
      </c>
      <c r="O75" s="71">
        <v>7.86</v>
      </c>
    </row>
    <row r="76" spans="1:15" ht="15" x14ac:dyDescent="0.2">
      <c r="D76" s="44" t="s">
        <v>6</v>
      </c>
      <c r="E76" s="156">
        <v>6.02061606325507</v>
      </c>
      <c r="F76" s="156">
        <v>6.0296317787889402</v>
      </c>
      <c r="G76" s="156">
        <v>6.0361116713781602</v>
      </c>
      <c r="H76" s="156">
        <v>6.0583928328971002</v>
      </c>
      <c r="I76" s="156">
        <v>6.1171874728435398</v>
      </c>
      <c r="J76" s="156">
        <v>6.22045388854115</v>
      </c>
      <c r="K76" s="156">
        <v>6.3508223127683401</v>
      </c>
      <c r="L76" s="156">
        <v>6.5377741234304203</v>
      </c>
      <c r="M76" s="156">
        <v>6.7239192428327197</v>
      </c>
      <c r="N76" s="156">
        <v>6.8781237776374002</v>
      </c>
      <c r="O76" s="71">
        <v>6.97</v>
      </c>
    </row>
    <row r="77" spans="1:15" ht="15" x14ac:dyDescent="0.2">
      <c r="D77" s="44"/>
      <c r="E77" s="156"/>
      <c r="F77" s="156"/>
      <c r="G77" s="156"/>
      <c r="H77" s="156"/>
      <c r="I77" s="156"/>
      <c r="J77" s="156"/>
      <c r="K77" s="156"/>
      <c r="L77" s="156"/>
      <c r="M77" s="156"/>
      <c r="N77" s="156"/>
      <c r="O77" s="71"/>
    </row>
    <row r="79" spans="1:15" ht="15.75" x14ac:dyDescent="0.25">
      <c r="C79" s="90" t="s">
        <v>633</v>
      </c>
      <c r="D79" s="44"/>
    </row>
    <row r="80" spans="1:15" ht="15" x14ac:dyDescent="0.2">
      <c r="D80" s="44" t="s">
        <v>7</v>
      </c>
      <c r="E80" s="157">
        <v>6.3847324319918997</v>
      </c>
      <c r="F80" s="157">
        <v>6.3583281737229003</v>
      </c>
      <c r="G80" s="157">
        <v>6.3854698992035104</v>
      </c>
      <c r="H80" s="157">
        <v>6.4418052261597598</v>
      </c>
      <c r="I80" s="157">
        <v>6.5445941630212401</v>
      </c>
      <c r="J80" s="157">
        <v>6.6991164646190704</v>
      </c>
      <c r="K80" s="157">
        <v>6.8885875613246501</v>
      </c>
      <c r="L80" s="157">
        <v>7.0921219828370603</v>
      </c>
      <c r="M80" s="157">
        <v>7.3161344045282304</v>
      </c>
      <c r="N80" s="157">
        <v>7.5101600517690903</v>
      </c>
      <c r="O80" s="71">
        <v>7.63</v>
      </c>
    </row>
    <row r="81" spans="1:15" ht="15" x14ac:dyDescent="0.2">
      <c r="D81" s="44" t="s">
        <v>1</v>
      </c>
      <c r="E81" s="157">
        <v>6.0217835251229301</v>
      </c>
      <c r="F81" s="157">
        <v>6.2905643512825797</v>
      </c>
      <c r="G81" s="157">
        <v>6.5271153525309398</v>
      </c>
      <c r="H81" s="157">
        <v>6.7343472591189499</v>
      </c>
      <c r="I81" s="157">
        <v>6.9132905759044903</v>
      </c>
      <c r="J81" s="157">
        <v>7.1722934360197197</v>
      </c>
      <c r="K81" s="157">
        <v>7.6527974734885804</v>
      </c>
      <c r="L81" s="157">
        <v>8.0819054839899795</v>
      </c>
      <c r="M81" s="157">
        <v>8.5221129739140409</v>
      </c>
      <c r="N81" s="157">
        <v>8.8532034552589796</v>
      </c>
      <c r="O81" s="71">
        <v>9.18</v>
      </c>
    </row>
    <row r="82" spans="1:15" ht="15" x14ac:dyDescent="0.2">
      <c r="D82" s="44" t="s">
        <v>52</v>
      </c>
      <c r="E82" s="157">
        <v>8.1443835522810701</v>
      </c>
      <c r="F82" s="157">
        <v>7.92779822566607</v>
      </c>
      <c r="G82" s="157">
        <v>7.8615312825519998</v>
      </c>
      <c r="H82" s="157">
        <v>7.8688395219984999</v>
      </c>
      <c r="I82" s="157">
        <v>7.8849759233583301</v>
      </c>
      <c r="J82" s="157">
        <v>7.9191135871946496</v>
      </c>
      <c r="K82" s="157">
        <v>8.0058193990473896</v>
      </c>
      <c r="L82" s="157">
        <v>8.1717851502709493</v>
      </c>
      <c r="M82" s="157">
        <v>8.4019744724259695</v>
      </c>
      <c r="N82" s="157">
        <v>8.4330547282732997</v>
      </c>
      <c r="O82" s="71">
        <v>8.43</v>
      </c>
    </row>
    <row r="83" spans="1:15" ht="15" x14ac:dyDescent="0.2">
      <c r="D83" s="44" t="s">
        <v>2</v>
      </c>
      <c r="E83" s="157">
        <v>5.6628175297994003</v>
      </c>
      <c r="F83" s="157">
        <v>5.6407258661456297</v>
      </c>
      <c r="G83" s="157">
        <v>5.6237640305631302</v>
      </c>
      <c r="H83" s="157">
        <v>5.6342264858943096</v>
      </c>
      <c r="I83" s="157">
        <v>5.7571111758215503</v>
      </c>
      <c r="J83" s="157">
        <v>5.7169882810111297</v>
      </c>
      <c r="K83" s="157">
        <v>5.9671290736439602</v>
      </c>
      <c r="L83" s="157">
        <v>6.3672368424106596</v>
      </c>
      <c r="M83" s="157">
        <v>6.3504545738396097</v>
      </c>
      <c r="N83" s="157">
        <v>6.39778135602399</v>
      </c>
      <c r="O83" s="71">
        <v>6.29</v>
      </c>
    </row>
    <row r="84" spans="1:15" ht="15" x14ac:dyDescent="0.2">
      <c r="D84" s="44" t="s">
        <v>3</v>
      </c>
      <c r="E84" s="157">
        <v>14.684186266339999</v>
      </c>
      <c r="F84" s="157">
        <v>14.713101756305001</v>
      </c>
      <c r="G84" s="157">
        <v>14.586093675209201</v>
      </c>
      <c r="H84" s="157">
        <v>14.5510103349242</v>
      </c>
      <c r="I84" s="157">
        <v>14.4179792706945</v>
      </c>
      <c r="J84" s="157">
        <v>14.327180827853899</v>
      </c>
      <c r="K84" s="157">
        <v>14.393768206351901</v>
      </c>
      <c r="L84" s="157">
        <v>14.240784259400799</v>
      </c>
      <c r="M84" s="157">
        <v>14.5477267122589</v>
      </c>
      <c r="N84" s="157">
        <v>14.712491308410099</v>
      </c>
      <c r="O84" s="71">
        <v>15.22</v>
      </c>
    </row>
    <row r="85" spans="1:15" ht="15" x14ac:dyDescent="0.2">
      <c r="D85" s="44" t="s">
        <v>4</v>
      </c>
      <c r="E85" s="157">
        <v>8.6575363437680704</v>
      </c>
      <c r="F85" s="157">
        <v>8.6776492851761393</v>
      </c>
      <c r="G85" s="157">
        <v>8.6523531145934598</v>
      </c>
      <c r="H85" s="157">
        <v>8.5539024264309607</v>
      </c>
      <c r="I85" s="157">
        <v>8.4947132343223597</v>
      </c>
      <c r="J85" s="157">
        <v>8.5320552819255795</v>
      </c>
      <c r="K85" s="157">
        <v>8.9880198020026594</v>
      </c>
      <c r="L85" s="157">
        <v>9.1903497462399795</v>
      </c>
      <c r="M85" s="157">
        <v>9.2716306631908694</v>
      </c>
      <c r="N85" s="157">
        <v>9.3212806547135294</v>
      </c>
      <c r="O85" s="71">
        <v>9.31</v>
      </c>
    </row>
    <row r="86" spans="1:15" ht="15.75" thickBot="1" x14ac:dyDescent="0.25">
      <c r="D86" s="45" t="s">
        <v>6</v>
      </c>
      <c r="E86" s="158">
        <v>6.8761431787464398</v>
      </c>
      <c r="F86" s="158">
        <v>6.8568282310238198</v>
      </c>
      <c r="G86" s="158">
        <v>6.8834725281554698</v>
      </c>
      <c r="H86" s="158">
        <v>6.9380535328025896</v>
      </c>
      <c r="I86" s="158">
        <v>7.0330038855612003</v>
      </c>
      <c r="J86" s="158">
        <v>7.1813098465514802</v>
      </c>
      <c r="K86" s="158">
        <v>7.3839732396058597</v>
      </c>
      <c r="L86" s="158">
        <v>7.58590127293105</v>
      </c>
      <c r="M86" s="158">
        <v>7.8220052940833202</v>
      </c>
      <c r="N86" s="158">
        <v>8.0199880291142893</v>
      </c>
      <c r="O86" s="349">
        <v>8.17</v>
      </c>
    </row>
    <row r="87" spans="1:15" ht="15" x14ac:dyDescent="0.2">
      <c r="D87" s="44"/>
      <c r="E87" s="389"/>
      <c r="F87" s="389"/>
      <c r="G87" s="389"/>
      <c r="H87" s="389"/>
      <c r="I87" s="389"/>
      <c r="J87" s="389"/>
      <c r="K87" s="389"/>
      <c r="L87" s="389"/>
      <c r="M87" s="389"/>
      <c r="N87" s="389"/>
      <c r="O87" s="69"/>
    </row>
    <row r="88" spans="1:15" ht="15" x14ac:dyDescent="0.2">
      <c r="D88" s="44"/>
      <c r="E88" s="389"/>
      <c r="F88" s="389"/>
      <c r="G88" s="389"/>
      <c r="H88" s="389"/>
      <c r="I88" s="389"/>
      <c r="J88" s="389"/>
      <c r="K88" s="389"/>
      <c r="L88" s="389"/>
      <c r="M88" s="389"/>
      <c r="N88" s="389"/>
      <c r="O88" s="69"/>
    </row>
    <row r="89" spans="1:15" ht="15" x14ac:dyDescent="0.2">
      <c r="D89" s="44"/>
      <c r="E89" s="389"/>
      <c r="F89" s="389"/>
      <c r="G89" s="389"/>
      <c r="H89" s="389"/>
      <c r="I89" s="389"/>
      <c r="J89" s="389"/>
      <c r="K89" s="389"/>
      <c r="L89" s="389"/>
      <c r="M89" s="389"/>
      <c r="N89" s="389"/>
      <c r="O89" s="69"/>
    </row>
    <row r="90" spans="1:15" ht="15.75" x14ac:dyDescent="0.25">
      <c r="A90" s="11" t="s">
        <v>606</v>
      </c>
      <c r="B90" s="207" t="s">
        <v>55</v>
      </c>
      <c r="C90" s="207" t="s">
        <v>55</v>
      </c>
    </row>
    <row r="91" spans="1:15" ht="15" x14ac:dyDescent="0.2">
      <c r="A91" s="11" t="s">
        <v>637</v>
      </c>
      <c r="D91" s="226" t="s">
        <v>56</v>
      </c>
      <c r="E91" s="76">
        <v>7.8853932477458422E-2</v>
      </c>
      <c r="F91" s="76">
        <v>0.10739531157844701</v>
      </c>
      <c r="G91" s="76">
        <v>0.1257163140783448</v>
      </c>
      <c r="H91" s="76">
        <v>0.14304992535370656</v>
      </c>
      <c r="I91" s="76">
        <v>0.14632238040793036</v>
      </c>
      <c r="J91" s="76">
        <v>0.14548134515928396</v>
      </c>
      <c r="K91" s="76">
        <v>0.13222450476143702</v>
      </c>
      <c r="L91" s="76">
        <v>0.12452072842934273</v>
      </c>
      <c r="M91" s="76">
        <v>0.11594684932270072</v>
      </c>
      <c r="N91" s="76">
        <v>0.10532140358936347</v>
      </c>
      <c r="O91" s="70">
        <v>0.09</v>
      </c>
    </row>
    <row r="92" spans="1:15" ht="15" x14ac:dyDescent="0.2">
      <c r="D92" s="226" t="s">
        <v>57</v>
      </c>
      <c r="E92" s="76">
        <v>4.7912676042949016</v>
      </c>
      <c r="F92" s="76">
        <v>4.58111890347441</v>
      </c>
      <c r="G92" s="76">
        <v>4.2779849893376429</v>
      </c>
      <c r="H92" s="76">
        <v>4.0737572676091762</v>
      </c>
      <c r="I92" s="76">
        <v>3.881887364187111</v>
      </c>
      <c r="J92" s="76">
        <v>3.7886494730295053</v>
      </c>
      <c r="K92" s="76">
        <v>3.8005548094493737</v>
      </c>
      <c r="L92" s="76">
        <v>3.7888730747187815</v>
      </c>
      <c r="M92" s="76">
        <v>3.8289895825111464</v>
      </c>
      <c r="N92" s="76">
        <v>4.0096050447365394</v>
      </c>
      <c r="O92" s="70">
        <v>4.5199999999999996</v>
      </c>
    </row>
    <row r="93" spans="1:15" ht="15" x14ac:dyDescent="0.2">
      <c r="D93" s="226" t="s">
        <v>58</v>
      </c>
      <c r="E93" s="76">
        <v>8.9251814496005011</v>
      </c>
      <c r="F93" s="76">
        <v>8.7230660388504155</v>
      </c>
      <c r="G93" s="76">
        <v>8.395205480066009</v>
      </c>
      <c r="H93" s="76">
        <v>7.8401630707165157</v>
      </c>
      <c r="I93" s="76">
        <v>7.3649651916996088</v>
      </c>
      <c r="J93" s="76">
        <v>6.9754364440354779</v>
      </c>
      <c r="K93" s="76">
        <v>6.6021647052447783</v>
      </c>
      <c r="L93" s="76">
        <v>6.4889511116562657</v>
      </c>
      <c r="M93" s="76">
        <v>6.4534319549854402</v>
      </c>
      <c r="N93" s="76">
        <v>6.3733230322708625</v>
      </c>
      <c r="O93" s="70">
        <v>6.38</v>
      </c>
    </row>
    <row r="94" spans="1:15" ht="15" x14ac:dyDescent="0.2">
      <c r="D94" s="226" t="s">
        <v>59</v>
      </c>
      <c r="E94" s="76">
        <v>24.540113789219017</v>
      </c>
      <c r="F94" s="76">
        <v>24.326983975489036</v>
      </c>
      <c r="G94" s="76">
        <v>24.155280488559143</v>
      </c>
      <c r="H94" s="76">
        <v>24.091404961897627</v>
      </c>
      <c r="I94" s="76">
        <v>24.141679832799124</v>
      </c>
      <c r="J94" s="76">
        <v>24.363119733490105</v>
      </c>
      <c r="K94" s="76">
        <v>24.715270638962323</v>
      </c>
      <c r="L94" s="76">
        <v>25.304566112512767</v>
      </c>
      <c r="M94" s="76">
        <v>25.692758154794745</v>
      </c>
      <c r="N94" s="76">
        <v>26.049591263585398</v>
      </c>
      <c r="O94" s="70">
        <v>26.22</v>
      </c>
    </row>
    <row r="95" spans="1:15" ht="15" x14ac:dyDescent="0.2">
      <c r="D95" s="226" t="s">
        <v>60</v>
      </c>
      <c r="E95" s="76">
        <v>27.148377529243451</v>
      </c>
      <c r="F95" s="76">
        <v>26.73531688798224</v>
      </c>
      <c r="G95" s="76">
        <v>26.275337103478197</v>
      </c>
      <c r="H95" s="76">
        <v>25.831203744534349</v>
      </c>
      <c r="I95" s="76">
        <v>25.446996500798612</v>
      </c>
      <c r="J95" s="76">
        <v>25.171595566120526</v>
      </c>
      <c r="K95" s="76">
        <v>24.768871735032764</v>
      </c>
      <c r="L95" s="76">
        <v>24.550378235942251</v>
      </c>
      <c r="M95" s="76">
        <v>24.668483603460935</v>
      </c>
      <c r="N95" s="76">
        <v>24.746938391990227</v>
      </c>
      <c r="O95" s="70">
        <v>24.75</v>
      </c>
    </row>
    <row r="96" spans="1:15" ht="15" x14ac:dyDescent="0.2">
      <c r="D96" s="226" t="s">
        <v>61</v>
      </c>
      <c r="E96" s="76">
        <v>21.065169756973987</v>
      </c>
      <c r="F96" s="76">
        <v>21.483324769815894</v>
      </c>
      <c r="G96" s="76">
        <v>22.190027491760091</v>
      </c>
      <c r="H96" s="76">
        <v>22.633809900772672</v>
      </c>
      <c r="I96" s="76">
        <v>22.830268200061816</v>
      </c>
      <c r="J96" s="76">
        <v>22.995637689679558</v>
      </c>
      <c r="K96" s="76">
        <v>23.210375410899399</v>
      </c>
      <c r="L96" s="76">
        <v>22.946750892983655</v>
      </c>
      <c r="M96" s="76">
        <v>22.509305927049301</v>
      </c>
      <c r="N96" s="76">
        <v>22.033847342430285</v>
      </c>
      <c r="O96" s="70">
        <v>21.42</v>
      </c>
    </row>
    <row r="97" spans="1:15" ht="15" x14ac:dyDescent="0.2">
      <c r="D97" s="226" t="s">
        <v>62</v>
      </c>
      <c r="E97" s="76">
        <v>9.0677269248867578</v>
      </c>
      <c r="F97" s="76">
        <v>9.4304944307793672</v>
      </c>
      <c r="G97" s="76">
        <v>9.6868341629265498</v>
      </c>
      <c r="H97" s="76">
        <v>10.125597037525038</v>
      </c>
      <c r="I97" s="76">
        <v>10.60242890828807</v>
      </c>
      <c r="J97" s="76">
        <v>10.74836626366417</v>
      </c>
      <c r="K97" s="76">
        <v>10.825812526567685</v>
      </c>
      <c r="L97" s="76">
        <v>10.82247548392418</v>
      </c>
      <c r="M97" s="76">
        <v>10.796943595466635</v>
      </c>
      <c r="N97" s="76">
        <v>10.888988651430838</v>
      </c>
      <c r="O97" s="70">
        <v>10.95</v>
      </c>
    </row>
    <row r="98" spans="1:15" ht="15" x14ac:dyDescent="0.2">
      <c r="D98" s="226" t="s">
        <v>63</v>
      </c>
      <c r="E98" s="76">
        <v>2.7221004900446313</v>
      </c>
      <c r="F98" s="76">
        <v>2.8919361317580168</v>
      </c>
      <c r="G98" s="76">
        <v>3.1152099260761181</v>
      </c>
      <c r="H98" s="76">
        <v>3.4177465142925958</v>
      </c>
      <c r="I98" s="76">
        <v>3.6548607343784107</v>
      </c>
      <c r="J98" s="76">
        <v>3.8516984893796486</v>
      </c>
      <c r="K98" s="76">
        <v>4.0062797113500537</v>
      </c>
      <c r="L98" s="76">
        <v>4.0895161921358225</v>
      </c>
      <c r="M98" s="76">
        <v>4.1024586894502715</v>
      </c>
      <c r="N98" s="76">
        <v>4.0234279569443432</v>
      </c>
      <c r="O98" s="70">
        <v>3.95</v>
      </c>
    </row>
    <row r="99" spans="1:15" ht="15" x14ac:dyDescent="0.2">
      <c r="D99" s="226" t="s">
        <v>64</v>
      </c>
      <c r="E99" s="76">
        <v>1.6366825261776994</v>
      </c>
      <c r="F99" s="76">
        <v>1.6944181773282843</v>
      </c>
      <c r="G99" s="76">
        <v>1.7550983455643427</v>
      </c>
      <c r="H99" s="76">
        <v>1.8213075763774143</v>
      </c>
      <c r="I99" s="76">
        <v>1.9107930586564708</v>
      </c>
      <c r="J99" s="76">
        <v>1.9423783111383757</v>
      </c>
      <c r="K99" s="76">
        <v>1.9230769230769231</v>
      </c>
      <c r="L99" s="76">
        <v>1.8704756023542199</v>
      </c>
      <c r="M99" s="76">
        <v>1.8186392052301443</v>
      </c>
      <c r="N99" s="76">
        <v>1.7570967708257206</v>
      </c>
      <c r="O99" s="70">
        <v>1.7</v>
      </c>
    </row>
    <row r="100" spans="1:15" ht="15" x14ac:dyDescent="0.2">
      <c r="D100" s="226" t="s">
        <v>65</v>
      </c>
      <c r="E100" s="76">
        <v>2.4525997081596473E-2</v>
      </c>
      <c r="F100" s="76">
        <v>2.5945372943887112E-2</v>
      </c>
      <c r="G100" s="76">
        <v>2.3305698153561247E-2</v>
      </c>
      <c r="H100" s="76">
        <v>2.1960000920903264E-2</v>
      </c>
      <c r="I100" s="76">
        <v>1.9797828722845526E-2</v>
      </c>
      <c r="J100" s="76">
        <v>1.7636684303350973E-2</v>
      </c>
      <c r="K100" s="76">
        <v>1.5369034655267894E-2</v>
      </c>
      <c r="L100" s="76">
        <v>1.3492565342717503E-2</v>
      </c>
      <c r="M100" s="76">
        <v>1.3042437728691129E-2</v>
      </c>
      <c r="N100" s="76">
        <v>1.1860142196423165E-2</v>
      </c>
      <c r="O100" s="70">
        <v>0.01</v>
      </c>
    </row>
    <row r="101" spans="1:15" ht="15" x14ac:dyDescent="0.2">
      <c r="D101" s="226" t="s">
        <v>5</v>
      </c>
      <c r="E101" s="78">
        <v>100</v>
      </c>
      <c r="F101" s="78">
        <v>100</v>
      </c>
      <c r="G101" s="78">
        <v>100</v>
      </c>
      <c r="H101" s="78">
        <v>100</v>
      </c>
      <c r="I101" s="78">
        <v>100</v>
      </c>
      <c r="J101" s="78">
        <v>100</v>
      </c>
      <c r="K101" s="78">
        <v>100</v>
      </c>
      <c r="L101" s="78">
        <v>100</v>
      </c>
      <c r="M101" s="78">
        <v>100</v>
      </c>
      <c r="N101" s="78">
        <v>100</v>
      </c>
      <c r="O101" s="78">
        <v>100</v>
      </c>
    </row>
    <row r="102" spans="1:15" x14ac:dyDescent="0.2">
      <c r="E102" s="54"/>
      <c r="F102" s="54"/>
      <c r="G102" s="54"/>
      <c r="H102" s="94"/>
      <c r="I102" s="54"/>
      <c r="J102" s="54"/>
      <c r="K102" s="54"/>
      <c r="L102" s="54"/>
      <c r="M102" s="54"/>
      <c r="O102" s="54" t="s">
        <v>0</v>
      </c>
    </row>
    <row r="103" spans="1:15" ht="15.75" x14ac:dyDescent="0.25">
      <c r="D103" s="211" t="s">
        <v>5</v>
      </c>
      <c r="E103" s="214">
        <v>2103.89</v>
      </c>
      <c r="F103" s="214">
        <v>2158.3809999999999</v>
      </c>
      <c r="G103" s="214">
        <v>2231.2139999999999</v>
      </c>
      <c r="H103" s="214">
        <v>2258.652</v>
      </c>
      <c r="I103" s="214">
        <v>2313.3850000000002</v>
      </c>
      <c r="J103" s="214">
        <v>2347.38</v>
      </c>
      <c r="K103" s="214">
        <v>2361.8919999999998</v>
      </c>
      <c r="L103" s="214">
        <v>2364.2649999999999</v>
      </c>
      <c r="M103" s="329">
        <v>2369.1889999999999</v>
      </c>
      <c r="N103" s="329">
        <v>2394.5749999999998</v>
      </c>
      <c r="O103" s="329">
        <v>2436.2049999999999</v>
      </c>
    </row>
    <row r="104" spans="1:15" ht="47.25" x14ac:dyDescent="0.2">
      <c r="A104" s="11" t="s">
        <v>614</v>
      </c>
      <c r="B104" s="223" t="s">
        <v>66</v>
      </c>
      <c r="C104" s="223" t="s">
        <v>66</v>
      </c>
      <c r="D104" s="46"/>
      <c r="O104" s="11" t="s">
        <v>619</v>
      </c>
    </row>
    <row r="105" spans="1:15" ht="15" x14ac:dyDescent="0.2">
      <c r="A105" s="11" t="s">
        <v>637</v>
      </c>
      <c r="D105" s="180" t="s">
        <v>68</v>
      </c>
      <c r="E105" s="77">
        <v>30.400955578512395</v>
      </c>
      <c r="F105" s="77">
        <v>30.355298168727501</v>
      </c>
      <c r="G105" s="77">
        <v>30.511298237111529</v>
      </c>
      <c r="H105" s="77">
        <v>30.022751403003184</v>
      </c>
      <c r="I105" s="77">
        <v>29.701364665565144</v>
      </c>
      <c r="J105" s="77">
        <v>29.601488602884167</v>
      </c>
      <c r="K105" s="77">
        <v>29.110115236875799</v>
      </c>
      <c r="L105" s="77">
        <v>29.157745643795906</v>
      </c>
      <c r="M105" s="77">
        <v>28.792464379229436</v>
      </c>
      <c r="N105" s="77">
        <v>28.310581387291251</v>
      </c>
      <c r="O105" s="70">
        <v>26.88</v>
      </c>
    </row>
    <row r="106" spans="1:15" ht="15" x14ac:dyDescent="0.2">
      <c r="D106" s="180" t="s">
        <v>69</v>
      </c>
      <c r="E106" s="77">
        <v>2.9409865702479339</v>
      </c>
      <c r="F106" s="77">
        <v>2.8298638284551574</v>
      </c>
      <c r="G106" s="77">
        <v>3.1259465681226146</v>
      </c>
      <c r="H106" s="77">
        <v>2.4025481571363567</v>
      </c>
      <c r="I106" s="77">
        <v>2.3621565387675174</v>
      </c>
      <c r="J106" s="77">
        <v>2.3662583346255235</v>
      </c>
      <c r="K106" s="77">
        <v>2.3687580025608197</v>
      </c>
      <c r="L106" s="77">
        <v>2.3617378701538261</v>
      </c>
      <c r="M106" s="77">
        <v>2.4381949875879894</v>
      </c>
      <c r="N106" s="77">
        <v>2.5050239068671609</v>
      </c>
      <c r="O106" s="70">
        <v>2.72</v>
      </c>
    </row>
    <row r="107" spans="1:15" ht="15" x14ac:dyDescent="0.2">
      <c r="D107" s="180" t="s">
        <v>70</v>
      </c>
      <c r="E107" s="77">
        <v>4.2193956611570247</v>
      </c>
      <c r="F107" s="77">
        <v>3.9943653153858194</v>
      </c>
      <c r="G107" s="77">
        <v>4.1830738474586537</v>
      </c>
      <c r="H107" s="77">
        <v>4.0527832549673892</v>
      </c>
      <c r="I107" s="77">
        <v>4.1980294963588527</v>
      </c>
      <c r="J107" s="77">
        <v>4.2611257559311522</v>
      </c>
      <c r="K107" s="77">
        <v>4.0685019206145965</v>
      </c>
      <c r="L107" s="77">
        <v>3.9922263579169273</v>
      </c>
      <c r="M107" s="77">
        <v>3.686197163940558</v>
      </c>
      <c r="N107" s="77">
        <v>3.5894948375025986</v>
      </c>
      <c r="O107" s="70">
        <v>3.65</v>
      </c>
    </row>
    <row r="108" spans="1:15" ht="15" x14ac:dyDescent="0.2">
      <c r="D108" s="180" t="s">
        <v>71</v>
      </c>
      <c r="E108" s="77">
        <v>15.124612603305785</v>
      </c>
      <c r="F108" s="77">
        <v>14.565659727656911</v>
      </c>
      <c r="G108" s="77">
        <v>14.290906887986916</v>
      </c>
      <c r="H108" s="77">
        <v>14.418322463218566</v>
      </c>
      <c r="I108" s="77">
        <v>14.212716480019584</v>
      </c>
      <c r="J108" s="77">
        <v>14.110714839510003</v>
      </c>
      <c r="K108" s="77">
        <v>14.052496798975673</v>
      </c>
      <c r="L108" s="77">
        <v>14.440528344148357</v>
      </c>
      <c r="M108" s="77">
        <v>14.200700513483184</v>
      </c>
      <c r="N108" s="77">
        <v>14.070403991407387</v>
      </c>
      <c r="O108" s="70">
        <v>14.06</v>
      </c>
    </row>
    <row r="109" spans="1:15" ht="15" x14ac:dyDescent="0.2">
      <c r="D109" s="180" t="s">
        <v>72</v>
      </c>
      <c r="E109" s="77">
        <v>4.3743543388429753</v>
      </c>
      <c r="F109" s="77">
        <v>4.2948818281421195</v>
      </c>
      <c r="G109" s="77">
        <v>3.989216695947174</v>
      </c>
      <c r="H109" s="77">
        <v>3.8768390717427574</v>
      </c>
      <c r="I109" s="77">
        <v>3.7329416804357143</v>
      </c>
      <c r="J109" s="77">
        <v>3.6625833462552335</v>
      </c>
      <c r="K109" s="77">
        <v>3.4122919334186936</v>
      </c>
      <c r="L109" s="77">
        <v>3.1687473236931387</v>
      </c>
      <c r="M109" s="77">
        <v>2.6966368551705377</v>
      </c>
      <c r="N109" s="77">
        <v>2.4357286397339064</v>
      </c>
      <c r="O109" s="70">
        <v>2.1</v>
      </c>
    </row>
    <row r="110" spans="1:15" ht="15" x14ac:dyDescent="0.2">
      <c r="D110" s="180" t="s">
        <v>73</v>
      </c>
      <c r="E110" s="77">
        <v>11.037577479338843</v>
      </c>
      <c r="F110" s="77">
        <v>11.585537642823603</v>
      </c>
      <c r="G110" s="77">
        <v>11.979766159810989</v>
      </c>
      <c r="H110" s="77">
        <v>12.573942059760352</v>
      </c>
      <c r="I110" s="77">
        <v>12.639985313016339</v>
      </c>
      <c r="J110" s="77">
        <v>12.625213211350598</v>
      </c>
      <c r="K110" s="77">
        <v>12.976952624839949</v>
      </c>
      <c r="L110" s="77">
        <v>13.310715109193319</v>
      </c>
      <c r="M110" s="77">
        <v>13.830040466555582</v>
      </c>
      <c r="N110" s="77">
        <v>14.07386875476405</v>
      </c>
      <c r="O110" s="70">
        <v>14.56</v>
      </c>
    </row>
    <row r="111" spans="1:15" ht="15" x14ac:dyDescent="0.2">
      <c r="D111" s="180" t="s">
        <v>74</v>
      </c>
      <c r="E111" s="77">
        <v>6.3952737603305794</v>
      </c>
      <c r="F111" s="77">
        <v>6.7334481139458449</v>
      </c>
      <c r="G111" s="77">
        <v>7.0515538862300842</v>
      </c>
      <c r="H111" s="77">
        <v>7.7961474290914605</v>
      </c>
      <c r="I111" s="77">
        <v>8.5184505232237928</v>
      </c>
      <c r="J111" s="77">
        <v>9.0029461932082491</v>
      </c>
      <c r="K111" s="77">
        <v>9.0076824583866841</v>
      </c>
      <c r="L111" s="77">
        <v>8.9429823116703453</v>
      </c>
      <c r="M111" s="77">
        <v>9.1032747305063424</v>
      </c>
      <c r="N111" s="77">
        <v>9.0326380708197629</v>
      </c>
      <c r="O111" s="70">
        <v>9.23</v>
      </c>
    </row>
    <row r="112" spans="1:15" ht="15" x14ac:dyDescent="0.2">
      <c r="D112" s="180" t="s">
        <v>328</v>
      </c>
      <c r="E112" s="77">
        <v>5.4590650826446288</v>
      </c>
      <c r="F112" s="77">
        <v>4.6955705118171851</v>
      </c>
      <c r="G112" s="77">
        <v>4.0437390198097773</v>
      </c>
      <c r="H112" s="77">
        <v>3.3459730016684364</v>
      </c>
      <c r="I112" s="77">
        <v>2.9404565204087874</v>
      </c>
      <c r="J112" s="77">
        <v>2.6546751434330904</v>
      </c>
      <c r="K112" s="77">
        <v>2.7272727272727271</v>
      </c>
      <c r="L112" s="77">
        <v>2.3880891992489874</v>
      </c>
      <c r="M112" s="77">
        <v>1.9179107015336485</v>
      </c>
      <c r="N112" s="77">
        <v>2.1931952047675143</v>
      </c>
      <c r="O112" s="70">
        <v>2.0299999999999998</v>
      </c>
    </row>
    <row r="113" spans="1:15" ht="15" x14ac:dyDescent="0.2">
      <c r="D113" s="180" t="s">
        <v>329</v>
      </c>
      <c r="E113" s="77">
        <v>20.025180785123968</v>
      </c>
      <c r="F113" s="77">
        <v>20.935983722022225</v>
      </c>
      <c r="G113" s="77">
        <v>20.818440661537529</v>
      </c>
      <c r="H113" s="77">
        <v>21.504626118610648</v>
      </c>
      <c r="I113" s="77">
        <v>21.666360687840402</v>
      </c>
      <c r="J113" s="77">
        <v>21.70258954876725</v>
      </c>
      <c r="K113" s="77">
        <v>22.26312419974392</v>
      </c>
      <c r="L113" s="77">
        <v>22.233933924042294</v>
      </c>
      <c r="M113" s="77">
        <v>23.334580201992722</v>
      </c>
      <c r="N113" s="77">
        <v>23.78906520684637</v>
      </c>
      <c r="O113" s="70">
        <v>24.77</v>
      </c>
    </row>
    <row r="114" spans="1:15" ht="15" x14ac:dyDescent="0.2">
      <c r="D114" s="180"/>
      <c r="E114" s="147"/>
      <c r="F114" s="147"/>
      <c r="G114" s="147"/>
      <c r="H114" s="147"/>
      <c r="I114" s="147"/>
      <c r="J114" s="147"/>
      <c r="K114" s="147"/>
      <c r="L114" s="147"/>
      <c r="M114" s="147"/>
      <c r="N114" s="147"/>
      <c r="O114" s="147"/>
    </row>
    <row r="115" spans="1:15" ht="15" x14ac:dyDescent="0.2">
      <c r="D115" s="180"/>
      <c r="E115" s="54"/>
      <c r="F115" s="54"/>
      <c r="G115" s="54"/>
      <c r="H115" s="94"/>
      <c r="I115" s="54"/>
      <c r="J115" s="54"/>
      <c r="K115" s="54"/>
      <c r="L115" s="54"/>
      <c r="M115" s="54"/>
      <c r="O115" s="54" t="s">
        <v>0</v>
      </c>
    </row>
    <row r="116" spans="1:15" ht="15.75" x14ac:dyDescent="0.25">
      <c r="D116" s="116" t="s">
        <v>5</v>
      </c>
      <c r="E116" s="253">
        <v>30.975999999999999</v>
      </c>
      <c r="F116" s="253">
        <v>31.945</v>
      </c>
      <c r="G116" s="253">
        <v>33.014000000000003</v>
      </c>
      <c r="H116" s="253">
        <v>32.965000000000003</v>
      </c>
      <c r="I116" s="253">
        <v>32.682000000000002</v>
      </c>
      <c r="J116" s="253">
        <v>32.244999999999997</v>
      </c>
      <c r="K116" s="253">
        <v>31.24</v>
      </c>
      <c r="L116" s="253">
        <v>30.359000000000002</v>
      </c>
      <c r="M116" s="253">
        <v>29.407</v>
      </c>
      <c r="N116" s="253">
        <v>28.861999999999998</v>
      </c>
      <c r="O116" s="350">
        <v>28.861000000000001</v>
      </c>
    </row>
    <row r="117" spans="1:15" ht="31.5" x14ac:dyDescent="0.2">
      <c r="A117" s="11" t="s">
        <v>615</v>
      </c>
      <c r="B117" s="223" t="s">
        <v>144</v>
      </c>
      <c r="C117" s="223" t="s">
        <v>144</v>
      </c>
    </row>
    <row r="118" spans="1:15" ht="15" x14ac:dyDescent="0.2">
      <c r="A118" s="11" t="s">
        <v>638</v>
      </c>
      <c r="D118" s="227" t="s">
        <v>75</v>
      </c>
      <c r="E118" s="82">
        <v>1178</v>
      </c>
      <c r="F118" s="82">
        <v>1351</v>
      </c>
      <c r="G118" s="82">
        <v>1554</v>
      </c>
      <c r="H118" s="82">
        <v>1646</v>
      </c>
      <c r="I118" s="82">
        <v>1751</v>
      </c>
      <c r="J118" s="82">
        <v>1825</v>
      </c>
      <c r="K118" s="82">
        <v>1766</v>
      </c>
      <c r="L118" s="82">
        <v>1795</v>
      </c>
      <c r="M118" s="82">
        <v>1753</v>
      </c>
      <c r="N118" s="82">
        <v>1721</v>
      </c>
      <c r="O118" s="149">
        <v>1701</v>
      </c>
    </row>
    <row r="119" spans="1:15" ht="15" x14ac:dyDescent="0.2">
      <c r="D119" s="227" t="s">
        <v>76</v>
      </c>
      <c r="E119" s="82">
        <v>3504</v>
      </c>
      <c r="F119" s="82">
        <v>3731</v>
      </c>
      <c r="G119" s="82">
        <v>3928</v>
      </c>
      <c r="H119" s="82">
        <v>3921</v>
      </c>
      <c r="I119" s="82">
        <v>3937</v>
      </c>
      <c r="J119" s="82">
        <v>3871</v>
      </c>
      <c r="K119" s="82">
        <v>3920</v>
      </c>
      <c r="L119" s="82">
        <v>3912</v>
      </c>
      <c r="M119" s="82">
        <v>3795</v>
      </c>
      <c r="N119" s="82">
        <v>3836</v>
      </c>
      <c r="O119" s="149">
        <v>3916</v>
      </c>
    </row>
    <row r="120" spans="1:15" ht="15" x14ac:dyDescent="0.2">
      <c r="D120" s="227" t="s">
        <v>77</v>
      </c>
      <c r="E120" s="82">
        <v>1106</v>
      </c>
      <c r="F120" s="82">
        <v>1208</v>
      </c>
      <c r="G120" s="82">
        <v>1249</v>
      </c>
      <c r="H120" s="82">
        <v>1238</v>
      </c>
      <c r="I120" s="82">
        <v>1301</v>
      </c>
      <c r="J120" s="82">
        <v>1266</v>
      </c>
      <c r="K120" s="82">
        <v>1186</v>
      </c>
      <c r="L120" s="82">
        <v>1117</v>
      </c>
      <c r="M120" s="82">
        <v>1082</v>
      </c>
      <c r="N120" s="82">
        <v>1003</v>
      </c>
      <c r="O120" s="149">
        <v>948</v>
      </c>
    </row>
    <row r="121" spans="1:15" ht="15" x14ac:dyDescent="0.2">
      <c r="D121" s="227" t="s">
        <v>78</v>
      </c>
      <c r="E121" s="82">
        <v>952</v>
      </c>
      <c r="F121" s="82">
        <v>1016</v>
      </c>
      <c r="G121" s="82">
        <v>1108</v>
      </c>
      <c r="H121" s="82">
        <v>1290</v>
      </c>
      <c r="I121" s="82">
        <v>1322</v>
      </c>
      <c r="J121" s="82">
        <v>1370</v>
      </c>
      <c r="K121" s="82">
        <v>1383</v>
      </c>
      <c r="L121" s="82">
        <v>1379</v>
      </c>
      <c r="M121" s="82">
        <v>1415</v>
      </c>
      <c r="N121" s="82">
        <v>1458</v>
      </c>
      <c r="O121" s="149">
        <v>1507</v>
      </c>
    </row>
    <row r="122" spans="1:15" ht="15" x14ac:dyDescent="0.2">
      <c r="D122" s="227" t="s">
        <v>79</v>
      </c>
      <c r="E122" s="82">
        <v>2027</v>
      </c>
      <c r="F122" s="82">
        <v>2047</v>
      </c>
      <c r="G122" s="82">
        <v>2031</v>
      </c>
      <c r="H122" s="82">
        <v>1957</v>
      </c>
      <c r="I122" s="82">
        <v>1937</v>
      </c>
      <c r="J122" s="82">
        <v>1859</v>
      </c>
      <c r="K122" s="82">
        <v>1757</v>
      </c>
      <c r="L122" s="82">
        <v>1667</v>
      </c>
      <c r="M122" s="82">
        <v>1580</v>
      </c>
      <c r="N122" s="82">
        <v>1449</v>
      </c>
      <c r="O122" s="149">
        <v>1384</v>
      </c>
    </row>
    <row r="123" spans="1:15" ht="15" x14ac:dyDescent="0.2">
      <c r="D123" s="227" t="s">
        <v>80</v>
      </c>
      <c r="E123" s="82">
        <v>179</v>
      </c>
      <c r="F123" s="82">
        <v>175</v>
      </c>
      <c r="G123" s="82">
        <v>201</v>
      </c>
      <c r="H123" s="82">
        <v>209</v>
      </c>
      <c r="I123" s="82">
        <v>207</v>
      </c>
      <c r="J123" s="82">
        <v>217</v>
      </c>
      <c r="K123" s="82">
        <v>270</v>
      </c>
      <c r="L123" s="82">
        <v>274</v>
      </c>
      <c r="M123" s="82">
        <v>319</v>
      </c>
      <c r="N123" s="82">
        <v>397</v>
      </c>
      <c r="O123" s="149">
        <v>413</v>
      </c>
    </row>
    <row r="124" spans="1:15" ht="15" x14ac:dyDescent="0.2">
      <c r="D124" s="227" t="s">
        <v>81</v>
      </c>
      <c r="E124" s="82">
        <v>435</v>
      </c>
      <c r="F124" s="82">
        <v>488</v>
      </c>
      <c r="G124" s="82">
        <v>482</v>
      </c>
      <c r="H124" s="82">
        <v>521</v>
      </c>
      <c r="I124" s="82">
        <v>546</v>
      </c>
      <c r="J124" s="82">
        <v>523</v>
      </c>
      <c r="K124" s="82">
        <v>525</v>
      </c>
      <c r="L124" s="82">
        <v>583</v>
      </c>
      <c r="M124" s="82">
        <v>539</v>
      </c>
      <c r="N124" s="82">
        <v>553</v>
      </c>
      <c r="O124" s="149">
        <v>513</v>
      </c>
    </row>
    <row r="125" spans="1:15" ht="15" x14ac:dyDescent="0.2">
      <c r="D125" s="227" t="s">
        <v>82</v>
      </c>
      <c r="E125" s="82">
        <v>1451</v>
      </c>
      <c r="F125" s="82">
        <v>1453</v>
      </c>
      <c r="G125" s="82">
        <v>1448</v>
      </c>
      <c r="H125" s="82">
        <v>1317</v>
      </c>
      <c r="I125" s="82">
        <v>1406</v>
      </c>
      <c r="J125" s="82">
        <v>1418</v>
      </c>
      <c r="K125" s="82">
        <v>1411</v>
      </c>
      <c r="L125" s="82">
        <v>1384</v>
      </c>
      <c r="M125" s="82">
        <v>1446</v>
      </c>
      <c r="N125" s="82">
        <v>1417</v>
      </c>
      <c r="O125" s="149">
        <v>1374</v>
      </c>
    </row>
    <row r="126" spans="1:15" ht="15" x14ac:dyDescent="0.2">
      <c r="D126" s="227"/>
      <c r="E126" s="82"/>
      <c r="F126" s="82"/>
      <c r="G126" s="82"/>
      <c r="H126" s="82"/>
      <c r="I126" s="82"/>
      <c r="J126" s="82"/>
      <c r="K126" s="82"/>
      <c r="L126" s="82"/>
      <c r="M126" s="82"/>
      <c r="O126" s="54"/>
    </row>
    <row r="127" spans="1:15" ht="15.75" x14ac:dyDescent="0.25">
      <c r="D127" s="254" t="s">
        <v>5</v>
      </c>
      <c r="E127" s="252">
        <v>10832</v>
      </c>
      <c r="F127" s="252">
        <v>11469</v>
      </c>
      <c r="G127" s="252">
        <v>12001</v>
      </c>
      <c r="H127" s="252">
        <v>12099</v>
      </c>
      <c r="I127" s="252">
        <v>12407</v>
      </c>
      <c r="J127" s="252">
        <v>12349</v>
      </c>
      <c r="K127" s="252">
        <v>12218</v>
      </c>
      <c r="L127" s="252">
        <v>12111</v>
      </c>
      <c r="M127" s="252">
        <f>SUM(M118:M125)</f>
        <v>11929</v>
      </c>
      <c r="N127" s="252">
        <v>11834</v>
      </c>
      <c r="O127" s="214">
        <v>11756</v>
      </c>
    </row>
    <row r="128" spans="1:15" ht="15.75" x14ac:dyDescent="0.25">
      <c r="A128" s="11" t="s">
        <v>616</v>
      </c>
      <c r="B128" s="174" t="s">
        <v>272</v>
      </c>
      <c r="C128" s="174" t="s">
        <v>272</v>
      </c>
    </row>
    <row r="129" spans="1:15" ht="15.75" x14ac:dyDescent="0.25">
      <c r="A129" s="11" t="s">
        <v>641</v>
      </c>
      <c r="B129" s="176" t="s">
        <v>275</v>
      </c>
      <c r="C129" s="176"/>
      <c r="D129" s="177" t="s">
        <v>502</v>
      </c>
      <c r="E129" s="186">
        <v>28</v>
      </c>
      <c r="F129" s="162">
        <v>26</v>
      </c>
      <c r="G129" s="162">
        <v>21</v>
      </c>
      <c r="H129" s="162">
        <v>30</v>
      </c>
      <c r="I129" s="162">
        <v>28</v>
      </c>
      <c r="J129" s="162">
        <v>32</v>
      </c>
      <c r="K129" s="162">
        <v>25</v>
      </c>
      <c r="L129" s="162">
        <v>27</v>
      </c>
      <c r="M129" s="162">
        <v>26</v>
      </c>
      <c r="N129" s="162">
        <v>28</v>
      </c>
      <c r="O129" s="162">
        <v>26</v>
      </c>
    </row>
    <row r="130" spans="1:15" ht="15.75" x14ac:dyDescent="0.25">
      <c r="B130" s="176" t="s">
        <v>276</v>
      </c>
      <c r="D130" s="177" t="s">
        <v>503</v>
      </c>
      <c r="E130" s="186">
        <v>58</v>
      </c>
      <c r="F130" s="162">
        <v>61</v>
      </c>
      <c r="G130" s="162">
        <v>60</v>
      </c>
      <c r="H130" s="162">
        <v>59</v>
      </c>
      <c r="I130" s="162">
        <v>58</v>
      </c>
      <c r="J130" s="162">
        <v>56</v>
      </c>
      <c r="K130" s="162">
        <v>58</v>
      </c>
      <c r="L130" s="162">
        <v>58</v>
      </c>
      <c r="M130" s="162">
        <v>54</v>
      </c>
      <c r="N130" s="162">
        <v>58</v>
      </c>
      <c r="O130" s="162">
        <v>56</v>
      </c>
    </row>
    <row r="131" spans="1:15" ht="15" x14ac:dyDescent="0.2">
      <c r="D131" s="177" t="s">
        <v>116</v>
      </c>
      <c r="E131" s="186">
        <v>80</v>
      </c>
      <c r="F131" s="162">
        <v>79</v>
      </c>
      <c r="G131" s="162">
        <v>79</v>
      </c>
      <c r="H131" s="162">
        <v>76</v>
      </c>
      <c r="I131" s="162">
        <v>78</v>
      </c>
      <c r="J131" s="162">
        <v>78</v>
      </c>
      <c r="K131" s="162">
        <v>77</v>
      </c>
      <c r="L131" s="162">
        <v>76</v>
      </c>
      <c r="M131" s="162">
        <v>77</v>
      </c>
      <c r="N131" s="162">
        <v>75</v>
      </c>
      <c r="O131" s="162">
        <v>74</v>
      </c>
    </row>
    <row r="132" spans="1:15" ht="15" x14ac:dyDescent="0.2">
      <c r="D132" s="177" t="s">
        <v>117</v>
      </c>
      <c r="E132" s="186">
        <v>81</v>
      </c>
      <c r="F132" s="162">
        <v>79</v>
      </c>
      <c r="G132" s="162">
        <v>79</v>
      </c>
      <c r="H132" s="162">
        <v>79</v>
      </c>
      <c r="I132" s="162">
        <v>80</v>
      </c>
      <c r="J132" s="162">
        <v>83</v>
      </c>
      <c r="K132" s="162">
        <v>80</v>
      </c>
      <c r="L132" s="162">
        <v>81</v>
      </c>
      <c r="M132" s="162">
        <v>80</v>
      </c>
      <c r="N132" s="162">
        <v>80</v>
      </c>
      <c r="O132" s="162">
        <v>80</v>
      </c>
    </row>
    <row r="133" spans="1:15" ht="15" x14ac:dyDescent="0.2">
      <c r="D133" s="177" t="s">
        <v>118</v>
      </c>
      <c r="E133" s="186">
        <v>74</v>
      </c>
      <c r="F133" s="162">
        <v>74</v>
      </c>
      <c r="G133" s="162">
        <v>75</v>
      </c>
      <c r="H133" s="162">
        <v>76</v>
      </c>
      <c r="I133" s="162">
        <v>76</v>
      </c>
      <c r="J133" s="162">
        <v>78</v>
      </c>
      <c r="K133" s="162">
        <v>78</v>
      </c>
      <c r="L133" s="162">
        <v>78</v>
      </c>
      <c r="M133" s="162">
        <v>78</v>
      </c>
      <c r="N133" s="162">
        <v>79</v>
      </c>
      <c r="O133" s="162">
        <v>80</v>
      </c>
    </row>
    <row r="134" spans="1:15" ht="15" x14ac:dyDescent="0.2">
      <c r="D134" s="177" t="s">
        <v>119</v>
      </c>
      <c r="E134" s="186">
        <v>64</v>
      </c>
      <c r="F134" s="162">
        <v>65</v>
      </c>
      <c r="G134" s="162">
        <v>65</v>
      </c>
      <c r="H134" s="162">
        <v>68</v>
      </c>
      <c r="I134" s="162">
        <v>69</v>
      </c>
      <c r="J134" s="162">
        <v>70</v>
      </c>
      <c r="K134" s="162">
        <v>75</v>
      </c>
      <c r="L134" s="162">
        <v>72</v>
      </c>
      <c r="M134" s="162">
        <v>74</v>
      </c>
      <c r="N134" s="162">
        <v>73</v>
      </c>
      <c r="O134" s="162">
        <v>74</v>
      </c>
    </row>
    <row r="135" spans="1:15" ht="15" x14ac:dyDescent="0.2">
      <c r="D135" s="177" t="s">
        <v>504</v>
      </c>
      <c r="E135" s="186">
        <v>45</v>
      </c>
      <c r="F135" s="162">
        <v>48</v>
      </c>
      <c r="G135" s="162">
        <v>49</v>
      </c>
      <c r="H135" s="162">
        <v>51</v>
      </c>
      <c r="I135" s="162">
        <v>55</v>
      </c>
      <c r="J135" s="162">
        <v>53</v>
      </c>
      <c r="K135" s="162">
        <v>55</v>
      </c>
      <c r="L135" s="162">
        <v>54</v>
      </c>
      <c r="M135" s="162">
        <v>57</v>
      </c>
      <c r="N135" s="162">
        <v>59</v>
      </c>
      <c r="O135" s="162">
        <v>60</v>
      </c>
    </row>
    <row r="136" spans="1:15" ht="15" x14ac:dyDescent="0.2">
      <c r="D136" s="177" t="s">
        <v>505</v>
      </c>
      <c r="E136" s="186">
        <v>27</v>
      </c>
      <c r="F136" s="162">
        <v>28</v>
      </c>
      <c r="G136" s="162">
        <v>27</v>
      </c>
      <c r="H136" s="162">
        <v>29</v>
      </c>
      <c r="I136" s="162">
        <v>35</v>
      </c>
      <c r="J136" s="162">
        <v>31</v>
      </c>
      <c r="K136" s="162">
        <v>37</v>
      </c>
      <c r="L136" s="162">
        <v>37</v>
      </c>
      <c r="M136" s="162">
        <v>35</v>
      </c>
      <c r="N136" s="162">
        <v>37</v>
      </c>
      <c r="O136" s="162">
        <v>41</v>
      </c>
    </row>
    <row r="137" spans="1:15" ht="15" x14ac:dyDescent="0.2">
      <c r="D137" s="138" t="s">
        <v>283</v>
      </c>
      <c r="E137" s="186">
        <v>66</v>
      </c>
      <c r="F137" s="162">
        <v>66</v>
      </c>
      <c r="G137" s="162">
        <v>66</v>
      </c>
      <c r="H137" s="162">
        <v>66</v>
      </c>
      <c r="I137" s="162">
        <v>67</v>
      </c>
      <c r="J137" s="162">
        <v>68</v>
      </c>
      <c r="K137" s="162">
        <v>68</v>
      </c>
      <c r="L137" s="162">
        <v>68</v>
      </c>
      <c r="M137" s="162">
        <v>67</v>
      </c>
      <c r="N137" s="162">
        <v>68</v>
      </c>
      <c r="O137" s="162">
        <v>68</v>
      </c>
    </row>
    <row r="139" spans="1:15" ht="15.75" x14ac:dyDescent="0.25">
      <c r="C139" s="176" t="s">
        <v>275</v>
      </c>
    </row>
    <row r="140" spans="1:15" ht="15" x14ac:dyDescent="0.2">
      <c r="D140" s="177" t="s">
        <v>502</v>
      </c>
      <c r="E140" s="186">
        <v>35</v>
      </c>
      <c r="F140" s="162">
        <v>31</v>
      </c>
      <c r="G140" s="162">
        <v>25</v>
      </c>
      <c r="H140" s="162">
        <v>32</v>
      </c>
      <c r="I140" s="162">
        <v>27</v>
      </c>
      <c r="J140" s="162">
        <v>32</v>
      </c>
      <c r="K140" s="162">
        <v>28</v>
      </c>
      <c r="L140" s="162">
        <v>28</v>
      </c>
      <c r="M140" s="162">
        <v>33</v>
      </c>
      <c r="N140" s="162">
        <v>35</v>
      </c>
      <c r="O140" s="162">
        <v>24</v>
      </c>
    </row>
    <row r="141" spans="1:15" ht="15" x14ac:dyDescent="0.2">
      <c r="C141" s="177"/>
      <c r="D141" s="177" t="s">
        <v>503</v>
      </c>
      <c r="E141" s="186">
        <v>64</v>
      </c>
      <c r="F141" s="162">
        <v>66</v>
      </c>
      <c r="G141" s="162">
        <v>62</v>
      </c>
      <c r="H141" s="162">
        <v>61</v>
      </c>
      <c r="I141" s="162">
        <v>61</v>
      </c>
      <c r="J141" s="162">
        <v>62</v>
      </c>
      <c r="K141" s="162">
        <v>61</v>
      </c>
      <c r="L141" s="162">
        <v>64</v>
      </c>
      <c r="M141" s="162">
        <v>58</v>
      </c>
      <c r="N141" s="162">
        <v>59</v>
      </c>
      <c r="O141" s="162">
        <v>60</v>
      </c>
    </row>
    <row r="142" spans="1:15" ht="15.75" x14ac:dyDescent="0.25">
      <c r="C142" s="176"/>
      <c r="D142" s="177" t="s">
        <v>116</v>
      </c>
      <c r="E142" s="186">
        <v>85</v>
      </c>
      <c r="F142" s="162">
        <v>84</v>
      </c>
      <c r="G142" s="162">
        <v>84</v>
      </c>
      <c r="H142" s="162">
        <v>81</v>
      </c>
      <c r="I142" s="162">
        <v>82</v>
      </c>
      <c r="J142" s="162">
        <v>81</v>
      </c>
      <c r="K142" s="162">
        <v>81</v>
      </c>
      <c r="L142" s="162">
        <v>80</v>
      </c>
      <c r="M142" s="162">
        <v>81</v>
      </c>
      <c r="N142" s="162">
        <v>78</v>
      </c>
      <c r="O142" s="162">
        <v>78</v>
      </c>
    </row>
    <row r="143" spans="1:15" ht="15.75" x14ac:dyDescent="0.25">
      <c r="C143" s="179"/>
      <c r="D143" s="177" t="s">
        <v>117</v>
      </c>
      <c r="E143" s="186">
        <v>86</v>
      </c>
      <c r="F143" s="162">
        <v>85</v>
      </c>
      <c r="G143" s="162">
        <v>86</v>
      </c>
      <c r="H143" s="162">
        <v>85</v>
      </c>
      <c r="I143" s="162">
        <v>86</v>
      </c>
      <c r="J143" s="162">
        <v>87</v>
      </c>
      <c r="K143" s="162">
        <v>86</v>
      </c>
      <c r="L143" s="162">
        <v>86</v>
      </c>
      <c r="M143" s="162">
        <v>84</v>
      </c>
      <c r="N143" s="162">
        <v>86</v>
      </c>
      <c r="O143" s="162">
        <v>84</v>
      </c>
    </row>
    <row r="144" spans="1:15" ht="15.75" x14ac:dyDescent="0.25">
      <c r="C144" s="176"/>
      <c r="D144" s="177" t="s">
        <v>118</v>
      </c>
      <c r="E144" s="186">
        <v>85</v>
      </c>
      <c r="F144" s="162">
        <v>82</v>
      </c>
      <c r="G144" s="162">
        <v>85</v>
      </c>
      <c r="H144" s="162">
        <v>85</v>
      </c>
      <c r="I144" s="162">
        <v>87</v>
      </c>
      <c r="J144" s="162">
        <v>84</v>
      </c>
      <c r="K144" s="162">
        <v>85</v>
      </c>
      <c r="L144" s="162">
        <v>85</v>
      </c>
      <c r="M144" s="162">
        <v>87</v>
      </c>
      <c r="N144" s="162">
        <v>85</v>
      </c>
      <c r="O144" s="162">
        <v>88</v>
      </c>
    </row>
    <row r="145" spans="3:15" ht="15.75" x14ac:dyDescent="0.25">
      <c r="C145" s="176"/>
      <c r="D145" s="177" t="s">
        <v>119</v>
      </c>
      <c r="E145" s="186">
        <v>80</v>
      </c>
      <c r="F145" s="162">
        <v>82</v>
      </c>
      <c r="G145" s="162">
        <v>83</v>
      </c>
      <c r="H145" s="162">
        <v>84</v>
      </c>
      <c r="I145" s="162">
        <v>83</v>
      </c>
      <c r="J145" s="162">
        <v>84</v>
      </c>
      <c r="K145" s="162">
        <v>86</v>
      </c>
      <c r="L145" s="162">
        <v>84</v>
      </c>
      <c r="M145" s="162">
        <v>86</v>
      </c>
      <c r="N145" s="162">
        <v>83</v>
      </c>
      <c r="O145" s="162">
        <v>86</v>
      </c>
    </row>
    <row r="146" spans="3:15" ht="15" x14ac:dyDescent="0.2">
      <c r="C146" s="177"/>
      <c r="D146" s="177" t="s">
        <v>504</v>
      </c>
      <c r="E146" s="186">
        <v>69</v>
      </c>
      <c r="F146" s="162">
        <v>71</v>
      </c>
      <c r="G146" s="162">
        <v>72</v>
      </c>
      <c r="H146" s="162">
        <v>73</v>
      </c>
      <c r="I146" s="162">
        <v>76</v>
      </c>
      <c r="J146" s="162">
        <v>77</v>
      </c>
      <c r="K146" s="162">
        <v>78</v>
      </c>
      <c r="L146" s="162">
        <v>74</v>
      </c>
      <c r="M146" s="162">
        <v>79</v>
      </c>
      <c r="N146" s="162">
        <v>79</v>
      </c>
      <c r="O146" s="162">
        <v>76</v>
      </c>
    </row>
    <row r="147" spans="3:15" ht="15" x14ac:dyDescent="0.2">
      <c r="D147" s="177" t="s">
        <v>505</v>
      </c>
      <c r="E147" s="186">
        <v>49</v>
      </c>
      <c r="F147" s="162">
        <v>52</v>
      </c>
      <c r="G147" s="162">
        <v>47</v>
      </c>
      <c r="H147" s="162">
        <v>56</v>
      </c>
      <c r="I147" s="162">
        <v>61</v>
      </c>
      <c r="J147" s="162">
        <v>55</v>
      </c>
      <c r="K147" s="162">
        <v>60</v>
      </c>
      <c r="L147" s="162">
        <v>59</v>
      </c>
      <c r="M147" s="162">
        <v>60</v>
      </c>
      <c r="N147" s="162">
        <v>63</v>
      </c>
      <c r="O147" s="162">
        <v>64</v>
      </c>
    </row>
    <row r="148" spans="3:15" ht="15" x14ac:dyDescent="0.2">
      <c r="D148" s="138" t="s">
        <v>283</v>
      </c>
      <c r="E148" s="186">
        <v>77</v>
      </c>
      <c r="F148" s="162">
        <v>76</v>
      </c>
      <c r="G148" s="162">
        <v>76</v>
      </c>
      <c r="H148" s="162">
        <v>76</v>
      </c>
      <c r="I148" s="162">
        <v>76</v>
      </c>
      <c r="J148" s="162">
        <v>76</v>
      </c>
      <c r="K148" s="162">
        <v>76</v>
      </c>
      <c r="L148" s="162">
        <v>76</v>
      </c>
      <c r="M148" s="162">
        <v>76</v>
      </c>
      <c r="N148" s="162">
        <v>76</v>
      </c>
      <c r="O148" s="162">
        <v>76</v>
      </c>
    </row>
    <row r="149" spans="3:15" ht="15" x14ac:dyDescent="0.2">
      <c r="E149" s="186"/>
      <c r="F149" s="162"/>
      <c r="G149" s="162"/>
      <c r="H149" s="162"/>
      <c r="I149" s="162"/>
      <c r="J149" s="162"/>
      <c r="K149" s="162"/>
      <c r="L149" s="162"/>
      <c r="M149" s="162"/>
      <c r="N149" s="162"/>
      <c r="O149" s="162"/>
    </row>
    <row r="150" spans="3:15" ht="15.75" x14ac:dyDescent="0.25">
      <c r="C150" s="176" t="s">
        <v>276</v>
      </c>
    </row>
    <row r="151" spans="3:15" ht="15" x14ac:dyDescent="0.2">
      <c r="D151" s="177" t="s">
        <v>502</v>
      </c>
      <c r="E151" s="186">
        <v>19</v>
      </c>
      <c r="F151" s="162">
        <v>21</v>
      </c>
      <c r="G151" s="162">
        <v>16</v>
      </c>
      <c r="H151" s="162">
        <v>28</v>
      </c>
      <c r="I151" s="162">
        <v>29</v>
      </c>
      <c r="J151" s="162">
        <v>33</v>
      </c>
      <c r="K151" s="162">
        <v>21</v>
      </c>
      <c r="L151" s="162">
        <v>25</v>
      </c>
      <c r="M151" s="162">
        <v>17</v>
      </c>
      <c r="N151" s="162">
        <v>19</v>
      </c>
      <c r="O151" s="162">
        <v>29</v>
      </c>
    </row>
    <row r="152" spans="3:15" ht="15" x14ac:dyDescent="0.2">
      <c r="D152" s="177" t="s">
        <v>503</v>
      </c>
      <c r="E152" s="186">
        <v>52</v>
      </c>
      <c r="F152" s="162">
        <v>56</v>
      </c>
      <c r="G152" s="162">
        <v>57</v>
      </c>
      <c r="H152" s="162">
        <v>56</v>
      </c>
      <c r="I152" s="162">
        <v>54</v>
      </c>
      <c r="J152" s="162">
        <v>50</v>
      </c>
      <c r="K152" s="162">
        <v>56</v>
      </c>
      <c r="L152" s="162">
        <v>51</v>
      </c>
      <c r="M152" s="162">
        <v>51</v>
      </c>
      <c r="N152" s="162">
        <v>57</v>
      </c>
      <c r="O152" s="162">
        <v>52</v>
      </c>
    </row>
    <row r="153" spans="3:15" ht="15" x14ac:dyDescent="0.2">
      <c r="D153" s="177" t="s">
        <v>116</v>
      </c>
      <c r="E153" s="186">
        <v>75</v>
      </c>
      <c r="F153" s="162">
        <v>74</v>
      </c>
      <c r="G153" s="162">
        <v>73</v>
      </c>
      <c r="H153" s="162">
        <v>72</v>
      </c>
      <c r="I153" s="162">
        <v>75</v>
      </c>
      <c r="J153" s="162">
        <v>76</v>
      </c>
      <c r="K153" s="162">
        <v>73</v>
      </c>
      <c r="L153" s="162">
        <v>73</v>
      </c>
      <c r="M153" s="162">
        <v>73</v>
      </c>
      <c r="N153" s="162">
        <v>71</v>
      </c>
      <c r="O153" s="162">
        <v>71</v>
      </c>
    </row>
    <row r="154" spans="3:15" ht="15" x14ac:dyDescent="0.2">
      <c r="D154" s="177" t="s">
        <v>117</v>
      </c>
      <c r="E154" s="186">
        <v>75</v>
      </c>
      <c r="F154" s="162">
        <v>74</v>
      </c>
      <c r="G154" s="162">
        <v>73</v>
      </c>
      <c r="H154" s="162">
        <v>74</v>
      </c>
      <c r="I154" s="162">
        <v>75</v>
      </c>
      <c r="J154" s="162">
        <v>78</v>
      </c>
      <c r="K154" s="162">
        <v>74</v>
      </c>
      <c r="L154" s="162">
        <v>76</v>
      </c>
      <c r="M154" s="162">
        <v>77</v>
      </c>
      <c r="N154" s="162">
        <v>74</v>
      </c>
      <c r="O154" s="162">
        <v>76</v>
      </c>
    </row>
    <row r="155" spans="3:15" ht="15" x14ac:dyDescent="0.2">
      <c r="D155" s="177" t="s">
        <v>118</v>
      </c>
      <c r="E155" s="186">
        <v>63</v>
      </c>
      <c r="F155" s="162">
        <v>67</v>
      </c>
      <c r="G155" s="162">
        <v>64</v>
      </c>
      <c r="H155" s="162">
        <v>68</v>
      </c>
      <c r="I155" s="162">
        <v>66</v>
      </c>
      <c r="J155" s="162">
        <v>73</v>
      </c>
      <c r="K155" s="162">
        <v>71</v>
      </c>
      <c r="L155" s="162">
        <v>72</v>
      </c>
      <c r="M155" s="162">
        <v>70</v>
      </c>
      <c r="N155" s="162">
        <v>75</v>
      </c>
      <c r="O155" s="162">
        <v>72</v>
      </c>
    </row>
    <row r="156" spans="3:15" ht="15" x14ac:dyDescent="0.2">
      <c r="D156" s="177" t="s">
        <v>119</v>
      </c>
      <c r="E156" s="186">
        <v>49</v>
      </c>
      <c r="F156" s="162">
        <v>51</v>
      </c>
      <c r="G156" s="162">
        <v>51</v>
      </c>
      <c r="H156" s="162">
        <v>55</v>
      </c>
      <c r="I156" s="162">
        <v>57</v>
      </c>
      <c r="J156" s="162">
        <v>57</v>
      </c>
      <c r="K156" s="162">
        <v>64</v>
      </c>
      <c r="L156" s="162">
        <v>62</v>
      </c>
      <c r="M156" s="162">
        <v>63</v>
      </c>
      <c r="N156" s="162">
        <v>65</v>
      </c>
      <c r="O156" s="162">
        <v>64</v>
      </c>
    </row>
    <row r="157" spans="3:15" ht="15" x14ac:dyDescent="0.2">
      <c r="D157" s="177" t="s">
        <v>504</v>
      </c>
      <c r="E157" s="186">
        <v>28</v>
      </c>
      <c r="F157" s="162">
        <v>31</v>
      </c>
      <c r="G157" s="162">
        <v>32</v>
      </c>
      <c r="H157" s="162">
        <v>33</v>
      </c>
      <c r="I157" s="162">
        <v>40</v>
      </c>
      <c r="J157" s="162">
        <v>37</v>
      </c>
      <c r="K157" s="162">
        <v>38</v>
      </c>
      <c r="L157" s="162">
        <v>40</v>
      </c>
      <c r="M157" s="162">
        <v>43</v>
      </c>
      <c r="N157" s="162">
        <v>43</v>
      </c>
      <c r="O157" s="162">
        <v>48</v>
      </c>
    </row>
    <row r="158" spans="3:15" ht="15.75" x14ac:dyDescent="0.25">
      <c r="C158" s="179"/>
      <c r="D158" s="177" t="s">
        <v>505</v>
      </c>
      <c r="E158" s="186">
        <v>16</v>
      </c>
      <c r="F158" s="162">
        <v>15</v>
      </c>
      <c r="G158" s="162">
        <v>16</v>
      </c>
      <c r="H158" s="162">
        <v>14</v>
      </c>
      <c r="I158" s="162">
        <v>21</v>
      </c>
      <c r="J158" s="162">
        <v>16</v>
      </c>
      <c r="K158" s="162">
        <v>22</v>
      </c>
      <c r="L158" s="162">
        <v>21</v>
      </c>
      <c r="M158" s="162">
        <v>19</v>
      </c>
      <c r="N158" s="162">
        <v>22</v>
      </c>
      <c r="O158" s="162">
        <v>26</v>
      </c>
    </row>
    <row r="159" spans="3:15" ht="15.75" x14ac:dyDescent="0.25">
      <c r="C159" s="176"/>
      <c r="D159" s="138" t="s">
        <v>283</v>
      </c>
      <c r="E159" s="186">
        <v>56</v>
      </c>
      <c r="F159" s="162">
        <v>57</v>
      </c>
      <c r="G159" s="162">
        <v>56</v>
      </c>
      <c r="H159" s="162">
        <v>58</v>
      </c>
      <c r="I159" s="162">
        <v>59</v>
      </c>
      <c r="J159" s="162">
        <v>60</v>
      </c>
      <c r="K159" s="162">
        <v>61</v>
      </c>
      <c r="L159" s="162">
        <v>60</v>
      </c>
      <c r="M159" s="162">
        <v>60</v>
      </c>
      <c r="N159" s="162">
        <v>62</v>
      </c>
      <c r="O159" s="162">
        <v>61</v>
      </c>
    </row>
    <row r="160" spans="3:15" ht="15.75" x14ac:dyDescent="0.25">
      <c r="C160" s="176"/>
    </row>
    <row r="161" spans="1:15" ht="15.75" x14ac:dyDescent="0.25">
      <c r="A161" s="11" t="s">
        <v>617</v>
      </c>
      <c r="B161" s="92" t="s">
        <v>279</v>
      </c>
      <c r="C161" s="92" t="s">
        <v>279</v>
      </c>
    </row>
    <row r="162" spans="1:15" ht="15" x14ac:dyDescent="0.2">
      <c r="A162" s="11" t="s">
        <v>639</v>
      </c>
      <c r="C162" s="177"/>
      <c r="D162" s="191" t="s">
        <v>643</v>
      </c>
      <c r="E162" s="72">
        <v>32.700000000000003</v>
      </c>
      <c r="F162" s="72">
        <v>33.700000000000003</v>
      </c>
      <c r="G162" s="72">
        <v>31.7</v>
      </c>
      <c r="H162" s="72">
        <v>32</v>
      </c>
      <c r="I162" s="72">
        <v>30.3</v>
      </c>
      <c r="J162" s="72">
        <v>30.2</v>
      </c>
      <c r="K162" s="72">
        <v>30.7</v>
      </c>
      <c r="L162" s="72">
        <v>30.3</v>
      </c>
      <c r="M162" s="72">
        <v>30.1</v>
      </c>
      <c r="N162" s="169">
        <v>31</v>
      </c>
      <c r="O162" s="72">
        <v>30.17</v>
      </c>
    </row>
    <row r="163" spans="1:15" ht="15" x14ac:dyDescent="0.2">
      <c r="C163" s="177"/>
      <c r="D163" s="191" t="s">
        <v>642</v>
      </c>
      <c r="E163" s="72">
        <v>44.5</v>
      </c>
      <c r="F163" s="72">
        <v>43</v>
      </c>
      <c r="G163" s="72">
        <v>44.5</v>
      </c>
      <c r="H163" s="72">
        <v>43.6</v>
      </c>
      <c r="I163" s="72">
        <v>44.3</v>
      </c>
      <c r="J163" s="72">
        <v>43.9</v>
      </c>
      <c r="K163" s="72">
        <v>43.7</v>
      </c>
      <c r="L163" s="72">
        <v>44</v>
      </c>
      <c r="M163" s="72">
        <v>44.5</v>
      </c>
      <c r="N163" s="169">
        <v>43</v>
      </c>
      <c r="O163" s="72">
        <v>44</v>
      </c>
    </row>
    <row r="164" spans="1:15" ht="15" x14ac:dyDescent="0.2">
      <c r="D164" s="191" t="s">
        <v>644</v>
      </c>
      <c r="E164" s="72">
        <v>19.8</v>
      </c>
      <c r="F164" s="72">
        <v>19.899999999999999</v>
      </c>
      <c r="G164" s="72">
        <v>20.5</v>
      </c>
      <c r="H164" s="72">
        <v>20.5</v>
      </c>
      <c r="I164" s="72">
        <v>21.4</v>
      </c>
      <c r="J164" s="72">
        <v>21.8</v>
      </c>
      <c r="K164" s="72">
        <v>21.5</v>
      </c>
      <c r="L164" s="72">
        <v>21.6</v>
      </c>
      <c r="M164" s="72">
        <v>21</v>
      </c>
      <c r="N164" s="169">
        <v>21.3</v>
      </c>
      <c r="O164" s="72">
        <v>21.26</v>
      </c>
    </row>
    <row r="165" spans="1:15" ht="15" x14ac:dyDescent="0.2">
      <c r="D165" s="191" t="s">
        <v>645</v>
      </c>
      <c r="E165" s="72">
        <v>3</v>
      </c>
      <c r="F165" s="72">
        <v>3.4</v>
      </c>
      <c r="G165" s="72">
        <v>3.3</v>
      </c>
      <c r="H165" s="72">
        <v>3.8</v>
      </c>
      <c r="I165" s="72">
        <v>4</v>
      </c>
      <c r="J165" s="72">
        <v>4</v>
      </c>
      <c r="K165" s="72">
        <v>4.2</v>
      </c>
      <c r="L165" s="72">
        <v>4.0999999999999996</v>
      </c>
      <c r="M165" s="72">
        <v>4.4000000000000004</v>
      </c>
      <c r="N165" s="169">
        <v>4.5999999999999996</v>
      </c>
      <c r="O165" s="72">
        <v>4.57</v>
      </c>
    </row>
    <row r="166" spans="1:15" ht="15" x14ac:dyDescent="0.2">
      <c r="D166" s="191" t="s">
        <v>646</v>
      </c>
      <c r="E166" s="70">
        <v>67.3</v>
      </c>
      <c r="F166" s="70">
        <v>66.3</v>
      </c>
      <c r="G166" s="70">
        <v>68.3</v>
      </c>
      <c r="H166" s="70">
        <v>68</v>
      </c>
      <c r="I166" s="70">
        <v>69.7</v>
      </c>
      <c r="J166" s="70">
        <v>69.8</v>
      </c>
      <c r="K166" s="70">
        <v>69.3</v>
      </c>
      <c r="L166" s="70">
        <v>69.7</v>
      </c>
      <c r="M166" s="70">
        <v>69.900000000000006</v>
      </c>
      <c r="N166" s="169">
        <v>69</v>
      </c>
      <c r="O166" s="72">
        <v>69.83</v>
      </c>
    </row>
    <row r="167" spans="1:15" ht="15" x14ac:dyDescent="0.2">
      <c r="D167" s="191" t="s">
        <v>647</v>
      </c>
      <c r="E167" s="70">
        <v>22.8</v>
      </c>
      <c r="F167" s="70">
        <v>23.3</v>
      </c>
      <c r="G167" s="70">
        <v>23.8</v>
      </c>
      <c r="H167" s="70">
        <v>24.4</v>
      </c>
      <c r="I167" s="70">
        <v>25.3</v>
      </c>
      <c r="J167" s="70">
        <v>25.8</v>
      </c>
      <c r="K167" s="70">
        <v>25.6</v>
      </c>
      <c r="L167" s="70">
        <v>25.7</v>
      </c>
      <c r="M167" s="70">
        <v>25.4</v>
      </c>
      <c r="N167" s="169">
        <v>26</v>
      </c>
      <c r="O167" s="72">
        <v>25.83</v>
      </c>
    </row>
    <row r="168" spans="1:15" ht="15" x14ac:dyDescent="0.2">
      <c r="D168" s="191"/>
      <c r="E168" s="70"/>
      <c r="F168" s="70"/>
      <c r="G168" s="70"/>
      <c r="H168" s="70"/>
      <c r="I168" s="70"/>
      <c r="J168" s="70"/>
      <c r="K168" s="70"/>
      <c r="L168" s="70"/>
      <c r="M168" s="70"/>
      <c r="N168" s="72"/>
      <c r="O168" s="72"/>
    </row>
    <row r="169" spans="1:15" ht="15" x14ac:dyDescent="0.2">
      <c r="D169" s="191"/>
      <c r="E169" s="70"/>
      <c r="F169" s="70"/>
      <c r="G169" s="70"/>
      <c r="H169" s="70"/>
      <c r="I169" s="70"/>
      <c r="J169" s="70"/>
      <c r="K169" s="70"/>
      <c r="L169" s="70"/>
      <c r="M169" s="70"/>
      <c r="N169" s="72"/>
      <c r="O169" s="72"/>
    </row>
    <row r="170" spans="1:15" ht="15" x14ac:dyDescent="0.2">
      <c r="D170" s="191"/>
      <c r="E170" s="70"/>
      <c r="F170" s="70"/>
      <c r="G170" s="70"/>
      <c r="H170" s="70"/>
      <c r="I170" s="70"/>
      <c r="J170" s="70"/>
      <c r="K170" s="70"/>
      <c r="L170" s="70"/>
      <c r="M170" s="70"/>
      <c r="N170" s="72"/>
      <c r="O170" s="72"/>
    </row>
    <row r="171" spans="1:15" ht="15" x14ac:dyDescent="0.2">
      <c r="D171" s="191"/>
      <c r="E171" s="70"/>
      <c r="F171" s="70"/>
      <c r="G171" s="70"/>
      <c r="H171" s="70"/>
      <c r="I171" s="70"/>
      <c r="J171" s="70"/>
      <c r="K171" s="70"/>
      <c r="L171" s="70"/>
      <c r="M171" s="70"/>
      <c r="N171" s="72"/>
      <c r="O171" s="72"/>
    </row>
    <row r="172" spans="1:15" ht="15" x14ac:dyDescent="0.2">
      <c r="D172" s="191"/>
    </row>
    <row r="173" spans="1:15" x14ac:dyDescent="0.2">
      <c r="A173" s="11" t="s">
        <v>618</v>
      </c>
      <c r="B173" s="379" t="s">
        <v>173</v>
      </c>
      <c r="C173" s="379" t="s">
        <v>173</v>
      </c>
      <c r="D173" s="379"/>
    </row>
    <row r="174" spans="1:15" ht="15" x14ac:dyDescent="0.2">
      <c r="A174" s="11" t="s">
        <v>640</v>
      </c>
      <c r="B174" s="374" t="s">
        <v>529</v>
      </c>
      <c r="C174" s="375"/>
      <c r="D174" s="390" t="s">
        <v>175</v>
      </c>
      <c r="E174" s="235">
        <v>3002</v>
      </c>
      <c r="F174" s="235">
        <v>2873</v>
      </c>
      <c r="G174" s="236">
        <v>3044</v>
      </c>
      <c r="H174" s="236">
        <v>2898</v>
      </c>
      <c r="I174" s="236">
        <v>2780</v>
      </c>
      <c r="J174" s="239">
        <v>2567</v>
      </c>
      <c r="K174" s="239">
        <v>2387</v>
      </c>
      <c r="L174" s="239">
        <v>2422</v>
      </c>
      <c r="M174" s="239">
        <v>2476</v>
      </c>
      <c r="N174" s="364">
        <v>2957</v>
      </c>
    </row>
    <row r="175" spans="1:15" ht="15" x14ac:dyDescent="0.2">
      <c r="B175" s="374" t="s">
        <v>531</v>
      </c>
      <c r="C175" s="375"/>
      <c r="D175" s="390" t="s">
        <v>176</v>
      </c>
      <c r="E175" s="184">
        <v>10060</v>
      </c>
      <c r="F175" s="184">
        <v>10083</v>
      </c>
      <c r="G175" s="236">
        <v>10557</v>
      </c>
      <c r="H175" s="236">
        <v>10066</v>
      </c>
      <c r="I175" s="236">
        <v>8739</v>
      </c>
      <c r="J175" s="236">
        <v>8506</v>
      </c>
      <c r="K175" s="236">
        <v>7452</v>
      </c>
      <c r="L175" s="236">
        <v>7431</v>
      </c>
      <c r="M175" s="236">
        <v>8054</v>
      </c>
      <c r="N175" s="364">
        <v>8567</v>
      </c>
    </row>
    <row r="176" spans="1:15" ht="15" x14ac:dyDescent="0.2">
      <c r="B176" s="374" t="s">
        <v>532</v>
      </c>
      <c r="C176" s="375"/>
      <c r="D176" s="390" t="s">
        <v>674</v>
      </c>
      <c r="E176" s="184">
        <v>11061</v>
      </c>
      <c r="F176" s="184">
        <v>11257</v>
      </c>
      <c r="G176" s="236">
        <v>11704</v>
      </c>
      <c r="H176" s="236">
        <v>10697</v>
      </c>
      <c r="I176" s="236">
        <v>9800</v>
      </c>
      <c r="J176" s="236">
        <v>8504</v>
      </c>
      <c r="K176" s="236">
        <v>7563</v>
      </c>
      <c r="L176" s="236">
        <v>7445</v>
      </c>
      <c r="M176" s="236">
        <v>6433</v>
      </c>
      <c r="N176" s="364">
        <v>6079</v>
      </c>
    </row>
    <row r="177" spans="2:14" ht="15" x14ac:dyDescent="0.2">
      <c r="B177" s="374" t="s">
        <v>534</v>
      </c>
      <c r="C177" s="376"/>
      <c r="D177" s="391" t="s">
        <v>528</v>
      </c>
      <c r="E177" s="238">
        <v>769</v>
      </c>
      <c r="F177" s="238">
        <v>809</v>
      </c>
      <c r="G177" s="236">
        <v>761</v>
      </c>
      <c r="H177" s="236">
        <v>651</v>
      </c>
      <c r="I177" s="236">
        <v>547</v>
      </c>
      <c r="J177" s="249">
        <v>488</v>
      </c>
      <c r="K177" s="249">
        <v>502</v>
      </c>
      <c r="L177" s="249">
        <v>584</v>
      </c>
      <c r="M177" s="249">
        <v>459</v>
      </c>
      <c r="N177" s="364">
        <v>490</v>
      </c>
    </row>
    <row r="178" spans="2:14" ht="15" x14ac:dyDescent="0.2">
      <c r="B178" s="374" t="s">
        <v>185</v>
      </c>
      <c r="C178" s="376"/>
      <c r="D178" s="391" t="s">
        <v>399</v>
      </c>
      <c r="E178" s="238">
        <v>17</v>
      </c>
      <c r="F178" s="238">
        <v>102</v>
      </c>
      <c r="G178" s="236">
        <v>111</v>
      </c>
      <c r="H178" s="236">
        <v>107</v>
      </c>
      <c r="I178" s="236">
        <v>88</v>
      </c>
      <c r="J178" s="236">
        <v>78</v>
      </c>
      <c r="K178" s="236">
        <v>59</v>
      </c>
      <c r="L178" s="236">
        <v>63</v>
      </c>
      <c r="M178" s="236">
        <v>52</v>
      </c>
      <c r="N178" s="364">
        <v>92</v>
      </c>
    </row>
    <row r="179" spans="2:14" ht="15" x14ac:dyDescent="0.2">
      <c r="B179" s="378" t="s">
        <v>684</v>
      </c>
      <c r="C179" s="376"/>
      <c r="D179" s="391" t="s">
        <v>400</v>
      </c>
      <c r="E179" s="238">
        <v>7465</v>
      </c>
      <c r="F179" s="238">
        <v>7337</v>
      </c>
      <c r="G179" s="236">
        <v>7652</v>
      </c>
      <c r="H179" s="236">
        <v>7177</v>
      </c>
      <c r="I179" s="236">
        <v>6774</v>
      </c>
      <c r="J179" s="236">
        <v>5840</v>
      </c>
      <c r="K179" s="236">
        <v>4979</v>
      </c>
      <c r="L179" s="236">
        <v>4889</v>
      </c>
      <c r="M179" s="236">
        <v>4223</v>
      </c>
      <c r="N179" s="364">
        <v>3819</v>
      </c>
    </row>
    <row r="180" spans="2:14" ht="15" x14ac:dyDescent="0.2">
      <c r="B180" s="376"/>
      <c r="C180" s="376"/>
      <c r="D180" s="391" t="s">
        <v>401</v>
      </c>
      <c r="E180" s="238">
        <v>548</v>
      </c>
      <c r="F180" s="238">
        <v>693</v>
      </c>
      <c r="G180" s="236">
        <v>754</v>
      </c>
      <c r="H180" s="236">
        <v>640</v>
      </c>
      <c r="I180" s="236">
        <v>566</v>
      </c>
      <c r="J180" s="236">
        <v>471</v>
      </c>
      <c r="K180" s="236">
        <v>484</v>
      </c>
      <c r="L180" s="236">
        <v>433</v>
      </c>
      <c r="M180" s="236">
        <v>445</v>
      </c>
      <c r="N180" s="364">
        <v>419</v>
      </c>
    </row>
    <row r="181" spans="2:14" ht="15" x14ac:dyDescent="0.2">
      <c r="B181" s="376"/>
      <c r="C181" s="376"/>
      <c r="D181" s="391" t="s">
        <v>402</v>
      </c>
      <c r="E181" s="238">
        <v>941</v>
      </c>
      <c r="F181" s="238">
        <v>946</v>
      </c>
      <c r="G181" s="236">
        <v>1041</v>
      </c>
      <c r="H181" s="236">
        <v>931</v>
      </c>
      <c r="I181" s="236">
        <v>779</v>
      </c>
      <c r="J181" s="236">
        <v>643</v>
      </c>
      <c r="K181" s="236">
        <v>633</v>
      </c>
      <c r="L181" s="236">
        <v>577</v>
      </c>
      <c r="M181" s="236">
        <v>495</v>
      </c>
      <c r="N181" s="364">
        <v>517</v>
      </c>
    </row>
    <row r="182" spans="2:14" ht="15" x14ac:dyDescent="0.2">
      <c r="B182" s="376"/>
      <c r="C182" s="376"/>
      <c r="D182" s="391" t="s">
        <v>403</v>
      </c>
      <c r="E182" s="237">
        <v>1321</v>
      </c>
      <c r="F182" s="237">
        <v>1370</v>
      </c>
      <c r="G182" s="236">
        <v>1385</v>
      </c>
      <c r="H182" s="236">
        <v>1191</v>
      </c>
      <c r="I182" s="236">
        <v>1046</v>
      </c>
      <c r="J182" s="236">
        <v>984</v>
      </c>
      <c r="K182" s="236">
        <v>906</v>
      </c>
      <c r="L182" s="236">
        <v>899</v>
      </c>
      <c r="M182" s="236">
        <v>759</v>
      </c>
      <c r="N182" s="364">
        <v>742</v>
      </c>
    </row>
    <row r="183" spans="2:14" ht="15" x14ac:dyDescent="0.2">
      <c r="B183" s="375"/>
      <c r="C183" s="375"/>
      <c r="D183" s="390" t="s">
        <v>178</v>
      </c>
      <c r="E183" s="184">
        <v>8382</v>
      </c>
      <c r="F183" s="184">
        <v>8244</v>
      </c>
      <c r="G183" s="236">
        <v>7225</v>
      </c>
      <c r="H183" s="236">
        <v>6769</v>
      </c>
      <c r="I183" s="236">
        <v>6881</v>
      </c>
      <c r="J183" s="236">
        <v>6552</v>
      </c>
      <c r="K183" s="236">
        <v>6586</v>
      </c>
      <c r="L183" s="236">
        <v>5955</v>
      </c>
      <c r="M183" s="236">
        <v>6804</v>
      </c>
      <c r="N183" s="364">
        <v>5921</v>
      </c>
    </row>
    <row r="184" spans="2:14" ht="15" x14ac:dyDescent="0.2">
      <c r="B184" s="375"/>
      <c r="C184" s="375"/>
      <c r="D184" s="390" t="s">
        <v>179</v>
      </c>
      <c r="E184" s="184">
        <v>4002</v>
      </c>
      <c r="F184" s="184">
        <v>3853</v>
      </c>
      <c r="G184" s="236">
        <v>3676</v>
      </c>
      <c r="H184" s="236">
        <v>3075</v>
      </c>
      <c r="I184" s="236">
        <v>2659</v>
      </c>
      <c r="J184" s="236">
        <v>2048</v>
      </c>
      <c r="K184" s="236">
        <v>1640</v>
      </c>
      <c r="L184" s="236">
        <v>1466</v>
      </c>
      <c r="M184" s="236">
        <v>1311</v>
      </c>
      <c r="N184" s="364">
        <v>1208</v>
      </c>
    </row>
    <row r="185" spans="2:14" ht="15" x14ac:dyDescent="0.2">
      <c r="B185" s="377"/>
      <c r="C185" s="377"/>
      <c r="D185" s="377"/>
      <c r="E185" s="184"/>
      <c r="F185" s="184"/>
      <c r="G185" s="236"/>
      <c r="H185" s="236"/>
      <c r="I185" s="236"/>
      <c r="J185" s="236"/>
      <c r="K185" s="236"/>
      <c r="L185" s="236"/>
      <c r="M185" s="236"/>
      <c r="N185" s="362"/>
    </row>
    <row r="186" spans="2:14" ht="15" x14ac:dyDescent="0.2">
      <c r="B186" s="374"/>
      <c r="C186" s="374" t="s">
        <v>529</v>
      </c>
      <c r="D186" s="374"/>
      <c r="E186" s="184"/>
      <c r="F186" s="184"/>
      <c r="G186" s="236"/>
      <c r="H186" s="236"/>
      <c r="I186" s="236"/>
      <c r="J186" s="236"/>
      <c r="K186" s="236"/>
      <c r="L186" s="236"/>
      <c r="M186" s="236"/>
      <c r="N186" s="362"/>
    </row>
    <row r="187" spans="2:14" ht="15" x14ac:dyDescent="0.2">
      <c r="B187" s="375"/>
      <c r="C187" s="375"/>
      <c r="D187" s="375" t="s">
        <v>180</v>
      </c>
      <c r="E187" s="184">
        <v>123926</v>
      </c>
      <c r="F187" s="184">
        <v>93495</v>
      </c>
      <c r="G187" s="236">
        <v>70758</v>
      </c>
      <c r="H187" s="236">
        <v>65420</v>
      </c>
      <c r="I187" s="236">
        <v>52146</v>
      </c>
      <c r="J187" s="236">
        <v>50788</v>
      </c>
      <c r="K187" s="236">
        <v>50890</v>
      </c>
      <c r="L187" s="236">
        <v>53068</v>
      </c>
      <c r="M187" s="365">
        <v>62188</v>
      </c>
      <c r="N187" s="362">
        <v>38400</v>
      </c>
    </row>
    <row r="188" spans="2:14" ht="15" x14ac:dyDescent="0.2">
      <c r="B188" s="375"/>
      <c r="C188" s="375"/>
      <c r="D188" s="375" t="s">
        <v>677</v>
      </c>
      <c r="E188" s="184">
        <v>86642</v>
      </c>
      <c r="F188" s="236">
        <v>74749</v>
      </c>
      <c r="G188" s="236">
        <v>93068</v>
      </c>
      <c r="H188" s="236">
        <v>72956</v>
      </c>
      <c r="I188" s="236">
        <v>65984</v>
      </c>
      <c r="J188" s="236">
        <v>63438</v>
      </c>
      <c r="K188" s="236">
        <v>63948</v>
      </c>
      <c r="L188" s="236">
        <v>73078</v>
      </c>
      <c r="M188" s="365">
        <v>62079</v>
      </c>
      <c r="N188" s="362">
        <v>44350</v>
      </c>
    </row>
    <row r="189" spans="2:14" ht="15" x14ac:dyDescent="0.2">
      <c r="B189" s="375"/>
      <c r="C189" s="375"/>
      <c r="D189" s="375"/>
      <c r="E189" s="184"/>
      <c r="F189" s="236"/>
      <c r="G189" s="236"/>
      <c r="H189" s="236"/>
      <c r="I189" s="236"/>
      <c r="J189" s="236"/>
      <c r="K189" s="236"/>
      <c r="L189" s="236"/>
      <c r="M189" s="367"/>
      <c r="N189" s="362"/>
    </row>
    <row r="190" spans="2:14" ht="15" x14ac:dyDescent="0.2">
      <c r="B190" s="375"/>
      <c r="C190" s="375"/>
      <c r="D190" s="375"/>
      <c r="E190" s="184"/>
      <c r="F190" s="236"/>
      <c r="G190" s="236"/>
      <c r="H190" s="236"/>
      <c r="I190" s="236"/>
      <c r="J190" s="236"/>
      <c r="K190" s="236"/>
      <c r="L190" s="236"/>
      <c r="M190" s="367"/>
      <c r="N190" s="362"/>
    </row>
    <row r="191" spans="2:14" ht="15" x14ac:dyDescent="0.2">
      <c r="B191" s="375"/>
      <c r="C191" s="375"/>
      <c r="D191" s="375"/>
      <c r="E191" s="184"/>
      <c r="F191" s="236"/>
      <c r="G191" s="236"/>
      <c r="H191" s="236"/>
      <c r="I191" s="236"/>
      <c r="J191" s="236"/>
      <c r="K191" s="236"/>
      <c r="L191" s="236"/>
      <c r="M191" s="367"/>
      <c r="N191" s="362"/>
    </row>
    <row r="192" spans="2:14" ht="15" x14ac:dyDescent="0.2">
      <c r="B192" s="375"/>
      <c r="C192" s="375"/>
      <c r="D192" s="375"/>
      <c r="E192" s="184"/>
      <c r="F192" s="236"/>
      <c r="G192" s="236"/>
      <c r="H192" s="236"/>
      <c r="I192" s="236"/>
      <c r="J192" s="236"/>
      <c r="K192" s="236"/>
      <c r="L192" s="236"/>
      <c r="M192" s="367"/>
      <c r="N192" s="362"/>
    </row>
    <row r="193" spans="2:14" ht="15" x14ac:dyDescent="0.2">
      <c r="B193" s="375"/>
      <c r="C193" s="375"/>
      <c r="D193" s="375"/>
      <c r="E193" s="184"/>
      <c r="F193" s="236"/>
      <c r="G193" s="236"/>
      <c r="H193" s="236"/>
      <c r="I193" s="236"/>
      <c r="J193" s="236"/>
      <c r="K193" s="236"/>
      <c r="L193" s="236"/>
      <c r="M193" s="367"/>
      <c r="N193" s="362"/>
    </row>
    <row r="194" spans="2:14" ht="15" x14ac:dyDescent="0.2">
      <c r="B194" s="375"/>
      <c r="C194" s="375"/>
      <c r="D194" s="375"/>
      <c r="E194" s="184"/>
      <c r="F194" s="236"/>
      <c r="G194" s="236"/>
      <c r="H194" s="236"/>
      <c r="I194" s="236"/>
      <c r="J194" s="236"/>
      <c r="K194" s="236"/>
      <c r="L194" s="236"/>
      <c r="M194" s="367"/>
      <c r="N194" s="362"/>
    </row>
    <row r="195" spans="2:14" ht="15" x14ac:dyDescent="0.2">
      <c r="B195" s="377"/>
      <c r="C195" s="377"/>
      <c r="D195" s="377"/>
      <c r="E195" s="184"/>
      <c r="F195" s="184"/>
      <c r="G195" s="236"/>
      <c r="H195" s="236"/>
      <c r="I195" s="236"/>
      <c r="J195" s="236"/>
      <c r="K195" s="236"/>
      <c r="L195" s="236"/>
      <c r="M195" s="236"/>
      <c r="N195" s="362"/>
    </row>
    <row r="196" spans="2:14" ht="15" x14ac:dyDescent="0.2">
      <c r="B196" s="374"/>
      <c r="C196" s="374" t="s">
        <v>531</v>
      </c>
      <c r="D196" s="374"/>
      <c r="E196" s="184"/>
      <c r="F196" s="184"/>
      <c r="G196" s="236"/>
      <c r="H196" s="236"/>
      <c r="I196" s="236"/>
      <c r="J196" s="236"/>
      <c r="K196" s="236"/>
      <c r="L196" s="236"/>
      <c r="M196" s="236"/>
      <c r="N196" s="362"/>
    </row>
    <row r="197" spans="2:14" ht="15" x14ac:dyDescent="0.2">
      <c r="B197" s="375"/>
      <c r="C197" s="375"/>
      <c r="D197" s="375" t="s">
        <v>181</v>
      </c>
      <c r="E197" s="184">
        <v>24399</v>
      </c>
      <c r="F197" s="184">
        <v>24396</v>
      </c>
      <c r="G197" s="236">
        <v>22911</v>
      </c>
      <c r="H197" s="236">
        <v>24477</v>
      </c>
      <c r="I197" s="236">
        <v>26995</v>
      </c>
      <c r="J197" s="184">
        <v>31281</v>
      </c>
      <c r="K197" s="184">
        <v>34195</v>
      </c>
      <c r="L197" s="184">
        <v>31786</v>
      </c>
      <c r="M197" s="366">
        <v>34404</v>
      </c>
      <c r="N197" s="362">
        <v>26539</v>
      </c>
    </row>
    <row r="198" spans="2:14" ht="15" x14ac:dyDescent="0.2">
      <c r="B198" s="375"/>
      <c r="C198" s="375"/>
      <c r="D198" s="375" t="s">
        <v>182</v>
      </c>
      <c r="E198" s="184">
        <v>5542</v>
      </c>
      <c r="F198" s="184">
        <v>4511</v>
      </c>
      <c r="G198" s="236">
        <v>3767</v>
      </c>
      <c r="H198" s="236">
        <v>3120</v>
      </c>
      <c r="I198" s="236">
        <v>3499</v>
      </c>
      <c r="J198" s="236">
        <v>4137</v>
      </c>
      <c r="K198" s="236">
        <v>3944</v>
      </c>
      <c r="L198" s="236">
        <v>4317</v>
      </c>
      <c r="M198" s="365">
        <v>4537</v>
      </c>
      <c r="N198" s="362">
        <v>3776</v>
      </c>
    </row>
    <row r="199" spans="2:14" ht="15" x14ac:dyDescent="0.2">
      <c r="B199" s="375"/>
      <c r="C199" s="375"/>
      <c r="D199" s="375"/>
      <c r="E199" s="184"/>
      <c r="F199" s="184"/>
      <c r="G199" s="236"/>
      <c r="H199" s="236"/>
      <c r="I199" s="236"/>
      <c r="J199" s="236"/>
      <c r="K199" s="236"/>
      <c r="L199" s="236"/>
      <c r="M199" s="367"/>
      <c r="N199" s="362"/>
    </row>
    <row r="200" spans="2:14" ht="15" x14ac:dyDescent="0.2">
      <c r="B200" s="375"/>
      <c r="C200" s="375"/>
      <c r="D200" s="375"/>
      <c r="E200" s="184"/>
      <c r="F200" s="184"/>
      <c r="G200" s="236"/>
      <c r="H200" s="236"/>
      <c r="I200" s="236"/>
      <c r="J200" s="236"/>
      <c r="K200" s="236"/>
      <c r="L200" s="236"/>
      <c r="M200" s="367"/>
      <c r="N200" s="362"/>
    </row>
    <row r="201" spans="2:14" ht="15" x14ac:dyDescent="0.2">
      <c r="B201" s="375"/>
      <c r="C201" s="375"/>
      <c r="D201" s="375"/>
      <c r="E201" s="184"/>
      <c r="F201" s="184"/>
      <c r="G201" s="236"/>
      <c r="H201" s="236"/>
      <c r="I201" s="236"/>
      <c r="J201" s="236"/>
      <c r="K201" s="236"/>
      <c r="L201" s="236"/>
      <c r="M201" s="367"/>
      <c r="N201" s="362"/>
    </row>
    <row r="202" spans="2:14" ht="15" x14ac:dyDescent="0.2">
      <c r="B202" s="375"/>
      <c r="C202" s="375"/>
      <c r="D202" s="375"/>
      <c r="E202" s="184"/>
      <c r="F202" s="184"/>
      <c r="G202" s="236"/>
      <c r="H202" s="236"/>
      <c r="I202" s="236"/>
      <c r="J202" s="236"/>
      <c r="K202" s="236"/>
      <c r="L202" s="236"/>
      <c r="M202" s="367"/>
      <c r="N202" s="362"/>
    </row>
    <row r="203" spans="2:14" ht="15" x14ac:dyDescent="0.2">
      <c r="B203" s="375"/>
      <c r="C203" s="375"/>
      <c r="D203" s="375"/>
      <c r="E203" s="184"/>
      <c r="F203" s="184"/>
      <c r="G203" s="236"/>
      <c r="H203" s="236"/>
      <c r="I203" s="236"/>
      <c r="J203" s="236"/>
      <c r="K203" s="236"/>
      <c r="L203" s="236"/>
      <c r="M203" s="367"/>
      <c r="N203" s="362"/>
    </row>
    <row r="204" spans="2:14" ht="15" x14ac:dyDescent="0.2">
      <c r="B204" s="375"/>
      <c r="C204" s="375"/>
      <c r="D204" s="375"/>
      <c r="E204" s="184"/>
      <c r="F204" s="184"/>
      <c r="G204" s="236"/>
      <c r="H204" s="236"/>
      <c r="I204" s="236"/>
      <c r="J204" s="236"/>
      <c r="K204" s="236"/>
      <c r="L204" s="236"/>
      <c r="M204" s="367"/>
      <c r="N204" s="362"/>
    </row>
    <row r="205" spans="2:14" ht="15" x14ac:dyDescent="0.2">
      <c r="B205" s="375"/>
      <c r="C205" s="375"/>
      <c r="D205" s="375"/>
      <c r="E205" s="184"/>
      <c r="F205" s="184"/>
      <c r="G205" s="236"/>
      <c r="H205" s="236"/>
      <c r="I205" s="236"/>
      <c r="J205" s="236"/>
      <c r="K205" s="236"/>
      <c r="L205" s="236"/>
      <c r="M205" s="236"/>
      <c r="N205" s="362"/>
    </row>
    <row r="206" spans="2:14" ht="15" x14ac:dyDescent="0.2">
      <c r="B206" s="374"/>
      <c r="C206" s="374" t="s">
        <v>532</v>
      </c>
      <c r="D206" s="374"/>
      <c r="E206" s="184"/>
      <c r="F206" s="184"/>
      <c r="G206" s="236"/>
      <c r="H206" s="236"/>
      <c r="I206" s="236"/>
      <c r="J206" s="236"/>
      <c r="K206" s="236"/>
      <c r="L206" s="236"/>
      <c r="M206" s="236"/>
      <c r="N206" s="362"/>
    </row>
    <row r="207" spans="2:14" ht="15" x14ac:dyDescent="0.2">
      <c r="B207" s="375"/>
      <c r="C207" s="375"/>
      <c r="D207" s="375" t="s">
        <v>678</v>
      </c>
      <c r="E207" s="184">
        <v>11884</v>
      </c>
      <c r="F207" s="184">
        <v>9876</v>
      </c>
      <c r="G207" s="236">
        <v>8134</v>
      </c>
      <c r="H207" s="236">
        <v>9009</v>
      </c>
      <c r="I207" s="236">
        <v>11638</v>
      </c>
      <c r="J207" s="236">
        <v>12791</v>
      </c>
      <c r="K207" s="236">
        <v>8910</v>
      </c>
      <c r="L207" s="236">
        <v>10120</v>
      </c>
      <c r="M207" s="365">
        <v>10934</v>
      </c>
      <c r="N207" s="362">
        <v>9284</v>
      </c>
    </row>
    <row r="208" spans="2:14" ht="15" x14ac:dyDescent="0.2">
      <c r="B208" s="375"/>
      <c r="C208" s="375"/>
      <c r="D208" s="375" t="s">
        <v>679</v>
      </c>
      <c r="E208" s="184">
        <v>15138</v>
      </c>
      <c r="F208" s="184">
        <v>14056</v>
      </c>
      <c r="G208" s="236">
        <v>13036</v>
      </c>
      <c r="H208" s="236">
        <v>13319</v>
      </c>
      <c r="I208" s="236">
        <v>13642</v>
      </c>
      <c r="J208" s="236">
        <v>13452</v>
      </c>
      <c r="K208" s="236">
        <v>12271</v>
      </c>
      <c r="L208" s="236">
        <v>12681</v>
      </c>
      <c r="M208" s="365">
        <v>11884</v>
      </c>
      <c r="N208" s="362">
        <v>11639</v>
      </c>
    </row>
    <row r="209" spans="2:14" ht="15" x14ac:dyDescent="0.2">
      <c r="B209" s="375"/>
      <c r="C209" s="375"/>
      <c r="D209" s="375"/>
      <c r="E209" s="184"/>
      <c r="F209" s="184"/>
      <c r="G209" s="236"/>
      <c r="H209" s="236"/>
      <c r="I209" s="236"/>
      <c r="J209" s="236"/>
      <c r="K209" s="236"/>
      <c r="L209" s="236"/>
      <c r="M209" s="367"/>
      <c r="N209" s="362"/>
    </row>
    <row r="210" spans="2:14" ht="15" x14ac:dyDescent="0.2">
      <c r="B210" s="375"/>
      <c r="C210" s="375"/>
      <c r="D210" s="375"/>
      <c r="E210" s="184"/>
      <c r="F210" s="184"/>
      <c r="G210" s="236"/>
      <c r="H210" s="236"/>
      <c r="I210" s="236"/>
      <c r="J210" s="236"/>
      <c r="K210" s="236"/>
      <c r="L210" s="236"/>
      <c r="M210" s="367"/>
      <c r="N210" s="362"/>
    </row>
    <row r="211" spans="2:14" ht="15" x14ac:dyDescent="0.2">
      <c r="B211" s="375"/>
      <c r="C211" s="375"/>
      <c r="D211" s="375"/>
      <c r="E211" s="184"/>
      <c r="F211" s="184"/>
      <c r="G211" s="236"/>
      <c r="H211" s="236"/>
      <c r="I211" s="236"/>
      <c r="J211" s="236"/>
      <c r="K211" s="236"/>
      <c r="L211" s="236"/>
      <c r="M211" s="367"/>
      <c r="N211" s="362"/>
    </row>
    <row r="212" spans="2:14" ht="15" x14ac:dyDescent="0.2">
      <c r="B212" s="375"/>
      <c r="C212" s="375"/>
      <c r="D212" s="375"/>
      <c r="E212" s="184"/>
      <c r="F212" s="184"/>
      <c r="G212" s="236"/>
      <c r="H212" s="236"/>
      <c r="I212" s="236"/>
      <c r="J212" s="236"/>
      <c r="K212" s="236"/>
      <c r="L212" s="236"/>
      <c r="M212" s="367"/>
      <c r="N212" s="362"/>
    </row>
    <row r="213" spans="2:14" ht="15" x14ac:dyDescent="0.2">
      <c r="B213" s="375"/>
      <c r="C213" s="375"/>
      <c r="D213" s="375"/>
      <c r="E213" s="184"/>
      <c r="F213" s="184"/>
      <c r="G213" s="236"/>
      <c r="H213" s="236"/>
      <c r="I213" s="236"/>
      <c r="J213" s="236"/>
      <c r="K213" s="236"/>
      <c r="L213" s="236"/>
      <c r="M213" s="367"/>
      <c r="N213" s="362"/>
    </row>
    <row r="214" spans="2:14" ht="15" x14ac:dyDescent="0.2">
      <c r="B214" s="375"/>
      <c r="C214" s="375"/>
      <c r="D214" s="375"/>
      <c r="E214" s="184"/>
      <c r="F214" s="184"/>
      <c r="G214" s="236"/>
      <c r="H214" s="236"/>
      <c r="I214" s="236"/>
      <c r="J214" s="236"/>
      <c r="K214" s="236"/>
      <c r="L214" s="236"/>
      <c r="M214" s="367"/>
      <c r="N214" s="362"/>
    </row>
    <row r="215" spans="2:14" ht="15" x14ac:dyDescent="0.2">
      <c r="B215" s="375"/>
      <c r="C215" s="375"/>
      <c r="D215" s="375"/>
      <c r="E215" s="184"/>
      <c r="F215" s="184"/>
      <c r="G215" s="236"/>
      <c r="H215" s="236"/>
      <c r="I215" s="236"/>
      <c r="J215" s="236"/>
      <c r="K215" s="236"/>
      <c r="L215" s="236"/>
      <c r="M215" s="236"/>
      <c r="N215" s="362"/>
    </row>
    <row r="216" spans="2:14" ht="15" x14ac:dyDescent="0.2">
      <c r="B216" s="374"/>
      <c r="C216" s="374" t="s">
        <v>534</v>
      </c>
      <c r="D216" s="374"/>
      <c r="E216" s="184"/>
      <c r="F216" s="184"/>
      <c r="G216" s="236"/>
      <c r="H216" s="236"/>
      <c r="I216" s="236"/>
      <c r="J216" s="236"/>
      <c r="K216" s="236"/>
      <c r="L216" s="236"/>
      <c r="M216" s="236"/>
      <c r="N216" s="362"/>
    </row>
    <row r="217" spans="2:14" ht="15" x14ac:dyDescent="0.2">
      <c r="B217" s="375"/>
      <c r="C217" s="375"/>
      <c r="D217" s="375" t="s">
        <v>183</v>
      </c>
      <c r="E217" s="239">
        <v>18050</v>
      </c>
      <c r="F217" s="239">
        <v>17966</v>
      </c>
      <c r="G217" s="236">
        <v>17699</v>
      </c>
      <c r="H217" s="236">
        <v>17954</v>
      </c>
      <c r="I217" s="236">
        <v>15654</v>
      </c>
      <c r="J217" s="236">
        <v>14688</v>
      </c>
      <c r="K217" s="236">
        <v>11673</v>
      </c>
      <c r="L217" s="236">
        <v>12710</v>
      </c>
      <c r="M217" s="365">
        <v>11812</v>
      </c>
      <c r="N217" s="362">
        <v>6601</v>
      </c>
    </row>
    <row r="218" spans="2:14" ht="15" x14ac:dyDescent="0.2">
      <c r="B218" s="375"/>
      <c r="C218" s="375"/>
      <c r="D218" s="375" t="s">
        <v>680</v>
      </c>
      <c r="E218" s="184">
        <v>9668</v>
      </c>
      <c r="F218" s="184">
        <v>9007</v>
      </c>
      <c r="G218" s="236">
        <v>8399</v>
      </c>
      <c r="H218" s="365">
        <v>10264</v>
      </c>
      <c r="I218" s="367">
        <v>11640</v>
      </c>
      <c r="J218" s="236">
        <v>11836</v>
      </c>
      <c r="K218" s="236">
        <v>10788</v>
      </c>
      <c r="L218" s="236">
        <v>11650</v>
      </c>
      <c r="M218" s="236">
        <v>12380</v>
      </c>
      <c r="N218" s="362">
        <v>18546</v>
      </c>
    </row>
    <row r="219" spans="2:14" ht="15" x14ac:dyDescent="0.2">
      <c r="B219" s="375"/>
      <c r="C219" s="375"/>
      <c r="D219" s="375" t="s">
        <v>681</v>
      </c>
      <c r="E219" s="184">
        <v>15940</v>
      </c>
      <c r="F219" s="184">
        <v>15288</v>
      </c>
      <c r="G219" s="236">
        <v>14232</v>
      </c>
      <c r="H219" s="365">
        <v>12205</v>
      </c>
      <c r="I219" s="367">
        <v>10895</v>
      </c>
      <c r="J219" s="236">
        <v>9051</v>
      </c>
      <c r="K219" s="236">
        <v>7424</v>
      </c>
      <c r="L219" s="236">
        <v>7264</v>
      </c>
      <c r="M219" s="236">
        <v>7474</v>
      </c>
      <c r="N219" s="362">
        <v>9492</v>
      </c>
    </row>
    <row r="220" spans="2:14" ht="15" x14ac:dyDescent="0.2">
      <c r="B220" s="375"/>
      <c r="C220" s="375"/>
      <c r="D220" s="375" t="s">
        <v>682</v>
      </c>
      <c r="E220" s="184">
        <v>25202</v>
      </c>
      <c r="F220" s="184">
        <v>25140</v>
      </c>
      <c r="G220" s="236">
        <v>25228</v>
      </c>
      <c r="H220" s="365">
        <v>24093</v>
      </c>
      <c r="I220" s="367">
        <v>23171</v>
      </c>
      <c r="J220" s="236">
        <v>20610</v>
      </c>
      <c r="K220" s="236">
        <v>17860</v>
      </c>
      <c r="L220" s="236">
        <v>17407</v>
      </c>
      <c r="M220" s="236">
        <v>17228</v>
      </c>
      <c r="N220" s="362">
        <v>18998</v>
      </c>
    </row>
    <row r="221" spans="2:14" ht="15" x14ac:dyDescent="0.2">
      <c r="B221" s="375"/>
      <c r="C221" s="375"/>
      <c r="D221" s="375" t="s">
        <v>184</v>
      </c>
      <c r="E221" s="184">
        <v>3814</v>
      </c>
      <c r="F221" s="184">
        <v>3866</v>
      </c>
      <c r="G221" s="236">
        <v>3824</v>
      </c>
      <c r="H221" s="236">
        <v>6064</v>
      </c>
      <c r="I221" s="236">
        <v>5222</v>
      </c>
      <c r="J221" s="236">
        <v>5397</v>
      </c>
      <c r="K221" s="236">
        <v>4520</v>
      </c>
      <c r="L221" s="236">
        <v>3879</v>
      </c>
      <c r="M221" s="365">
        <v>3375</v>
      </c>
      <c r="N221" s="362">
        <v>2934</v>
      </c>
    </row>
    <row r="222" spans="2:14" ht="15" x14ac:dyDescent="0.2">
      <c r="B222" s="375"/>
      <c r="C222" s="375"/>
      <c r="D222" s="375"/>
      <c r="E222" s="184"/>
      <c r="F222" s="184"/>
      <c r="G222" s="236"/>
      <c r="H222" s="236"/>
      <c r="I222" s="236"/>
      <c r="J222" s="236"/>
      <c r="K222" s="236"/>
      <c r="L222" s="236"/>
      <c r="M222" s="367"/>
      <c r="N222" s="362"/>
    </row>
    <row r="223" spans="2:14" ht="15" x14ac:dyDescent="0.2">
      <c r="B223" s="375"/>
      <c r="C223" s="375"/>
      <c r="D223" s="375"/>
      <c r="E223" s="184"/>
      <c r="F223" s="184"/>
      <c r="G223" s="236"/>
      <c r="H223" s="236"/>
      <c r="I223" s="236"/>
      <c r="J223" s="236"/>
      <c r="K223" s="236"/>
      <c r="L223" s="236"/>
      <c r="M223" s="367"/>
      <c r="N223" s="362"/>
    </row>
    <row r="224" spans="2:14" ht="15" x14ac:dyDescent="0.2">
      <c r="B224" s="375"/>
      <c r="C224" s="375"/>
      <c r="D224" s="375"/>
      <c r="E224" s="184"/>
      <c r="F224" s="184"/>
      <c r="G224" s="236"/>
      <c r="H224" s="236"/>
      <c r="I224" s="236"/>
      <c r="J224" s="236"/>
      <c r="K224" s="236"/>
      <c r="L224" s="236"/>
      <c r="M224" s="367"/>
      <c r="N224" s="362"/>
    </row>
    <row r="225" spans="1:14" ht="15" x14ac:dyDescent="0.2">
      <c r="B225" s="375"/>
      <c r="C225" s="375"/>
      <c r="D225" s="375"/>
      <c r="E225" s="184"/>
      <c r="F225" s="184"/>
      <c r="G225" s="236"/>
      <c r="H225" s="236"/>
      <c r="I225" s="236"/>
      <c r="J225" s="236"/>
      <c r="K225" s="236"/>
      <c r="L225" s="236"/>
      <c r="M225" s="236"/>
      <c r="N225" s="362"/>
    </row>
    <row r="226" spans="1:14" ht="15" x14ac:dyDescent="0.2">
      <c r="B226" s="374"/>
      <c r="C226" s="374" t="s">
        <v>185</v>
      </c>
      <c r="D226" s="374"/>
      <c r="E226" s="184"/>
      <c r="F226" s="184"/>
      <c r="G226" s="236"/>
      <c r="H226" s="236"/>
      <c r="I226" s="236"/>
      <c r="J226" s="236"/>
      <c r="K226" s="236"/>
      <c r="L226" s="236"/>
      <c r="M226" s="236"/>
      <c r="N226" s="362"/>
    </row>
    <row r="227" spans="1:14" ht="15" x14ac:dyDescent="0.2">
      <c r="B227" s="375"/>
      <c r="C227" s="375"/>
      <c r="D227" s="375" t="s">
        <v>538</v>
      </c>
      <c r="E227" s="184">
        <v>656</v>
      </c>
      <c r="F227" s="184">
        <v>728</v>
      </c>
      <c r="G227" s="236">
        <v>852</v>
      </c>
      <c r="H227" s="236">
        <v>1088</v>
      </c>
      <c r="I227" s="236">
        <v>1082</v>
      </c>
      <c r="J227" s="236">
        <v>1069</v>
      </c>
      <c r="K227" s="236">
        <v>1206</v>
      </c>
      <c r="L227" s="236">
        <v>1230</v>
      </c>
      <c r="M227" s="236">
        <v>971</v>
      </c>
      <c r="N227" s="362">
        <v>1528</v>
      </c>
    </row>
    <row r="228" spans="1:14" ht="15" x14ac:dyDescent="0.2">
      <c r="B228" s="375"/>
      <c r="C228" s="375"/>
      <c r="D228" s="375" t="s">
        <v>539</v>
      </c>
      <c r="E228" s="184">
        <v>2405</v>
      </c>
      <c r="F228" s="184">
        <v>1894</v>
      </c>
      <c r="G228" s="236">
        <v>2603</v>
      </c>
      <c r="H228" s="236">
        <v>3954</v>
      </c>
      <c r="I228" s="236">
        <v>5440</v>
      </c>
      <c r="J228" s="365">
        <v>3779</v>
      </c>
      <c r="K228" s="367">
        <v>2437</v>
      </c>
      <c r="L228" s="236">
        <v>1972</v>
      </c>
      <c r="M228" s="236">
        <v>2025</v>
      </c>
      <c r="N228" s="362">
        <v>1635</v>
      </c>
    </row>
    <row r="229" spans="1:14" ht="15" x14ac:dyDescent="0.2">
      <c r="B229" s="375"/>
      <c r="C229" s="375"/>
      <c r="D229" s="375" t="s">
        <v>683</v>
      </c>
      <c r="E229" s="184">
        <v>29653</v>
      </c>
      <c r="F229" s="184">
        <v>27308</v>
      </c>
      <c r="G229" s="236">
        <v>28859</v>
      </c>
      <c r="H229" s="365">
        <v>26917</v>
      </c>
      <c r="I229" s="367">
        <v>26225</v>
      </c>
      <c r="J229" s="236">
        <v>29324</v>
      </c>
      <c r="K229" s="236">
        <v>29171</v>
      </c>
      <c r="L229" s="236">
        <v>31505</v>
      </c>
      <c r="M229" s="236">
        <v>33047</v>
      </c>
      <c r="N229" s="362">
        <v>37880</v>
      </c>
    </row>
    <row r="230" spans="1:14" ht="15" x14ac:dyDescent="0.2">
      <c r="B230" s="375"/>
      <c r="C230" s="375"/>
      <c r="D230" s="375" t="s">
        <v>541</v>
      </c>
      <c r="E230" s="184">
        <v>10328</v>
      </c>
      <c r="F230" s="184">
        <v>15981</v>
      </c>
      <c r="G230" s="236">
        <v>18876</v>
      </c>
      <c r="H230" s="365">
        <v>18218</v>
      </c>
      <c r="I230" s="367">
        <v>23957</v>
      </c>
      <c r="J230" s="236">
        <v>26146</v>
      </c>
      <c r="K230" s="236">
        <v>27736</v>
      </c>
      <c r="L230" s="236">
        <v>29110</v>
      </c>
      <c r="M230" s="236">
        <v>30875</v>
      </c>
      <c r="N230" s="362">
        <v>35764</v>
      </c>
    </row>
    <row r="231" spans="1:14" ht="15" x14ac:dyDescent="0.2">
      <c r="B231" s="375"/>
      <c r="C231" s="375"/>
      <c r="D231" s="375" t="s">
        <v>542</v>
      </c>
      <c r="E231" s="184">
        <v>485</v>
      </c>
      <c r="F231" s="184">
        <v>389</v>
      </c>
      <c r="G231" s="236">
        <v>382</v>
      </c>
      <c r="H231" s="236">
        <v>328</v>
      </c>
      <c r="I231" s="236">
        <v>298</v>
      </c>
      <c r="J231" s="236">
        <v>332</v>
      </c>
      <c r="K231" s="236">
        <v>171</v>
      </c>
      <c r="L231" s="236">
        <v>177</v>
      </c>
      <c r="M231" s="236">
        <v>158</v>
      </c>
      <c r="N231" s="362">
        <v>143</v>
      </c>
    </row>
    <row r="232" spans="1:14" ht="15" x14ac:dyDescent="0.2">
      <c r="B232" s="375"/>
      <c r="C232" s="375"/>
      <c r="D232" s="375" t="s">
        <v>186</v>
      </c>
      <c r="E232" s="184">
        <v>3997</v>
      </c>
      <c r="F232" s="184">
        <v>5407</v>
      </c>
      <c r="G232" s="184">
        <v>4260</v>
      </c>
      <c r="H232" s="184">
        <v>3024</v>
      </c>
      <c r="I232" s="184">
        <v>2651</v>
      </c>
      <c r="J232" s="184">
        <v>2787</v>
      </c>
      <c r="K232" s="184">
        <v>2403</v>
      </c>
      <c r="L232" s="184">
        <v>2528</v>
      </c>
      <c r="M232" s="182">
        <v>2048</v>
      </c>
      <c r="N232" s="363">
        <v>1850</v>
      </c>
    </row>
    <row r="233" spans="1:14" ht="15" x14ac:dyDescent="0.2">
      <c r="B233" s="375"/>
      <c r="C233" s="375"/>
      <c r="D233" s="375"/>
      <c r="E233" s="184"/>
      <c r="F233" s="184"/>
      <c r="G233" s="184"/>
      <c r="H233" s="184"/>
      <c r="I233" s="184"/>
      <c r="J233" s="184"/>
      <c r="K233" s="184"/>
      <c r="L233" s="184"/>
      <c r="M233" s="182"/>
      <c r="N233" s="363"/>
    </row>
    <row r="234" spans="1:14" ht="15" x14ac:dyDescent="0.2">
      <c r="B234" s="375"/>
      <c r="C234" s="375"/>
      <c r="D234" s="375"/>
      <c r="E234" s="184"/>
      <c r="F234" s="184"/>
      <c r="G234" s="184"/>
      <c r="H234" s="184"/>
      <c r="I234" s="184"/>
      <c r="J234" s="184"/>
      <c r="K234" s="184"/>
      <c r="L234" s="184"/>
      <c r="M234" s="182"/>
      <c r="N234" s="363"/>
    </row>
    <row r="235" spans="1:14" ht="15" x14ac:dyDescent="0.2">
      <c r="B235" s="375"/>
      <c r="C235" s="375"/>
      <c r="D235" s="375"/>
      <c r="E235" s="184"/>
      <c r="F235" s="184"/>
      <c r="G235" s="184"/>
      <c r="H235" s="184"/>
      <c r="I235" s="184"/>
      <c r="J235" s="184"/>
      <c r="K235" s="184"/>
      <c r="L235" s="184"/>
      <c r="M235" s="182"/>
      <c r="N235" s="363"/>
    </row>
    <row r="236" spans="1:14" x14ac:dyDescent="0.2">
      <c r="B236" s="378"/>
      <c r="C236" s="378" t="s">
        <v>684</v>
      </c>
    </row>
    <row r="237" spans="1:14" ht="15.75" x14ac:dyDescent="0.25">
      <c r="D237" s="378" t="s">
        <v>684</v>
      </c>
      <c r="E237" s="383">
        <f t="shared" ref="E237:N237" si="3">SUM(E174:E176,E183:E232)</f>
        <v>424236</v>
      </c>
      <c r="F237" s="383">
        <f t="shared" si="3"/>
        <v>380367</v>
      </c>
      <c r="G237" s="383">
        <f t="shared" si="3"/>
        <v>373094</v>
      </c>
      <c r="H237" s="383">
        <f t="shared" si="3"/>
        <v>345915</v>
      </c>
      <c r="I237" s="383">
        <f t="shared" si="3"/>
        <v>330998</v>
      </c>
      <c r="J237" s="383">
        <f t="shared" si="3"/>
        <v>329083</v>
      </c>
      <c r="K237" s="383">
        <f t="shared" si="3"/>
        <v>315175</v>
      </c>
      <c r="L237" s="383">
        <f t="shared" si="3"/>
        <v>329201</v>
      </c>
      <c r="M237" s="384">
        <f t="shared" si="3"/>
        <v>332497</v>
      </c>
      <c r="N237" s="383">
        <f t="shared" si="3"/>
        <v>294091</v>
      </c>
    </row>
    <row r="238" spans="1:14" x14ac:dyDescent="0.2">
      <c r="A238" s="11" t="s">
        <v>620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I20" sqref="I20"/>
    </sheetView>
  </sheetViews>
  <sheetFormatPr defaultRowHeight="12.75" x14ac:dyDescent="0.2"/>
  <sheetData>
    <row r="1" spans="1:6" x14ac:dyDescent="0.2">
      <c r="A1" s="11" t="s">
        <v>602</v>
      </c>
      <c r="E1" s="11" t="s">
        <v>601</v>
      </c>
    </row>
    <row r="2" spans="1:6" ht="15.75" x14ac:dyDescent="0.25">
      <c r="A2">
        <v>1</v>
      </c>
      <c r="B2" s="90" t="s">
        <v>512</v>
      </c>
      <c r="C2" s="11" t="s">
        <v>607</v>
      </c>
      <c r="E2" s="11">
        <v>1</v>
      </c>
      <c r="F2" t="str">
        <f ca="1">OFFSET(DB_G!$A$4,MATCH(VLOOKUP(L_G!$A$34,L_G!$A$2:$C$4,3,FALSE),DB_G!$A$5:$A$40,0),1)</f>
        <v>Private cars (thousands)</v>
      </c>
    </row>
    <row r="3" spans="1:6" ht="15.75" x14ac:dyDescent="0.25">
      <c r="A3">
        <v>2</v>
      </c>
      <c r="B3" s="92" t="s">
        <v>351</v>
      </c>
      <c r="C3" s="11" t="s">
        <v>608</v>
      </c>
      <c r="E3" s="11">
        <v>2</v>
      </c>
      <c r="F3" t="str">
        <f ca="1">OFFSET(DB_G!$A$4,MATCH(VLOOKUP(L_G!$A$34,L_G!$A$2:$C$4,3,FALSE),DB_G!$A$5:$A$40,0)+1,1)</f>
        <v>Other private and light goods (thousands)</v>
      </c>
    </row>
    <row r="4" spans="1:6" ht="18.75" x14ac:dyDescent="0.25">
      <c r="A4">
        <v>3</v>
      </c>
      <c r="B4" s="295" t="s">
        <v>514</v>
      </c>
      <c r="C4" s="11" t="s">
        <v>654</v>
      </c>
      <c r="E4" s="11">
        <v>3</v>
      </c>
      <c r="F4" t="str">
        <f ca="1">OFFSET(DB_G!$A$4,MATCH(VLOOKUP(L_G!$A$34,L_G!$A$2:$C$4,3,FALSE),DB_G!$A$5:$A$40,0)+2,1)</f>
        <v>Motorcycles (thousands)</v>
      </c>
    </row>
    <row r="5" spans="1:6" x14ac:dyDescent="0.2">
      <c r="E5" s="11">
        <v>4</v>
      </c>
      <c r="F5" t="str">
        <f ca="1">OFFSET(DB_G!$A$4,MATCH(VLOOKUP(L_G!$A$34,L_G!$A$2:$C$4,3,FALSE),DB_G!$A$5:$A$40,0)+3,1)</f>
        <v>Public transport (thousands)</v>
      </c>
    </row>
    <row r="6" spans="1:6" x14ac:dyDescent="0.2">
      <c r="E6" s="11">
        <v>5</v>
      </c>
      <c r="F6" t="str">
        <f ca="1">OFFSET(DB_G!$A$4,MATCH(VLOOKUP(L_G!$A$34,L_G!$A$2:$C$4,3,FALSE),DB_G!$A$5:$A$40,0)+4,1)</f>
        <v>Goods (thousands)</v>
      </c>
    </row>
    <row r="7" spans="1:6" x14ac:dyDescent="0.2">
      <c r="E7" s="11">
        <v>6</v>
      </c>
      <c r="F7" t="str">
        <f ca="1">OFFSET(DB_G!$A$4,MATCH(VLOOKUP(L_G!$A$34,L_G!$A$2:$C$4,3,FALSE),DB_G!$A$5:$A$40,0)+5,1)</f>
        <v>Crown and Exempt (thousands)</v>
      </c>
    </row>
    <row r="8" spans="1:6" x14ac:dyDescent="0.2">
      <c r="E8" s="11">
        <v>7</v>
      </c>
      <c r="F8" t="str">
        <f ca="1">OFFSET(DB_G!$A$4,MATCH(VLOOKUP(L_G!$A$34,L_G!$A$2:$C$4,3,FALSE),DB_G!$A$5:$A$40,0)+6,1)</f>
        <v>Other vehicles (thousands)</v>
      </c>
    </row>
    <row r="9" spans="1:6" x14ac:dyDescent="0.2">
      <c r="E9" s="11">
        <v>8</v>
      </c>
      <c r="F9" t="str">
        <f ca="1">OFFSET(DB_G!$A$4,MATCH(VLOOKUP(L_G!$A$34,L_G!$A$2:$C$4,3,FALSE),DB_G!$A$5:$A$40,0)+7,1)</f>
        <v>All vehicles (thousands)</v>
      </c>
    </row>
    <row r="10" spans="1:6" x14ac:dyDescent="0.2">
      <c r="E10" s="11">
        <v>9</v>
      </c>
      <c r="F10" t="str">
        <f ca="1">OFFSET(DB_G!$A$4,MATCH(VLOOKUP(L_G!$A$34,L_G!$A$2:$C$4,3,FALSE),DB_G!$A$5:$A$40,0)+8,1)</f>
        <v>All cars (thousands)</v>
      </c>
    </row>
    <row r="11" spans="1:6" x14ac:dyDescent="0.2">
      <c r="E11" s="11">
        <v>10</v>
      </c>
      <c r="F11" t="str">
        <f ca="1">OFFSET(DB_G!$A$4,MATCH(VLOOKUP(L_G!$A$34,L_G!$A$2:$C$4,3,FALSE),DB_G!$A$5:$A$40,0)+9,1)</f>
        <v>All company cars (thousands)</v>
      </c>
    </row>
    <row r="12" spans="1:6" x14ac:dyDescent="0.2">
      <c r="E12" s="11">
        <v>11</v>
      </c>
      <c r="F12" t="str">
        <f ca="1">OFFSET(DB_G!$A$4,MATCH(VLOOKUP(L_G!$A$34,L_G!$A$2:$C$4,3,FALSE),DB_G!$A$5:$A$40,0)+10,1)</f>
        <v>Population aged 17+</v>
      </c>
    </row>
    <row r="13" spans="1:6" x14ac:dyDescent="0.2">
      <c r="E13" s="11">
        <v>12</v>
      </c>
      <c r="F13" t="str">
        <f ca="1">OFFSET(DB_G!$A$4,MATCH(VLOOKUP(L_G!$A$34,L_G!$A$2:$C$4,3,FALSE),DB_G!$A$5:$A$40,0)+11,1)</f>
        <v>Cars registered per 1,000 people aged 17+</v>
      </c>
    </row>
    <row r="14" spans="1:6" x14ac:dyDescent="0.2">
      <c r="E14" s="11">
        <v>13</v>
      </c>
      <c r="F14" t="str">
        <f ca="1">OFFSET(DB_G!$A$4,MATCH(VLOOKUP(L_G!$A$34,L_G!$A$2:$C$4,3,FALSE),DB_G!$A$5:$A$40,0)+12,1)</f>
        <v>Vehicles registered per 1,000 people aged 17+</v>
      </c>
    </row>
    <row r="15" spans="1:6" x14ac:dyDescent="0.2">
      <c r="E15" s="11"/>
    </row>
    <row r="34" spans="1:5" x14ac:dyDescent="0.2">
      <c r="A34" s="215">
        <v>1</v>
      </c>
      <c r="B34" s="215"/>
      <c r="C34" s="215"/>
      <c r="D34" s="215"/>
      <c r="E34">
        <v>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
  <sheetViews>
    <sheetView workbookViewId="0">
      <selection activeCell="C29" sqref="C29"/>
    </sheetView>
  </sheetViews>
  <sheetFormatPr defaultRowHeight="15" x14ac:dyDescent="0.2"/>
  <cols>
    <col min="1" max="1" width="9.140625" style="43"/>
    <col min="2" max="2" width="40.42578125" style="43" customWidth="1"/>
    <col min="3" max="4" width="11" style="43" bestFit="1" customWidth="1"/>
    <col min="5" max="7" width="9.7109375" style="43" bestFit="1" customWidth="1"/>
    <col min="8" max="9" width="11" style="43" bestFit="1" customWidth="1"/>
    <col min="10" max="13" width="9.7109375" style="43" bestFit="1" customWidth="1"/>
    <col min="14" max="14" width="11" style="43" bestFit="1" customWidth="1"/>
    <col min="15" max="15" width="9.7109375" style="43" bestFit="1" customWidth="1"/>
    <col min="16" max="19" width="11" style="43" bestFit="1" customWidth="1"/>
    <col min="20" max="22" width="9.7109375" style="43" bestFit="1" customWidth="1"/>
    <col min="23" max="24" width="11" style="43" bestFit="1" customWidth="1"/>
    <col min="25" max="25" width="9.7109375" style="43" bestFit="1" customWidth="1"/>
    <col min="26" max="27" width="11" style="43" bestFit="1" customWidth="1"/>
    <col min="28" max="30" width="9.7109375" style="43" bestFit="1" customWidth="1"/>
    <col min="31" max="31" width="11" style="43" bestFit="1" customWidth="1"/>
    <col min="32" max="33" width="9.7109375" style="43" bestFit="1" customWidth="1"/>
    <col min="34" max="34" width="11" style="43" customWidth="1"/>
    <col min="35" max="35" width="12.85546875" style="43" bestFit="1" customWidth="1"/>
    <col min="36" max="16384" width="9.140625" style="43"/>
  </cols>
  <sheetData>
    <row r="1" spans="1:35" x14ac:dyDescent="0.2">
      <c r="B1" s="44"/>
      <c r="C1" s="44"/>
      <c r="D1" s="44"/>
      <c r="E1" s="44"/>
      <c r="F1" s="44"/>
      <c r="G1" s="44"/>
      <c r="H1" s="44"/>
      <c r="I1" s="44"/>
      <c r="J1" s="44"/>
      <c r="K1" s="44"/>
      <c r="L1" s="44"/>
      <c r="M1" s="44"/>
      <c r="N1" s="44"/>
      <c r="O1" s="44"/>
      <c r="P1" s="44"/>
    </row>
    <row r="2" spans="1:35" x14ac:dyDescent="0.2">
      <c r="B2" s="44"/>
      <c r="C2" s="393"/>
      <c r="D2" s="394"/>
      <c r="E2" s="395"/>
      <c r="F2" s="395"/>
      <c r="G2" s="395"/>
      <c r="H2" s="395"/>
      <c r="I2" s="395"/>
      <c r="J2" s="519"/>
      <c r="K2" s="519"/>
      <c r="L2" s="519"/>
      <c r="M2" s="520"/>
      <c r="N2" s="520"/>
      <c r="O2" s="520"/>
      <c r="P2" s="44"/>
    </row>
    <row r="3" spans="1:35" x14ac:dyDescent="0.2">
      <c r="B3" s="44"/>
      <c r="C3" s="397"/>
      <c r="D3" s="397"/>
      <c r="E3" s="83"/>
      <c r="F3" s="83"/>
      <c r="G3" s="83"/>
      <c r="H3" s="44"/>
      <c r="I3" s="398"/>
      <c r="J3" s="396"/>
      <c r="K3" s="395"/>
      <c r="L3" s="395"/>
      <c r="M3" s="520"/>
      <c r="N3" s="520"/>
      <c r="O3" s="520"/>
      <c r="P3" s="44"/>
    </row>
    <row r="4" spans="1:35" x14ac:dyDescent="0.2">
      <c r="B4" s="44"/>
      <c r="C4" s="44" t="s">
        <v>11</v>
      </c>
      <c r="D4" s="43" t="s">
        <v>12</v>
      </c>
      <c r="E4" s="43" t="s">
        <v>13</v>
      </c>
      <c r="F4" s="43" t="s">
        <v>14</v>
      </c>
      <c r="G4" s="43" t="s">
        <v>15</v>
      </c>
      <c r="H4" s="43" t="s">
        <v>16</v>
      </c>
      <c r="I4" s="43" t="s">
        <v>17</v>
      </c>
      <c r="J4" s="43" t="s">
        <v>18</v>
      </c>
      <c r="K4" s="43" t="s">
        <v>19</v>
      </c>
      <c r="L4" s="43" t="s">
        <v>20</v>
      </c>
      <c r="M4" s="43" t="s">
        <v>21</v>
      </c>
      <c r="N4" s="43" t="s">
        <v>153</v>
      </c>
      <c r="O4" s="43" t="s">
        <v>154</v>
      </c>
      <c r="P4" s="43" t="s">
        <v>24</v>
      </c>
      <c r="Q4" s="43" t="s">
        <v>25</v>
      </c>
      <c r="R4" s="43" t="s">
        <v>155</v>
      </c>
      <c r="S4" s="43" t="s">
        <v>27</v>
      </c>
      <c r="T4" s="43" t="s">
        <v>28</v>
      </c>
      <c r="U4" s="43" t="s">
        <v>29</v>
      </c>
      <c r="V4" s="43" t="s">
        <v>30</v>
      </c>
      <c r="W4" s="43" t="s">
        <v>31</v>
      </c>
      <c r="X4" s="43" t="s">
        <v>32</v>
      </c>
      <c r="Y4" s="43" t="s">
        <v>33</v>
      </c>
      <c r="Z4" s="43" t="s">
        <v>34</v>
      </c>
      <c r="AA4" s="43" t="s">
        <v>35</v>
      </c>
      <c r="AB4" s="43" t="s">
        <v>36</v>
      </c>
      <c r="AC4" s="43" t="s">
        <v>37</v>
      </c>
      <c r="AD4" s="43" t="s">
        <v>38</v>
      </c>
      <c r="AE4" s="43" t="s">
        <v>39</v>
      </c>
      <c r="AF4" s="43" t="s">
        <v>40</v>
      </c>
      <c r="AG4" s="43" t="s">
        <v>41</v>
      </c>
      <c r="AH4" s="43" t="s">
        <v>42</v>
      </c>
      <c r="AI4" s="44" t="s">
        <v>43</v>
      </c>
    </row>
    <row r="5" spans="1:35" x14ac:dyDescent="0.2">
      <c r="A5" s="43" t="s">
        <v>607</v>
      </c>
      <c r="B5" s="43" t="s">
        <v>664</v>
      </c>
      <c r="C5" s="399">
        <v>91.816999999999993</v>
      </c>
      <c r="D5" s="399">
        <v>136.81399999999999</v>
      </c>
      <c r="E5" s="399">
        <v>53.874000000000002</v>
      </c>
      <c r="F5" s="399">
        <v>39.323999999999998</v>
      </c>
      <c r="G5" s="399">
        <v>22.702999999999999</v>
      </c>
      <c r="H5" s="399">
        <v>68.882999999999996</v>
      </c>
      <c r="I5" s="399">
        <v>48.290999999999997</v>
      </c>
      <c r="J5" s="399">
        <v>49.902999999999999</v>
      </c>
      <c r="K5" s="399">
        <v>50.343000000000004</v>
      </c>
      <c r="L5" s="399">
        <v>44.773000000000003</v>
      </c>
      <c r="M5" s="399">
        <v>43.094000000000001</v>
      </c>
      <c r="N5" s="399">
        <v>157.52199999999999</v>
      </c>
      <c r="O5" s="399">
        <v>12.09</v>
      </c>
      <c r="P5" s="399">
        <v>69.197999999999993</v>
      </c>
      <c r="Q5" s="399">
        <v>158.905</v>
      </c>
      <c r="R5" s="399">
        <v>195.08</v>
      </c>
      <c r="S5" s="399">
        <v>104.71899999999999</v>
      </c>
      <c r="T5" s="399">
        <v>30.215</v>
      </c>
      <c r="U5" s="399">
        <v>35.634999999999998</v>
      </c>
      <c r="V5" s="399">
        <v>42.436999999999998</v>
      </c>
      <c r="W5" s="399">
        <v>54.698</v>
      </c>
      <c r="X5" s="399">
        <v>125.175</v>
      </c>
      <c r="Y5" s="399">
        <v>9.8640000000000008</v>
      </c>
      <c r="Z5" s="399">
        <v>69.617000000000004</v>
      </c>
      <c r="AA5" s="399">
        <v>68.941999999999993</v>
      </c>
      <c r="AB5" s="399">
        <v>54.978000000000002</v>
      </c>
      <c r="AC5" s="399">
        <v>10.989000000000001</v>
      </c>
      <c r="AD5" s="399">
        <v>50.206000000000003</v>
      </c>
      <c r="AE5" s="399">
        <v>130.46199999999999</v>
      </c>
      <c r="AF5" s="399">
        <v>49.244999999999997</v>
      </c>
      <c r="AG5" s="399">
        <v>32.244</v>
      </c>
      <c r="AH5" s="399">
        <v>74.872</v>
      </c>
      <c r="AI5" s="400">
        <f t="shared" ref="AI5:AI14" si="0">SUM(A5:AG5)</f>
        <v>2112.04</v>
      </c>
    </row>
    <row r="6" spans="1:35" x14ac:dyDescent="0.2">
      <c r="B6" s="43" t="s">
        <v>665</v>
      </c>
      <c r="C6" s="399">
        <v>8.5519999999999996</v>
      </c>
      <c r="D6" s="399">
        <v>18.699000000000002</v>
      </c>
      <c r="E6" s="399">
        <v>6.4660000000000002</v>
      </c>
      <c r="F6" s="399">
        <v>6.492</v>
      </c>
      <c r="G6" s="399">
        <v>1.99</v>
      </c>
      <c r="H6" s="399">
        <v>10.974</v>
      </c>
      <c r="I6" s="399">
        <v>4.1109999999999998</v>
      </c>
      <c r="J6" s="399">
        <v>5.4939999999999998</v>
      </c>
      <c r="K6" s="399">
        <v>3.2490000000000001</v>
      </c>
      <c r="L6" s="399">
        <v>4.7300000000000004</v>
      </c>
      <c r="M6" s="399">
        <v>2.3940000000000001</v>
      </c>
      <c r="N6" s="399">
        <v>11.885999999999999</v>
      </c>
      <c r="O6" s="399">
        <v>2.915</v>
      </c>
      <c r="P6" s="399">
        <v>6.2450000000000001</v>
      </c>
      <c r="Q6" s="399">
        <v>15.137</v>
      </c>
      <c r="R6" s="399">
        <v>24.198</v>
      </c>
      <c r="S6" s="399">
        <v>18.748999999999999</v>
      </c>
      <c r="T6" s="399">
        <v>1.746</v>
      </c>
      <c r="U6" s="399">
        <v>4.3259999999999996</v>
      </c>
      <c r="V6" s="399">
        <v>5.8259999999999996</v>
      </c>
      <c r="W6" s="399">
        <v>5.2069999999999999</v>
      </c>
      <c r="X6" s="399">
        <v>16.664999999999999</v>
      </c>
      <c r="Y6" s="399">
        <v>2.4750000000000001</v>
      </c>
      <c r="Z6" s="399">
        <v>9.1359999999999992</v>
      </c>
      <c r="AA6" s="399">
        <v>5.9829999999999997</v>
      </c>
      <c r="AB6" s="399">
        <v>8.16</v>
      </c>
      <c r="AC6" s="399">
        <v>3.0019999999999998</v>
      </c>
      <c r="AD6" s="399">
        <v>4.6989999999999998</v>
      </c>
      <c r="AE6" s="399">
        <v>12.627000000000001</v>
      </c>
      <c r="AF6" s="399">
        <v>6.2430000000000003</v>
      </c>
      <c r="AG6" s="399">
        <v>2.7839999999999998</v>
      </c>
      <c r="AH6" s="399">
        <v>7.6079999999999997</v>
      </c>
      <c r="AI6" s="400">
        <f t="shared" si="0"/>
        <v>241.16</v>
      </c>
    </row>
    <row r="7" spans="1:35" x14ac:dyDescent="0.2">
      <c r="B7" s="43" t="s">
        <v>668</v>
      </c>
      <c r="C7" s="399">
        <v>2.9390000000000001</v>
      </c>
      <c r="D7" s="399">
        <v>4.8289999999999997</v>
      </c>
      <c r="E7" s="399">
        <v>1.786</v>
      </c>
      <c r="F7" s="399">
        <v>1.113</v>
      </c>
      <c r="G7" s="399">
        <v>0.71099999999999997</v>
      </c>
      <c r="H7" s="399">
        <v>2.6739999999999999</v>
      </c>
      <c r="I7" s="399">
        <v>1.1080000000000001</v>
      </c>
      <c r="J7" s="399">
        <v>1.3879999999999999</v>
      </c>
      <c r="K7" s="399">
        <v>0.91400000000000003</v>
      </c>
      <c r="L7" s="399">
        <v>1.54</v>
      </c>
      <c r="M7" s="399">
        <v>0.71799999999999997</v>
      </c>
      <c r="N7" s="399">
        <v>4.33</v>
      </c>
      <c r="O7" s="399">
        <v>0.42499999999999999</v>
      </c>
      <c r="P7" s="399">
        <v>1.9239999999999999</v>
      </c>
      <c r="Q7" s="399">
        <v>4.6589999999999998</v>
      </c>
      <c r="R7" s="399">
        <v>2.7709999999999999</v>
      </c>
      <c r="S7" s="399">
        <v>3.6110000000000002</v>
      </c>
      <c r="T7" s="399">
        <v>0.64300000000000002</v>
      </c>
      <c r="U7" s="399">
        <v>1.2430000000000001</v>
      </c>
      <c r="V7" s="399">
        <v>1.7909999999999999</v>
      </c>
      <c r="W7" s="399">
        <v>1.601</v>
      </c>
      <c r="X7" s="399">
        <v>2.331</v>
      </c>
      <c r="Y7" s="399">
        <v>0.55200000000000005</v>
      </c>
      <c r="Z7" s="399">
        <v>1.9650000000000001</v>
      </c>
      <c r="AA7" s="399">
        <v>1.633</v>
      </c>
      <c r="AB7" s="399">
        <v>1.633</v>
      </c>
      <c r="AC7" s="399">
        <v>0.54400000000000004</v>
      </c>
      <c r="AD7" s="399">
        <v>1.4470000000000001</v>
      </c>
      <c r="AE7" s="399">
        <v>2.7130000000000001</v>
      </c>
      <c r="AF7" s="399">
        <v>0.96099999999999997</v>
      </c>
      <c r="AG7" s="399">
        <v>0.73599999999999999</v>
      </c>
      <c r="AH7" s="399">
        <v>2.246</v>
      </c>
      <c r="AI7" s="400">
        <f t="shared" si="0"/>
        <v>57.233000000000004</v>
      </c>
    </row>
    <row r="8" spans="1:35" x14ac:dyDescent="0.2">
      <c r="B8" s="43" t="s">
        <v>666</v>
      </c>
      <c r="C8" s="399">
        <v>0.56899999999999995</v>
      </c>
      <c r="D8" s="399">
        <v>0.57999999999999996</v>
      </c>
      <c r="E8" s="399">
        <v>0.13300000000000001</v>
      </c>
      <c r="F8" s="399">
        <v>0.29299999999999998</v>
      </c>
      <c r="G8" s="399">
        <v>8.8999999999999996E-2</v>
      </c>
      <c r="H8" s="399">
        <v>0.248</v>
      </c>
      <c r="I8" s="399">
        <v>0.23699999999999999</v>
      </c>
      <c r="J8" s="399">
        <v>0.189</v>
      </c>
      <c r="K8" s="399">
        <v>9.2999999999999999E-2</v>
      </c>
      <c r="L8" s="399">
        <v>0.51600000000000001</v>
      </c>
      <c r="M8" s="399">
        <v>0.112</v>
      </c>
      <c r="N8" s="399">
        <v>0.999</v>
      </c>
      <c r="O8" s="399">
        <v>0.14399999999999999</v>
      </c>
      <c r="P8" s="399">
        <v>0.13600000000000001</v>
      </c>
      <c r="Q8" s="399">
        <v>0.97699999999999998</v>
      </c>
      <c r="R8" s="399">
        <v>1.794</v>
      </c>
      <c r="S8" s="399">
        <v>0.58199999999999996</v>
      </c>
      <c r="T8" s="399">
        <v>0.439</v>
      </c>
      <c r="U8" s="399">
        <v>0.13300000000000001</v>
      </c>
      <c r="V8" s="399">
        <v>0.12</v>
      </c>
      <c r="W8" s="399">
        <v>0.19800000000000001</v>
      </c>
      <c r="X8" s="399">
        <v>0.59499999999999997</v>
      </c>
      <c r="Y8" s="399">
        <v>3.9E-2</v>
      </c>
      <c r="Z8" s="399">
        <v>0.248</v>
      </c>
      <c r="AA8" s="399">
        <v>0.192</v>
      </c>
      <c r="AB8" s="399">
        <v>0.159</v>
      </c>
      <c r="AC8" s="399">
        <v>0.14099999999999999</v>
      </c>
      <c r="AD8" s="399">
        <v>0.5</v>
      </c>
      <c r="AE8" s="399">
        <v>0.65500000000000003</v>
      </c>
      <c r="AF8" s="399">
        <v>0.104</v>
      </c>
      <c r="AG8" s="399">
        <v>0.16500000000000001</v>
      </c>
      <c r="AH8" s="399">
        <v>0.36599999999999999</v>
      </c>
      <c r="AI8" s="400">
        <f t="shared" si="0"/>
        <v>11.378999999999996</v>
      </c>
    </row>
    <row r="9" spans="1:35" x14ac:dyDescent="0.2">
      <c r="B9" s="43" t="s">
        <v>667</v>
      </c>
      <c r="C9" s="399">
        <v>1.075</v>
      </c>
      <c r="D9" s="399">
        <v>2.0009999999999999</v>
      </c>
      <c r="E9" s="399">
        <v>0.86</v>
      </c>
      <c r="F9" s="399">
        <v>0.60599999999999998</v>
      </c>
      <c r="G9" s="399">
        <v>0.19800000000000001</v>
      </c>
      <c r="H9" s="399">
        <v>1.3959999999999999</v>
      </c>
      <c r="I9" s="399">
        <v>0.51</v>
      </c>
      <c r="J9" s="399">
        <v>0.70099999999999996</v>
      </c>
      <c r="K9" s="399">
        <v>0.23200000000000001</v>
      </c>
      <c r="L9" s="399">
        <v>0.32</v>
      </c>
      <c r="M9" s="399">
        <v>0.20899999999999999</v>
      </c>
      <c r="N9" s="399">
        <v>0.64800000000000002</v>
      </c>
      <c r="O9" s="399">
        <v>0.251</v>
      </c>
      <c r="P9" s="399">
        <v>1.2669999999999999</v>
      </c>
      <c r="Q9" s="399">
        <v>1.266</v>
      </c>
      <c r="R9" s="399">
        <v>1.595</v>
      </c>
      <c r="S9" s="399">
        <v>1.37</v>
      </c>
      <c r="T9" s="399">
        <v>9.6000000000000002E-2</v>
      </c>
      <c r="U9" s="399">
        <v>0.38500000000000001</v>
      </c>
      <c r="V9" s="399">
        <v>0.73099999999999998</v>
      </c>
      <c r="W9" s="399">
        <v>0.70199999999999996</v>
      </c>
      <c r="X9" s="399">
        <v>2.7989999999999999</v>
      </c>
      <c r="Y9" s="399">
        <v>0.19600000000000001</v>
      </c>
      <c r="Z9" s="399">
        <v>0.745</v>
      </c>
      <c r="AA9" s="399">
        <v>1.169</v>
      </c>
      <c r="AB9" s="399">
        <v>1.5269999999999999</v>
      </c>
      <c r="AC9" s="399">
        <v>0.29499999999999998</v>
      </c>
      <c r="AD9" s="399">
        <v>0.307</v>
      </c>
      <c r="AE9" s="399">
        <v>2.3090000000000002</v>
      </c>
      <c r="AF9" s="399">
        <v>0.65100000000000002</v>
      </c>
      <c r="AG9" s="399">
        <v>0.22900000000000001</v>
      </c>
      <c r="AH9" s="399">
        <v>2.1819999999999999</v>
      </c>
      <c r="AI9" s="400">
        <f t="shared" si="0"/>
        <v>26.646000000000001</v>
      </c>
    </row>
    <row r="10" spans="1:35" x14ac:dyDescent="0.2">
      <c r="B10" s="43" t="s">
        <v>669</v>
      </c>
      <c r="C10" s="399">
        <v>5.0730000000000004</v>
      </c>
      <c r="D10" s="399">
        <v>16.696000000000002</v>
      </c>
      <c r="E10" s="399">
        <v>6.3250000000000002</v>
      </c>
      <c r="F10" s="399">
        <v>3.843</v>
      </c>
      <c r="G10" s="399">
        <v>1.911</v>
      </c>
      <c r="H10" s="399">
        <v>11.456</v>
      </c>
      <c r="I10" s="399">
        <v>4.5549999999999997</v>
      </c>
      <c r="J10" s="399">
        <v>5.6870000000000003</v>
      </c>
      <c r="K10" s="399">
        <v>2.6080000000000001</v>
      </c>
      <c r="L10" s="399">
        <v>4.0979999999999999</v>
      </c>
      <c r="M10" s="399">
        <v>2.1349999999999998</v>
      </c>
      <c r="N10" s="399">
        <v>11.098000000000001</v>
      </c>
      <c r="O10" s="399">
        <v>1.5620000000000001</v>
      </c>
      <c r="P10" s="399">
        <v>5.44</v>
      </c>
      <c r="Q10" s="399">
        <v>14.071</v>
      </c>
      <c r="R10" s="399">
        <v>20.452999999999999</v>
      </c>
      <c r="S10" s="399">
        <v>12.695</v>
      </c>
      <c r="T10" s="399">
        <v>2.6070000000000002</v>
      </c>
      <c r="U10" s="399">
        <v>3.2549999999999999</v>
      </c>
      <c r="V10" s="399">
        <v>4.681</v>
      </c>
      <c r="W10" s="399">
        <v>5.2009999999999996</v>
      </c>
      <c r="X10" s="399">
        <v>12.782</v>
      </c>
      <c r="Y10" s="399">
        <v>2.4820000000000002</v>
      </c>
      <c r="Z10" s="399">
        <v>7.5129999999999999</v>
      </c>
      <c r="AA10" s="399">
        <v>5.6909999999999998</v>
      </c>
      <c r="AB10" s="399">
        <v>6.9470000000000001</v>
      </c>
      <c r="AC10" s="399">
        <v>1.2410000000000001</v>
      </c>
      <c r="AD10" s="399">
        <v>4.5940000000000003</v>
      </c>
      <c r="AE10" s="399">
        <v>12.333</v>
      </c>
      <c r="AF10" s="399">
        <v>3.5129999999999999</v>
      </c>
      <c r="AG10" s="399">
        <v>3.1509999999999998</v>
      </c>
      <c r="AH10" s="399">
        <v>6.4320000000000004</v>
      </c>
      <c r="AI10" s="400">
        <f t="shared" si="0"/>
        <v>205.69700000000003</v>
      </c>
    </row>
    <row r="11" spans="1:35" x14ac:dyDescent="0.2">
      <c r="B11" s="43" t="s">
        <v>670</v>
      </c>
      <c r="C11" s="399">
        <v>0.42699999999999999</v>
      </c>
      <c r="D11" s="399">
        <v>1.319</v>
      </c>
      <c r="E11" s="399">
        <v>0.29799999999999999</v>
      </c>
      <c r="F11" s="399">
        <v>0.26100000000000001</v>
      </c>
      <c r="G11" s="399">
        <v>5.1999999999999998E-2</v>
      </c>
      <c r="H11" s="399">
        <v>0.34200000000000003</v>
      </c>
      <c r="I11" s="399">
        <v>0.11700000000000001</v>
      </c>
      <c r="J11" s="399">
        <v>0.19500000000000001</v>
      </c>
      <c r="K11" s="399">
        <v>6.0999999999999999E-2</v>
      </c>
      <c r="L11" s="399">
        <v>0.104</v>
      </c>
      <c r="M11" s="399">
        <v>0.124</v>
      </c>
      <c r="N11" s="399">
        <v>0.214</v>
      </c>
      <c r="O11" s="399">
        <v>9.5000000000000001E-2</v>
      </c>
      <c r="P11" s="399">
        <v>0.316</v>
      </c>
      <c r="Q11" s="399">
        <v>0.45800000000000002</v>
      </c>
      <c r="R11" s="399">
        <v>1.3720000000000001</v>
      </c>
      <c r="S11" s="399">
        <v>0.92900000000000005</v>
      </c>
      <c r="T11" s="399">
        <v>3.5999999999999997E-2</v>
      </c>
      <c r="U11" s="399">
        <v>8.8999999999999996E-2</v>
      </c>
      <c r="V11" s="399">
        <v>0.26900000000000002</v>
      </c>
      <c r="W11" s="399">
        <v>0.156</v>
      </c>
      <c r="X11" s="399">
        <v>0.441</v>
      </c>
      <c r="Y11" s="399">
        <v>0.2</v>
      </c>
      <c r="Z11" s="399">
        <v>0.49</v>
      </c>
      <c r="AA11" s="399">
        <v>0.14000000000000001</v>
      </c>
      <c r="AB11" s="399">
        <v>0.28799999999999998</v>
      </c>
      <c r="AC11" s="399">
        <v>0.16300000000000001</v>
      </c>
      <c r="AD11" s="399">
        <v>0.151</v>
      </c>
      <c r="AE11" s="399">
        <v>0.46400000000000002</v>
      </c>
      <c r="AF11" s="399">
        <v>0.127</v>
      </c>
      <c r="AG11" s="399">
        <v>6.4000000000000001E-2</v>
      </c>
      <c r="AH11" s="399">
        <v>0.39800000000000002</v>
      </c>
      <c r="AI11" s="400">
        <f t="shared" si="0"/>
        <v>9.7620000000000022</v>
      </c>
    </row>
    <row r="12" spans="1:35" x14ac:dyDescent="0.2">
      <c r="B12" s="43" t="s">
        <v>671</v>
      </c>
      <c r="C12" s="399">
        <f t="shared" ref="C12:AH12" si="1">SUM(C5:C11)</f>
        <v>110.45200000000001</v>
      </c>
      <c r="D12" s="399">
        <f t="shared" si="1"/>
        <v>180.93800000000002</v>
      </c>
      <c r="E12" s="399">
        <f t="shared" si="1"/>
        <v>69.742000000000004</v>
      </c>
      <c r="F12" s="399">
        <f t="shared" si="1"/>
        <v>51.931999999999995</v>
      </c>
      <c r="G12" s="399">
        <f t="shared" si="1"/>
        <v>27.653999999999996</v>
      </c>
      <c r="H12" s="399">
        <f t="shared" si="1"/>
        <v>95.973000000000013</v>
      </c>
      <c r="I12" s="399">
        <f t="shared" si="1"/>
        <v>58.928999999999988</v>
      </c>
      <c r="J12" s="399">
        <f t="shared" si="1"/>
        <v>63.556999999999995</v>
      </c>
      <c r="K12" s="399">
        <f t="shared" si="1"/>
        <v>57.500000000000007</v>
      </c>
      <c r="L12" s="399">
        <f t="shared" si="1"/>
        <v>56.080999999999996</v>
      </c>
      <c r="M12" s="399">
        <f t="shared" si="1"/>
        <v>48.786000000000008</v>
      </c>
      <c r="N12" s="399">
        <f t="shared" si="1"/>
        <v>186.697</v>
      </c>
      <c r="O12" s="399">
        <f t="shared" si="1"/>
        <v>17.481999999999999</v>
      </c>
      <c r="P12" s="399">
        <f t="shared" si="1"/>
        <v>84.525999999999996</v>
      </c>
      <c r="Q12" s="399">
        <f t="shared" si="1"/>
        <v>195.47299999999998</v>
      </c>
      <c r="R12" s="399">
        <f t="shared" si="1"/>
        <v>247.26300000000003</v>
      </c>
      <c r="S12" s="399">
        <f t="shared" si="1"/>
        <v>142.65499999999997</v>
      </c>
      <c r="T12" s="399">
        <f t="shared" si="1"/>
        <v>35.781999999999996</v>
      </c>
      <c r="U12" s="399">
        <f t="shared" si="1"/>
        <v>45.066000000000003</v>
      </c>
      <c r="V12" s="399">
        <f t="shared" si="1"/>
        <v>55.85499999999999</v>
      </c>
      <c r="W12" s="399">
        <f t="shared" si="1"/>
        <v>67.763000000000005</v>
      </c>
      <c r="X12" s="399">
        <f t="shared" si="1"/>
        <v>160.78800000000001</v>
      </c>
      <c r="Y12" s="399">
        <f t="shared" si="1"/>
        <v>15.808</v>
      </c>
      <c r="Z12" s="399">
        <f t="shared" si="1"/>
        <v>89.714000000000013</v>
      </c>
      <c r="AA12" s="399">
        <f t="shared" si="1"/>
        <v>83.749999999999986</v>
      </c>
      <c r="AB12" s="399">
        <f t="shared" si="1"/>
        <v>73.692000000000007</v>
      </c>
      <c r="AC12" s="399">
        <f t="shared" si="1"/>
        <v>16.375</v>
      </c>
      <c r="AD12" s="399">
        <f t="shared" si="1"/>
        <v>61.904000000000011</v>
      </c>
      <c r="AE12" s="399">
        <f t="shared" si="1"/>
        <v>161.56299999999999</v>
      </c>
      <c r="AF12" s="399">
        <f t="shared" si="1"/>
        <v>60.844000000000001</v>
      </c>
      <c r="AG12" s="399">
        <f t="shared" si="1"/>
        <v>39.372999999999998</v>
      </c>
      <c r="AH12" s="399">
        <f t="shared" si="1"/>
        <v>94.103999999999999</v>
      </c>
      <c r="AI12" s="400">
        <f t="shared" si="0"/>
        <v>2663.9170000000004</v>
      </c>
    </row>
    <row r="13" spans="1:35" x14ac:dyDescent="0.2">
      <c r="B13" s="43" t="s">
        <v>672</v>
      </c>
      <c r="C13" s="399">
        <v>95.244</v>
      </c>
      <c r="D13" s="399">
        <v>141.52600000000001</v>
      </c>
      <c r="E13" s="399">
        <v>56.503999999999998</v>
      </c>
      <c r="F13" s="399">
        <v>41.232999999999997</v>
      </c>
      <c r="G13" s="399">
        <v>24.241</v>
      </c>
      <c r="H13" s="399">
        <v>73.257000000000005</v>
      </c>
      <c r="I13" s="399">
        <v>51.957999999999998</v>
      </c>
      <c r="J13" s="399">
        <v>53.523000000000003</v>
      </c>
      <c r="K13" s="399">
        <v>52.533000000000001</v>
      </c>
      <c r="L13" s="399">
        <v>47.115000000000002</v>
      </c>
      <c r="M13" s="399">
        <v>44.832999999999998</v>
      </c>
      <c r="N13" s="399">
        <v>164.89400000000001</v>
      </c>
      <c r="O13" s="399">
        <v>12.738</v>
      </c>
      <c r="P13" s="399">
        <v>73.400000000000006</v>
      </c>
      <c r="Q13" s="399">
        <v>168.56899999999999</v>
      </c>
      <c r="R13" s="399">
        <v>212.16</v>
      </c>
      <c r="S13" s="399">
        <v>109.846</v>
      </c>
      <c r="T13" s="399">
        <v>32.478999999999999</v>
      </c>
      <c r="U13" s="399">
        <v>38.125999999999998</v>
      </c>
      <c r="V13" s="399">
        <v>44.357999999999997</v>
      </c>
      <c r="W13" s="399">
        <v>58.636000000000003</v>
      </c>
      <c r="X13" s="399">
        <v>136.71899999999999</v>
      </c>
      <c r="Y13" s="399">
        <v>10.367000000000001</v>
      </c>
      <c r="Z13" s="399">
        <v>72.427999999999997</v>
      </c>
      <c r="AA13" s="399">
        <v>73.625</v>
      </c>
      <c r="AB13" s="399">
        <v>57.390999999999998</v>
      </c>
      <c r="AC13" s="399">
        <v>11.353</v>
      </c>
      <c r="AD13" s="399">
        <v>53.026000000000003</v>
      </c>
      <c r="AE13" s="399">
        <v>140.06100000000001</v>
      </c>
      <c r="AF13" s="399">
        <v>51.354999999999997</v>
      </c>
      <c r="AG13" s="399">
        <v>35.067999999999998</v>
      </c>
      <c r="AH13" s="399">
        <v>79.927999999999997</v>
      </c>
      <c r="AI13" s="400">
        <f t="shared" si="0"/>
        <v>2238.5660000000003</v>
      </c>
    </row>
    <row r="14" spans="1:35" x14ac:dyDescent="0.2">
      <c r="B14" s="43" t="s">
        <v>673</v>
      </c>
      <c r="C14" s="399">
        <v>5.61</v>
      </c>
      <c r="D14" s="399">
        <v>5.9109999999999996</v>
      </c>
      <c r="E14" s="399">
        <v>2.7610000000000001</v>
      </c>
      <c r="F14" s="399">
        <v>1.8109999999999999</v>
      </c>
      <c r="G14" s="399">
        <v>1.1140000000000001</v>
      </c>
      <c r="H14" s="399">
        <v>4.5979999999999999</v>
      </c>
      <c r="I14" s="399">
        <v>3.82</v>
      </c>
      <c r="J14" s="399">
        <v>3.05</v>
      </c>
      <c r="K14" s="399">
        <v>2.2010000000000001</v>
      </c>
      <c r="L14" s="399">
        <v>2.3570000000000002</v>
      </c>
      <c r="M14" s="399">
        <v>1.593</v>
      </c>
      <c r="N14" s="399">
        <v>8.6669999999999998</v>
      </c>
      <c r="O14" s="399">
        <v>0.52400000000000002</v>
      </c>
      <c r="P14" s="399">
        <v>3.762</v>
      </c>
      <c r="Q14" s="399">
        <v>8.1300000000000008</v>
      </c>
      <c r="R14" s="399">
        <v>54.557000000000002</v>
      </c>
      <c r="S14" s="399">
        <v>5.9539999999999997</v>
      </c>
      <c r="T14" s="399">
        <v>1.6240000000000001</v>
      </c>
      <c r="U14" s="399">
        <v>2.1160000000000001</v>
      </c>
      <c r="V14" s="399">
        <v>2.0939999999999999</v>
      </c>
      <c r="W14" s="399">
        <v>4.4139999999999997</v>
      </c>
      <c r="X14" s="399">
        <v>9.9109999999999996</v>
      </c>
      <c r="Y14" s="399">
        <v>0.49299999999999999</v>
      </c>
      <c r="Z14" s="399">
        <v>3.794</v>
      </c>
      <c r="AA14" s="399">
        <v>4.6449999999999996</v>
      </c>
      <c r="AB14" s="399">
        <v>3.1920000000000002</v>
      </c>
      <c r="AC14" s="399">
        <v>0.84</v>
      </c>
      <c r="AD14" s="399">
        <v>2.6709999999999998</v>
      </c>
      <c r="AE14" s="399">
        <v>8.7899999999999991</v>
      </c>
      <c r="AF14" s="399">
        <v>10.920999999999999</v>
      </c>
      <c r="AG14" s="399">
        <v>2.0910000000000002</v>
      </c>
      <c r="AH14" s="399">
        <v>4.5279999999999996</v>
      </c>
      <c r="AI14" s="400">
        <f t="shared" si="0"/>
        <v>174.01599999999999</v>
      </c>
    </row>
    <row r="15" spans="1:35" x14ac:dyDescent="0.2">
      <c r="B15" s="43" t="s">
        <v>648</v>
      </c>
      <c r="C15" s="401">
        <v>191965</v>
      </c>
      <c r="D15" s="401">
        <v>206498</v>
      </c>
      <c r="E15" s="401">
        <v>95016</v>
      </c>
      <c r="F15" s="401">
        <v>73153</v>
      </c>
      <c r="G15" s="401">
        <v>41485</v>
      </c>
      <c r="H15" s="401">
        <v>124275</v>
      </c>
      <c r="I15" s="401">
        <v>122780</v>
      </c>
      <c r="J15" s="401">
        <v>99570</v>
      </c>
      <c r="K15" s="401">
        <v>86236</v>
      </c>
      <c r="L15" s="401">
        <v>81374</v>
      </c>
      <c r="M15" s="401">
        <v>72223</v>
      </c>
      <c r="N15" s="401">
        <v>408626</v>
      </c>
      <c r="O15" s="401">
        <v>22606</v>
      </c>
      <c r="P15" s="401">
        <v>126984</v>
      </c>
      <c r="Q15" s="401">
        <v>298487</v>
      </c>
      <c r="R15" s="401">
        <v>493827</v>
      </c>
      <c r="S15" s="401">
        <v>189671</v>
      </c>
      <c r="T15" s="401">
        <v>66084</v>
      </c>
      <c r="U15" s="401">
        <v>67596</v>
      </c>
      <c r="V15" s="401">
        <v>76478</v>
      </c>
      <c r="W15" s="401">
        <v>111490</v>
      </c>
      <c r="X15" s="401">
        <v>269444</v>
      </c>
      <c r="Y15" s="401">
        <v>17766</v>
      </c>
      <c r="Z15" s="401">
        <v>121222</v>
      </c>
      <c r="AA15" s="401">
        <v>141639</v>
      </c>
      <c r="AB15" s="401">
        <v>93491</v>
      </c>
      <c r="AC15" s="401">
        <v>18556</v>
      </c>
      <c r="AD15" s="401">
        <v>93456</v>
      </c>
      <c r="AE15" s="401">
        <v>255975</v>
      </c>
      <c r="AF15" s="401">
        <v>74397</v>
      </c>
      <c r="AG15" s="401">
        <v>72977</v>
      </c>
      <c r="AH15" s="401">
        <v>138851</v>
      </c>
      <c r="AI15" s="402">
        <f>SUM(A15:AF15)</f>
        <v>4142370</v>
      </c>
    </row>
    <row r="16" spans="1:35" x14ac:dyDescent="0.2">
      <c r="B16" s="43" t="s">
        <v>510</v>
      </c>
      <c r="C16" s="131">
        <f t="shared" ref="C16:AI16" si="2">1000*(1000*C12)/C15</f>
        <v>575.37571953220652</v>
      </c>
      <c r="D16" s="131">
        <f t="shared" si="2"/>
        <v>876.2215614679078</v>
      </c>
      <c r="E16" s="131">
        <f t="shared" si="2"/>
        <v>734.00269428306808</v>
      </c>
      <c r="F16" s="131">
        <f t="shared" si="2"/>
        <v>709.90936803685418</v>
      </c>
      <c r="G16" s="131">
        <f t="shared" si="2"/>
        <v>666.60238640472448</v>
      </c>
      <c r="H16" s="131">
        <f t="shared" si="2"/>
        <v>772.26312613156324</v>
      </c>
      <c r="I16" s="131">
        <f t="shared" si="2"/>
        <v>479.95601889558549</v>
      </c>
      <c r="J16" s="131">
        <f t="shared" si="2"/>
        <v>638.31475343979105</v>
      </c>
      <c r="K16" s="131">
        <f t="shared" si="2"/>
        <v>666.77489679484211</v>
      </c>
      <c r="L16" s="131">
        <f t="shared" si="2"/>
        <v>689.17590385135293</v>
      </c>
      <c r="M16" s="131">
        <f t="shared" si="2"/>
        <v>675.49118701798602</v>
      </c>
      <c r="N16" s="131">
        <f t="shared" si="2"/>
        <v>456.88967417638622</v>
      </c>
      <c r="O16" s="131">
        <f t="shared" si="2"/>
        <v>773.33451296116073</v>
      </c>
      <c r="P16" s="131">
        <f t="shared" si="2"/>
        <v>665.64291564291568</v>
      </c>
      <c r="Q16" s="131">
        <f t="shared" si="2"/>
        <v>654.87944198574803</v>
      </c>
      <c r="R16" s="131">
        <f t="shared" si="2"/>
        <v>500.7077377300148</v>
      </c>
      <c r="S16" s="131">
        <f t="shared" si="2"/>
        <v>752.11814141328921</v>
      </c>
      <c r="T16" s="131">
        <f t="shared" si="2"/>
        <v>541.46238121179101</v>
      </c>
      <c r="U16" s="131">
        <f t="shared" si="2"/>
        <v>666.69625421622584</v>
      </c>
      <c r="V16" s="131">
        <f t="shared" si="2"/>
        <v>730.34075158869211</v>
      </c>
      <c r="W16" s="131">
        <f t="shared" si="2"/>
        <v>607.7944210243071</v>
      </c>
      <c r="X16" s="131">
        <f t="shared" si="2"/>
        <v>596.73995338549014</v>
      </c>
      <c r="Y16" s="131">
        <f t="shared" si="2"/>
        <v>889.78948553416637</v>
      </c>
      <c r="Z16" s="131">
        <f t="shared" si="2"/>
        <v>740.08018346504775</v>
      </c>
      <c r="AA16" s="131">
        <f t="shared" si="2"/>
        <v>591.29194642718448</v>
      </c>
      <c r="AB16" s="131">
        <f t="shared" si="2"/>
        <v>788.22560460365173</v>
      </c>
      <c r="AC16" s="131">
        <f t="shared" si="2"/>
        <v>882.46389308040523</v>
      </c>
      <c r="AD16" s="131">
        <f t="shared" si="2"/>
        <v>662.38657764081506</v>
      </c>
      <c r="AE16" s="131">
        <f t="shared" si="2"/>
        <v>631.16710616271121</v>
      </c>
      <c r="AF16" s="131">
        <f t="shared" si="2"/>
        <v>817.82867588746853</v>
      </c>
      <c r="AG16" s="131">
        <f t="shared" si="2"/>
        <v>539.52615207531142</v>
      </c>
      <c r="AH16" s="131">
        <f t="shared" si="2"/>
        <v>677.73368574947244</v>
      </c>
      <c r="AI16" s="403">
        <f t="shared" si="2"/>
        <v>643.09006679750973</v>
      </c>
    </row>
    <row r="17" spans="1:40" x14ac:dyDescent="0.2">
      <c r="B17" s="43" t="s">
        <v>509</v>
      </c>
      <c r="C17" s="131">
        <f t="shared" ref="C17:AI17" si="3">1000*(C13*1000)/C15</f>
        <v>496.1529445471831</v>
      </c>
      <c r="D17" s="131">
        <f t="shared" si="3"/>
        <v>685.36257009753126</v>
      </c>
      <c r="E17" s="131">
        <f t="shared" si="3"/>
        <v>594.67879094047316</v>
      </c>
      <c r="F17" s="131">
        <f t="shared" si="3"/>
        <v>563.65425888206914</v>
      </c>
      <c r="G17" s="131">
        <f t="shared" si="3"/>
        <v>584.33168615162106</v>
      </c>
      <c r="H17" s="131">
        <f t="shared" si="3"/>
        <v>589.47495473747733</v>
      </c>
      <c r="I17" s="131">
        <f t="shared" si="3"/>
        <v>423.17967095618178</v>
      </c>
      <c r="J17" s="131">
        <f t="shared" si="3"/>
        <v>537.54142814100635</v>
      </c>
      <c r="K17" s="131">
        <f t="shared" si="3"/>
        <v>609.17714179692939</v>
      </c>
      <c r="L17" s="131">
        <f t="shared" si="3"/>
        <v>578.99329024012582</v>
      </c>
      <c r="M17" s="131">
        <f t="shared" si="3"/>
        <v>620.75793029921215</v>
      </c>
      <c r="N17" s="131">
        <f t="shared" si="3"/>
        <v>403.53281484780706</v>
      </c>
      <c r="O17" s="131">
        <f t="shared" si="3"/>
        <v>563.47872246306292</v>
      </c>
      <c r="P17" s="131">
        <f t="shared" si="3"/>
        <v>578.02557802557806</v>
      </c>
      <c r="Q17" s="131">
        <f t="shared" si="3"/>
        <v>564.74486326037652</v>
      </c>
      <c r="R17" s="131">
        <f t="shared" si="3"/>
        <v>429.62413962784535</v>
      </c>
      <c r="S17" s="131">
        <f t="shared" si="3"/>
        <v>579.13966816223888</v>
      </c>
      <c r="T17" s="131">
        <f t="shared" si="3"/>
        <v>491.48053991889111</v>
      </c>
      <c r="U17" s="131">
        <f t="shared" si="3"/>
        <v>564.02745724599083</v>
      </c>
      <c r="V17" s="131">
        <f t="shared" si="3"/>
        <v>580.0099374983655</v>
      </c>
      <c r="W17" s="131">
        <f t="shared" si="3"/>
        <v>525.93057673333931</v>
      </c>
      <c r="X17" s="131">
        <f t="shared" si="3"/>
        <v>507.41155861700389</v>
      </c>
      <c r="Y17" s="131">
        <f t="shared" si="3"/>
        <v>583.53033884948775</v>
      </c>
      <c r="Z17" s="131">
        <f t="shared" si="3"/>
        <v>597.48230519212689</v>
      </c>
      <c r="AA17" s="131">
        <f t="shared" si="3"/>
        <v>519.80739768001752</v>
      </c>
      <c r="AB17" s="131">
        <f t="shared" si="3"/>
        <v>613.86657539228372</v>
      </c>
      <c r="AC17" s="131">
        <f t="shared" si="3"/>
        <v>611.82366889415823</v>
      </c>
      <c r="AD17" s="131">
        <f t="shared" si="3"/>
        <v>567.39000171203566</v>
      </c>
      <c r="AE17" s="131">
        <f t="shared" si="3"/>
        <v>547.1667154995605</v>
      </c>
      <c r="AF17" s="131">
        <f t="shared" si="3"/>
        <v>690.28321034450312</v>
      </c>
      <c r="AG17" s="131">
        <f t="shared" si="3"/>
        <v>480.5349630705565</v>
      </c>
      <c r="AH17" s="131">
        <f t="shared" si="3"/>
        <v>575.63863421941505</v>
      </c>
      <c r="AI17" s="403">
        <f t="shared" si="3"/>
        <v>540.40706165793995</v>
      </c>
    </row>
    <row r="19" spans="1:40" x14ac:dyDescent="0.2">
      <c r="A19" s="43" t="s">
        <v>608</v>
      </c>
      <c r="B19" s="43" t="s">
        <v>649</v>
      </c>
      <c r="C19" s="154">
        <v>1049</v>
      </c>
      <c r="D19" s="154">
        <v>488</v>
      </c>
      <c r="E19" s="154">
        <v>132</v>
      </c>
      <c r="F19" s="154">
        <v>184</v>
      </c>
      <c r="G19" s="154">
        <v>40</v>
      </c>
      <c r="H19" s="154">
        <v>175</v>
      </c>
      <c r="I19" s="154">
        <v>628</v>
      </c>
      <c r="J19" s="154">
        <v>125</v>
      </c>
      <c r="K19" s="154">
        <v>333</v>
      </c>
      <c r="L19" s="154">
        <v>113</v>
      </c>
      <c r="M19" s="154">
        <v>62</v>
      </c>
      <c r="N19" s="154">
        <v>1316</v>
      </c>
      <c r="O19" s="154">
        <v>83</v>
      </c>
      <c r="P19" s="154">
        <v>437</v>
      </c>
      <c r="Q19" s="154">
        <v>454</v>
      </c>
      <c r="R19" s="154">
        <v>1423</v>
      </c>
      <c r="S19" s="154">
        <v>524</v>
      </c>
      <c r="T19" s="154">
        <v>239</v>
      </c>
      <c r="U19" s="154">
        <v>50</v>
      </c>
      <c r="V19" s="154">
        <v>220</v>
      </c>
      <c r="W19" s="154">
        <v>214</v>
      </c>
      <c r="X19" s="154">
        <v>494</v>
      </c>
      <c r="Y19" s="154">
        <v>28</v>
      </c>
      <c r="Z19" s="154">
        <v>103</v>
      </c>
      <c r="AA19" s="154">
        <v>214</v>
      </c>
      <c r="AB19" s="154">
        <v>212</v>
      </c>
      <c r="AC19" s="154">
        <v>89</v>
      </c>
      <c r="AD19" s="154">
        <v>116</v>
      </c>
      <c r="AE19" s="154">
        <v>337</v>
      </c>
      <c r="AF19" s="154">
        <v>69</v>
      </c>
      <c r="AG19" s="154">
        <v>336</v>
      </c>
      <c r="AH19" s="154">
        <v>174</v>
      </c>
      <c r="AI19" s="392">
        <f>SUM(B19:AG19)</f>
        <v>10287</v>
      </c>
    </row>
    <row r="20" spans="1:40" x14ac:dyDescent="0.2">
      <c r="B20" s="43" t="s">
        <v>650</v>
      </c>
      <c r="C20" s="154">
        <v>276</v>
      </c>
      <c r="D20" s="154">
        <v>277</v>
      </c>
      <c r="E20" s="154">
        <v>53</v>
      </c>
      <c r="F20" s="154">
        <v>43</v>
      </c>
      <c r="G20" s="154">
        <v>70</v>
      </c>
      <c r="H20" s="154">
        <v>121</v>
      </c>
      <c r="I20" s="154">
        <v>56</v>
      </c>
      <c r="J20" s="154">
        <v>108</v>
      </c>
      <c r="K20" s="154">
        <v>295</v>
      </c>
      <c r="L20" s="154">
        <v>121</v>
      </c>
      <c r="M20" s="154">
        <v>420</v>
      </c>
      <c r="N20" s="154">
        <v>954</v>
      </c>
      <c r="O20" s="154">
        <v>14</v>
      </c>
      <c r="P20" s="154">
        <v>83</v>
      </c>
      <c r="Q20" s="154">
        <v>334</v>
      </c>
      <c r="R20" s="154">
        <v>2597</v>
      </c>
      <c r="S20" s="154">
        <v>124</v>
      </c>
      <c r="T20" s="154">
        <v>57</v>
      </c>
      <c r="U20" s="154">
        <v>145</v>
      </c>
      <c r="V20" s="154">
        <v>20</v>
      </c>
      <c r="W20" s="154">
        <v>55</v>
      </c>
      <c r="X20" s="154">
        <v>1158</v>
      </c>
      <c r="Y20" s="154">
        <v>13</v>
      </c>
      <c r="Z20" s="154">
        <v>156</v>
      </c>
      <c r="AA20" s="154">
        <v>768</v>
      </c>
      <c r="AB20" s="154">
        <v>83</v>
      </c>
      <c r="AC20" s="154">
        <v>57</v>
      </c>
      <c r="AD20" s="154">
        <v>159</v>
      </c>
      <c r="AE20" s="154">
        <v>1179</v>
      </c>
      <c r="AF20" s="154">
        <v>110</v>
      </c>
      <c r="AG20" s="154">
        <v>7</v>
      </c>
      <c r="AH20" s="154">
        <v>288</v>
      </c>
      <c r="AI20" s="392">
        <f>SUM(B20:AG20)</f>
        <v>9913</v>
      </c>
    </row>
    <row r="21" spans="1:40" x14ac:dyDescent="0.2">
      <c r="B21" s="43" t="s">
        <v>651</v>
      </c>
      <c r="C21" s="154">
        <v>1325</v>
      </c>
      <c r="D21" s="154">
        <v>765</v>
      </c>
      <c r="E21" s="154">
        <v>185</v>
      </c>
      <c r="F21" s="154">
        <v>227</v>
      </c>
      <c r="G21" s="154">
        <v>110</v>
      </c>
      <c r="H21" s="154">
        <v>296</v>
      </c>
      <c r="I21" s="154">
        <v>684</v>
      </c>
      <c r="J21" s="154">
        <v>233</v>
      </c>
      <c r="K21" s="154">
        <v>628</v>
      </c>
      <c r="L21" s="154">
        <v>234</v>
      </c>
      <c r="M21" s="154">
        <v>482</v>
      </c>
      <c r="N21" s="154">
        <v>2270</v>
      </c>
      <c r="O21" s="154">
        <v>97</v>
      </c>
      <c r="P21" s="154">
        <v>520</v>
      </c>
      <c r="Q21" s="154">
        <v>788</v>
      </c>
      <c r="R21" s="154">
        <v>4020</v>
      </c>
      <c r="S21" s="154">
        <v>648</v>
      </c>
      <c r="T21" s="154">
        <v>296</v>
      </c>
      <c r="U21" s="154">
        <v>195</v>
      </c>
      <c r="V21" s="154">
        <v>240</v>
      </c>
      <c r="W21" s="154">
        <v>269</v>
      </c>
      <c r="X21" s="154">
        <v>1652</v>
      </c>
      <c r="Y21" s="154">
        <v>41</v>
      </c>
      <c r="Z21" s="154">
        <v>259</v>
      </c>
      <c r="AA21" s="154">
        <v>982</v>
      </c>
      <c r="AB21" s="154">
        <v>295</v>
      </c>
      <c r="AC21" s="154">
        <v>146</v>
      </c>
      <c r="AD21" s="154">
        <v>275</v>
      </c>
      <c r="AE21" s="154">
        <v>1516</v>
      </c>
      <c r="AF21" s="154">
        <v>179</v>
      </c>
      <c r="AG21" s="154">
        <v>343</v>
      </c>
      <c r="AH21" s="154">
        <v>462</v>
      </c>
      <c r="AI21" s="392">
        <f>SUM(B21:AG21)</f>
        <v>20200</v>
      </c>
    </row>
    <row r="22" spans="1:40" x14ac:dyDescent="0.2">
      <c r="B22" s="43" t="s">
        <v>354</v>
      </c>
      <c r="C22" s="154">
        <v>1557</v>
      </c>
      <c r="D22" s="154">
        <v>1751</v>
      </c>
      <c r="E22" s="154">
        <v>228</v>
      </c>
      <c r="F22" s="154">
        <v>367</v>
      </c>
      <c r="G22" s="154">
        <v>164</v>
      </c>
      <c r="H22" s="154">
        <v>535</v>
      </c>
      <c r="I22" s="154">
        <v>1113</v>
      </c>
      <c r="J22" s="154">
        <v>453</v>
      </c>
      <c r="K22" s="154">
        <v>719</v>
      </c>
      <c r="M22" s="154">
        <v>82</v>
      </c>
      <c r="N22" s="154">
        <v>3519</v>
      </c>
      <c r="O22" s="154">
        <v>160</v>
      </c>
      <c r="P22" s="154">
        <v>558</v>
      </c>
      <c r="Q22" s="106"/>
      <c r="R22" s="154">
        <v>2822</v>
      </c>
      <c r="S22" s="154">
        <v>725</v>
      </c>
      <c r="T22" s="330">
        <v>680</v>
      </c>
      <c r="U22" s="154">
        <v>102</v>
      </c>
      <c r="V22" s="154">
        <v>518</v>
      </c>
      <c r="W22" s="154">
        <v>584</v>
      </c>
      <c r="X22" s="154">
        <v>1287</v>
      </c>
      <c r="Y22" s="154">
        <v>91</v>
      </c>
      <c r="AA22" s="154">
        <v>428</v>
      </c>
      <c r="AB22" s="154">
        <v>337</v>
      </c>
      <c r="AC22" s="154">
        <v>323</v>
      </c>
      <c r="AD22" s="154">
        <v>469</v>
      </c>
      <c r="AE22" s="154">
        <v>682</v>
      </c>
      <c r="AF22" s="154">
        <v>352</v>
      </c>
      <c r="AH22" s="154">
        <v>278</v>
      </c>
      <c r="AI22" s="392">
        <f>SUM(B23:AG23)</f>
        <v>9817</v>
      </c>
    </row>
    <row r="23" spans="1:40" x14ac:dyDescent="0.2">
      <c r="A23" s="44"/>
      <c r="B23" s="44" t="s">
        <v>652</v>
      </c>
      <c r="C23" s="154">
        <v>8</v>
      </c>
      <c r="D23" s="154">
        <v>102</v>
      </c>
      <c r="E23" s="154">
        <v>78</v>
      </c>
      <c r="F23" s="154">
        <v>47</v>
      </c>
      <c r="G23" s="154">
        <v>9</v>
      </c>
      <c r="H23" s="154">
        <v>23</v>
      </c>
      <c r="I23" s="154">
        <v>15</v>
      </c>
      <c r="J23" s="154">
        <v>26</v>
      </c>
      <c r="K23" s="154">
        <v>23</v>
      </c>
      <c r="L23" s="44"/>
      <c r="M23" s="154">
        <v>479</v>
      </c>
      <c r="N23" s="154">
        <v>1442</v>
      </c>
      <c r="O23" s="154">
        <v>15</v>
      </c>
      <c r="P23" s="154">
        <v>89</v>
      </c>
      <c r="Q23" s="44"/>
      <c r="R23" s="154">
        <v>3138</v>
      </c>
      <c r="S23" s="154">
        <v>209</v>
      </c>
      <c r="T23" s="102">
        <v>0</v>
      </c>
      <c r="U23" s="154">
        <v>300</v>
      </c>
      <c r="V23" s="154">
        <v>16</v>
      </c>
      <c r="W23" s="154">
        <v>3</v>
      </c>
      <c r="X23" s="154">
        <v>1254</v>
      </c>
      <c r="Y23" s="154">
        <v>8</v>
      </c>
      <c r="Z23" s="44"/>
      <c r="AA23" s="154">
        <v>889</v>
      </c>
      <c r="AB23" s="154">
        <v>39</v>
      </c>
      <c r="AC23" s="154">
        <v>54</v>
      </c>
      <c r="AD23" s="154">
        <v>75</v>
      </c>
      <c r="AE23" s="154">
        <v>1455</v>
      </c>
      <c r="AF23" s="154">
        <v>21</v>
      </c>
      <c r="AG23" s="44"/>
      <c r="AH23" s="154">
        <v>535</v>
      </c>
      <c r="AI23" s="392">
        <f>SUM(B24:AG24)</f>
        <v>33706</v>
      </c>
      <c r="AJ23" s="44"/>
      <c r="AK23" s="44"/>
      <c r="AL23" s="44"/>
      <c r="AM23" s="44"/>
      <c r="AN23" s="44"/>
    </row>
    <row r="24" spans="1:40" x14ac:dyDescent="0.2">
      <c r="A24" s="44"/>
      <c r="B24" s="44" t="s">
        <v>653</v>
      </c>
      <c r="C24" s="154">
        <v>1565</v>
      </c>
      <c r="D24" s="154">
        <v>1853</v>
      </c>
      <c r="E24" s="154">
        <v>306</v>
      </c>
      <c r="F24" s="154">
        <v>414</v>
      </c>
      <c r="G24" s="154">
        <v>173</v>
      </c>
      <c r="H24" s="154">
        <v>558</v>
      </c>
      <c r="I24" s="154">
        <v>1128</v>
      </c>
      <c r="J24" s="154">
        <v>479</v>
      </c>
      <c r="K24" s="154">
        <v>742</v>
      </c>
      <c r="L24" s="154">
        <v>435</v>
      </c>
      <c r="M24" s="154">
        <v>561</v>
      </c>
      <c r="N24" s="154">
        <v>4961</v>
      </c>
      <c r="O24" s="154">
        <v>175</v>
      </c>
      <c r="P24" s="154">
        <v>647</v>
      </c>
      <c r="Q24" s="154">
        <v>1822</v>
      </c>
      <c r="R24" s="154">
        <v>5960</v>
      </c>
      <c r="S24" s="154">
        <v>934</v>
      </c>
      <c r="T24" s="154">
        <v>680</v>
      </c>
      <c r="U24" s="154">
        <v>402</v>
      </c>
      <c r="V24" s="154">
        <v>534</v>
      </c>
      <c r="W24" s="154">
        <v>587</v>
      </c>
      <c r="X24" s="154">
        <v>2541</v>
      </c>
      <c r="Y24" s="154">
        <v>99</v>
      </c>
      <c r="Z24" s="154">
        <v>574</v>
      </c>
      <c r="AA24" s="154">
        <v>1317</v>
      </c>
      <c r="AB24" s="154">
        <v>376</v>
      </c>
      <c r="AC24" s="154">
        <v>377</v>
      </c>
      <c r="AD24" s="154">
        <v>544</v>
      </c>
      <c r="AE24" s="154">
        <v>2137</v>
      </c>
      <c r="AF24" s="154">
        <v>373</v>
      </c>
      <c r="AG24" s="154">
        <v>452</v>
      </c>
      <c r="AH24" s="154">
        <v>813</v>
      </c>
      <c r="AI24" s="392">
        <f>SUM(B25:AG25)</f>
        <v>4820</v>
      </c>
      <c r="AJ24" s="44"/>
      <c r="AK24" s="44"/>
      <c r="AL24" s="44"/>
      <c r="AM24" s="44"/>
      <c r="AN24" s="44"/>
    </row>
    <row r="25" spans="1:40" x14ac:dyDescent="0.2">
      <c r="A25" s="44"/>
      <c r="B25" s="44" t="s">
        <v>392</v>
      </c>
      <c r="C25" s="154">
        <v>480</v>
      </c>
      <c r="D25" s="154">
        <v>35</v>
      </c>
      <c r="E25" s="154">
        <v>10</v>
      </c>
      <c r="F25" s="330" t="s">
        <v>53</v>
      </c>
      <c r="G25" s="154">
        <v>6</v>
      </c>
      <c r="H25" s="154">
        <v>1</v>
      </c>
      <c r="I25" s="154">
        <v>357</v>
      </c>
      <c r="J25" s="154">
        <v>22</v>
      </c>
      <c r="K25" s="330" t="s">
        <v>53</v>
      </c>
      <c r="L25" s="154">
        <v>113</v>
      </c>
      <c r="M25" s="154">
        <v>2</v>
      </c>
      <c r="N25" s="154">
        <v>1316</v>
      </c>
      <c r="O25" s="330">
        <v>1</v>
      </c>
      <c r="P25" s="154">
        <v>101</v>
      </c>
      <c r="Q25" s="330">
        <v>43</v>
      </c>
      <c r="R25" s="154">
        <v>1423</v>
      </c>
      <c r="S25" s="154">
        <v>31</v>
      </c>
      <c r="T25" s="154">
        <v>22</v>
      </c>
      <c r="U25" s="154">
        <v>50</v>
      </c>
      <c r="V25" s="154">
        <v>11</v>
      </c>
      <c r="W25" s="154">
        <v>32</v>
      </c>
      <c r="X25" s="154">
        <v>155</v>
      </c>
      <c r="Y25" s="330">
        <v>2</v>
      </c>
      <c r="Z25" s="85">
        <v>5</v>
      </c>
      <c r="AA25" s="154">
        <v>210</v>
      </c>
      <c r="AB25" s="154">
        <v>9</v>
      </c>
      <c r="AC25" s="330">
        <v>5</v>
      </c>
      <c r="AD25" s="154">
        <v>116</v>
      </c>
      <c r="AE25" s="154">
        <v>31</v>
      </c>
      <c r="AF25" s="154">
        <v>22</v>
      </c>
      <c r="AG25" s="154">
        <v>209</v>
      </c>
      <c r="AH25" s="154">
        <v>140</v>
      </c>
      <c r="AI25" s="73">
        <f>SUM(B31:AG31)</f>
        <v>0</v>
      </c>
      <c r="AJ25" s="44"/>
      <c r="AK25" s="44"/>
      <c r="AL25" s="44"/>
      <c r="AM25" s="44"/>
      <c r="AN25" s="44"/>
    </row>
    <row r="26" spans="1:40" x14ac:dyDescent="0.2">
      <c r="A26" s="44"/>
      <c r="B26" s="44" t="s">
        <v>393</v>
      </c>
      <c r="C26" s="102">
        <v>0</v>
      </c>
      <c r="D26" s="159">
        <v>15</v>
      </c>
      <c r="E26" s="159">
        <v>3</v>
      </c>
      <c r="F26" s="330" t="s">
        <v>53</v>
      </c>
      <c r="G26" s="102">
        <v>0</v>
      </c>
      <c r="H26" s="159">
        <v>1</v>
      </c>
      <c r="I26" s="102">
        <v>0</v>
      </c>
      <c r="J26" s="159">
        <v>7</v>
      </c>
      <c r="K26" s="102">
        <v>0</v>
      </c>
      <c r="L26" s="102">
        <v>0</v>
      </c>
      <c r="M26" s="85">
        <v>2</v>
      </c>
      <c r="N26" s="85" t="s">
        <v>53</v>
      </c>
      <c r="O26" s="102">
        <v>0</v>
      </c>
      <c r="P26" s="159">
        <v>13</v>
      </c>
      <c r="Q26" s="159">
        <v>54</v>
      </c>
      <c r="R26" s="85">
        <v>20</v>
      </c>
      <c r="S26" s="159">
        <v>11</v>
      </c>
      <c r="T26" s="102">
        <v>0</v>
      </c>
      <c r="U26" s="102">
        <v>0</v>
      </c>
      <c r="V26" s="102">
        <v>0</v>
      </c>
      <c r="W26" s="102">
        <v>0</v>
      </c>
      <c r="X26" s="85">
        <v>7</v>
      </c>
      <c r="Y26" s="102">
        <v>0</v>
      </c>
      <c r="Z26" s="85">
        <v>15</v>
      </c>
      <c r="AA26" s="159">
        <v>21</v>
      </c>
      <c r="AB26" s="85">
        <v>22</v>
      </c>
      <c r="AC26" s="102">
        <v>3</v>
      </c>
      <c r="AD26" s="102">
        <v>0</v>
      </c>
      <c r="AE26" s="159">
        <v>46</v>
      </c>
      <c r="AF26" s="159">
        <v>24</v>
      </c>
      <c r="AG26" s="102">
        <v>1</v>
      </c>
      <c r="AH26" s="159">
        <v>25</v>
      </c>
      <c r="AI26" s="73">
        <f>SUM(B32:AG32)</f>
        <v>244478</v>
      </c>
      <c r="AJ26" s="44"/>
      <c r="AK26" s="44"/>
      <c r="AL26" s="44"/>
      <c r="AM26" s="44"/>
      <c r="AN26" s="44"/>
    </row>
    <row r="27" spans="1:40" x14ac:dyDescent="0.2">
      <c r="A27" s="44"/>
      <c r="B27" s="44"/>
      <c r="C27" s="102"/>
      <c r="D27" s="159"/>
      <c r="E27" s="159"/>
      <c r="F27" s="330"/>
      <c r="G27" s="102"/>
      <c r="H27" s="159"/>
      <c r="I27" s="102"/>
      <c r="J27" s="159"/>
      <c r="K27" s="102"/>
      <c r="L27" s="102"/>
      <c r="M27" s="85"/>
      <c r="N27" s="85"/>
      <c r="O27" s="102"/>
      <c r="P27" s="159"/>
      <c r="Q27" s="159"/>
      <c r="R27" s="85"/>
      <c r="S27" s="159"/>
      <c r="T27" s="102"/>
      <c r="U27" s="102"/>
      <c r="V27" s="102"/>
      <c r="W27" s="102"/>
      <c r="X27" s="85"/>
      <c r="Y27" s="102"/>
      <c r="Z27" s="85"/>
      <c r="AA27" s="159"/>
      <c r="AB27" s="85"/>
      <c r="AC27" s="102"/>
      <c r="AD27" s="102"/>
      <c r="AE27" s="159"/>
      <c r="AF27" s="159"/>
      <c r="AG27" s="102"/>
      <c r="AH27" s="159"/>
      <c r="AI27" s="73"/>
      <c r="AJ27" s="44"/>
      <c r="AK27" s="44"/>
      <c r="AL27" s="44"/>
      <c r="AM27" s="44"/>
      <c r="AN27" s="44"/>
    </row>
    <row r="28" spans="1:40" x14ac:dyDescent="0.2">
      <c r="A28" s="44"/>
      <c r="B28" s="44"/>
      <c r="C28" s="102"/>
      <c r="D28" s="159"/>
      <c r="E28" s="159"/>
      <c r="F28" s="330"/>
      <c r="G28" s="102"/>
      <c r="H28" s="159"/>
      <c r="I28" s="102"/>
      <c r="J28" s="159"/>
      <c r="K28" s="102"/>
      <c r="L28" s="102"/>
      <c r="M28" s="85"/>
      <c r="N28" s="85"/>
      <c r="O28" s="102"/>
      <c r="P28" s="159"/>
      <c r="Q28" s="159"/>
      <c r="R28" s="85"/>
      <c r="S28" s="159"/>
      <c r="T28" s="102"/>
      <c r="U28" s="102"/>
      <c r="V28" s="102"/>
      <c r="W28" s="102"/>
      <c r="X28" s="85"/>
      <c r="Y28" s="102"/>
      <c r="Z28" s="85"/>
      <c r="AA28" s="159"/>
      <c r="AB28" s="85"/>
      <c r="AC28" s="102"/>
      <c r="AD28" s="102"/>
      <c r="AE28" s="159"/>
      <c r="AF28" s="159"/>
      <c r="AG28" s="102"/>
      <c r="AH28" s="159"/>
      <c r="AI28" s="73"/>
      <c r="AJ28" s="44"/>
      <c r="AK28" s="44"/>
      <c r="AL28" s="44"/>
      <c r="AM28" s="44"/>
      <c r="AN28" s="44"/>
    </row>
    <row r="29" spans="1:40" x14ac:dyDescent="0.2">
      <c r="A29" s="44"/>
      <c r="B29" s="44"/>
      <c r="C29" s="102"/>
      <c r="D29" s="159"/>
      <c r="E29" s="159"/>
      <c r="F29" s="330"/>
      <c r="G29" s="102"/>
      <c r="H29" s="159"/>
      <c r="I29" s="102"/>
      <c r="J29" s="159"/>
      <c r="K29" s="102"/>
      <c r="L29" s="102"/>
      <c r="M29" s="85"/>
      <c r="N29" s="85"/>
      <c r="O29" s="102"/>
      <c r="P29" s="159"/>
      <c r="Q29" s="159"/>
      <c r="R29" s="85"/>
      <c r="S29" s="159"/>
      <c r="T29" s="102"/>
      <c r="U29" s="102"/>
      <c r="V29" s="102"/>
      <c r="W29" s="102"/>
      <c r="X29" s="85"/>
      <c r="Y29" s="102"/>
      <c r="Z29" s="85"/>
      <c r="AA29" s="159"/>
      <c r="AB29" s="85"/>
      <c r="AC29" s="102"/>
      <c r="AD29" s="102"/>
      <c r="AE29" s="159"/>
      <c r="AF29" s="159"/>
      <c r="AG29" s="102"/>
      <c r="AH29" s="159"/>
      <c r="AI29" s="73"/>
      <c r="AJ29" s="44"/>
      <c r="AK29" s="44"/>
      <c r="AL29" s="44"/>
      <c r="AM29" s="44"/>
      <c r="AN29" s="44"/>
    </row>
    <row r="30" spans="1:40" x14ac:dyDescent="0.2">
      <c r="A30" s="44"/>
      <c r="B30" s="44"/>
      <c r="C30" s="102"/>
      <c r="D30" s="159"/>
      <c r="E30" s="159"/>
      <c r="F30" s="330"/>
      <c r="G30" s="102"/>
      <c r="H30" s="159"/>
      <c r="I30" s="102"/>
      <c r="J30" s="159"/>
      <c r="K30" s="102"/>
      <c r="L30" s="102"/>
      <c r="M30" s="85"/>
      <c r="N30" s="85"/>
      <c r="O30" s="102"/>
      <c r="P30" s="159"/>
      <c r="Q30" s="159"/>
      <c r="R30" s="85"/>
      <c r="S30" s="159"/>
      <c r="T30" s="102"/>
      <c r="U30" s="102"/>
      <c r="V30" s="102"/>
      <c r="W30" s="102"/>
      <c r="X30" s="85"/>
      <c r="Y30" s="102"/>
      <c r="Z30" s="85"/>
      <c r="AA30" s="159"/>
      <c r="AB30" s="85"/>
      <c r="AC30" s="102"/>
      <c r="AD30" s="102"/>
      <c r="AE30" s="159"/>
      <c r="AF30" s="159"/>
      <c r="AG30" s="102"/>
      <c r="AH30" s="159"/>
      <c r="AI30" s="73"/>
      <c r="AJ30" s="44"/>
      <c r="AK30" s="44"/>
      <c r="AL30" s="44"/>
      <c r="AM30" s="44"/>
      <c r="AN30" s="44"/>
    </row>
    <row r="31" spans="1:40"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row>
    <row r="32" spans="1:40" x14ac:dyDescent="0.2">
      <c r="A32" s="44" t="s">
        <v>654</v>
      </c>
      <c r="B32" s="44" t="s">
        <v>655</v>
      </c>
      <c r="C32" s="404">
        <v>8564</v>
      </c>
      <c r="D32" s="309">
        <v>9240</v>
      </c>
      <c r="E32" s="404">
        <v>5738</v>
      </c>
      <c r="F32" s="404">
        <v>5013</v>
      </c>
      <c r="G32" s="404">
        <v>2430</v>
      </c>
      <c r="H32" s="404">
        <v>3508</v>
      </c>
      <c r="I32" s="404">
        <v>6428</v>
      </c>
      <c r="J32" s="404">
        <v>7141</v>
      </c>
      <c r="K32" s="404">
        <v>5168</v>
      </c>
      <c r="L32" s="309">
        <v>4769</v>
      </c>
      <c r="M32" s="404">
        <v>4182</v>
      </c>
      <c r="N32" s="404">
        <v>20895</v>
      </c>
      <c r="O32" s="404">
        <v>825</v>
      </c>
      <c r="P32" s="404">
        <v>8583</v>
      </c>
      <c r="Q32" s="404">
        <v>22388</v>
      </c>
      <c r="R32" s="404">
        <v>28668</v>
      </c>
      <c r="S32" s="404">
        <v>11508</v>
      </c>
      <c r="T32" s="404">
        <v>4851</v>
      </c>
      <c r="U32" s="404">
        <v>4642</v>
      </c>
      <c r="V32" s="404">
        <v>4647</v>
      </c>
      <c r="W32" s="404">
        <v>7818</v>
      </c>
      <c r="X32" s="404">
        <v>18878</v>
      </c>
      <c r="Y32" s="404">
        <v>1299</v>
      </c>
      <c r="Z32" s="404">
        <v>5831</v>
      </c>
      <c r="AA32" s="404">
        <v>8036</v>
      </c>
      <c r="AB32" s="309" t="s">
        <v>435</v>
      </c>
      <c r="AC32" s="404">
        <v>328</v>
      </c>
      <c r="AD32" s="404">
        <v>5752</v>
      </c>
      <c r="AE32" s="404">
        <v>17539</v>
      </c>
      <c r="AF32" s="404">
        <v>5265</v>
      </c>
      <c r="AG32" s="404">
        <v>4544</v>
      </c>
      <c r="AH32" s="404">
        <v>9424</v>
      </c>
      <c r="AI32" s="404">
        <v>253902</v>
      </c>
      <c r="AJ32" s="44"/>
      <c r="AK32" s="44"/>
      <c r="AL32" s="44"/>
      <c r="AM32" s="44"/>
      <c r="AN32" s="44"/>
    </row>
    <row r="33" spans="1:40" x14ac:dyDescent="0.2">
      <c r="A33" s="44"/>
      <c r="B33" s="44" t="s">
        <v>656</v>
      </c>
      <c r="C33" s="404">
        <v>8313</v>
      </c>
      <c r="D33" s="309">
        <v>15601</v>
      </c>
      <c r="E33" s="404">
        <v>5991</v>
      </c>
      <c r="F33" s="404">
        <v>4828</v>
      </c>
      <c r="G33" s="404">
        <v>2439</v>
      </c>
      <c r="H33" s="404">
        <v>3606</v>
      </c>
      <c r="I33" s="404">
        <v>6086</v>
      </c>
      <c r="J33" s="404">
        <v>6976</v>
      </c>
      <c r="K33" s="404">
        <v>5421</v>
      </c>
      <c r="L33" s="404">
        <v>5059</v>
      </c>
      <c r="M33" s="404">
        <v>4269</v>
      </c>
      <c r="N33" s="404">
        <v>22093</v>
      </c>
      <c r="O33" s="404">
        <v>813</v>
      </c>
      <c r="P33" s="404">
        <v>9156</v>
      </c>
      <c r="Q33" s="404">
        <v>22045</v>
      </c>
      <c r="R33" s="404">
        <v>29522</v>
      </c>
      <c r="S33" s="404">
        <v>11282</v>
      </c>
      <c r="T33" s="404">
        <v>5123</v>
      </c>
      <c r="U33" s="404">
        <v>4677</v>
      </c>
      <c r="V33" s="404">
        <v>4628</v>
      </c>
      <c r="W33" s="404">
        <v>8263</v>
      </c>
      <c r="X33" s="404">
        <v>19804</v>
      </c>
      <c r="Y33" s="404">
        <v>1216</v>
      </c>
      <c r="Z33" s="404">
        <v>5603</v>
      </c>
      <c r="AA33" s="404">
        <v>8761</v>
      </c>
      <c r="AB33" s="309" t="s">
        <v>435</v>
      </c>
      <c r="AC33" s="404">
        <v>340</v>
      </c>
      <c r="AD33" s="404">
        <v>5857</v>
      </c>
      <c r="AE33" s="404">
        <v>18217</v>
      </c>
      <c r="AF33" s="404">
        <v>5034</v>
      </c>
      <c r="AG33" s="404">
        <v>4781</v>
      </c>
      <c r="AH33" s="404">
        <v>9506</v>
      </c>
      <c r="AI33" s="404">
        <v>265310</v>
      </c>
      <c r="AJ33" s="44"/>
      <c r="AK33" s="44"/>
      <c r="AL33" s="44"/>
      <c r="AM33" s="44"/>
      <c r="AN33" s="44"/>
    </row>
    <row r="34" spans="1:40" x14ac:dyDescent="0.2">
      <c r="A34" s="44"/>
      <c r="B34" s="44" t="s">
        <v>657</v>
      </c>
      <c r="C34" s="309">
        <v>8044</v>
      </c>
      <c r="D34" s="309">
        <v>16288</v>
      </c>
      <c r="E34" s="309">
        <v>5969</v>
      </c>
      <c r="F34" s="309">
        <v>4438</v>
      </c>
      <c r="G34" s="309">
        <v>2511</v>
      </c>
      <c r="H34" s="309">
        <v>2922</v>
      </c>
      <c r="I34" s="309">
        <v>6199</v>
      </c>
      <c r="J34" s="309">
        <v>6819</v>
      </c>
      <c r="K34" s="309">
        <v>4738</v>
      </c>
      <c r="L34" s="309">
        <v>5059</v>
      </c>
      <c r="M34" s="309">
        <v>4318</v>
      </c>
      <c r="N34" s="309">
        <v>22921</v>
      </c>
      <c r="O34" s="309">
        <v>969</v>
      </c>
      <c r="P34" s="309">
        <v>9821</v>
      </c>
      <c r="Q34" s="309">
        <v>21574</v>
      </c>
      <c r="R34" s="309">
        <v>24761</v>
      </c>
      <c r="S34" s="309">
        <v>7445</v>
      </c>
      <c r="T34" s="309">
        <v>5312</v>
      </c>
      <c r="U34" s="309">
        <v>4654</v>
      </c>
      <c r="V34" s="309">
        <v>4849</v>
      </c>
      <c r="W34" s="309">
        <v>8531</v>
      </c>
      <c r="X34" s="309">
        <v>19019</v>
      </c>
      <c r="Y34" s="309">
        <v>1143</v>
      </c>
      <c r="Z34" s="309">
        <v>5551</v>
      </c>
      <c r="AA34" s="309">
        <v>8569</v>
      </c>
      <c r="AB34" s="309" t="s">
        <v>435</v>
      </c>
      <c r="AC34" s="309">
        <v>383</v>
      </c>
      <c r="AD34" s="309">
        <v>5958</v>
      </c>
      <c r="AE34" s="309">
        <v>19245</v>
      </c>
      <c r="AF34" s="309">
        <v>4649</v>
      </c>
      <c r="AG34" s="309">
        <v>4730</v>
      </c>
      <c r="AH34" s="309">
        <v>9691</v>
      </c>
      <c r="AI34" s="405">
        <v>257080</v>
      </c>
      <c r="AJ34" s="44"/>
      <c r="AK34" s="44"/>
      <c r="AL34" s="44"/>
      <c r="AM34" s="44"/>
      <c r="AN34" s="44"/>
    </row>
    <row r="35" spans="1:40" x14ac:dyDescent="0.2">
      <c r="A35" s="44"/>
      <c r="B35" s="44" t="s">
        <v>658</v>
      </c>
      <c r="C35" s="309">
        <v>8032</v>
      </c>
      <c r="D35" s="309">
        <v>13358</v>
      </c>
      <c r="E35" s="309">
        <v>5581</v>
      </c>
      <c r="F35" s="309">
        <v>4314</v>
      </c>
      <c r="G35" s="309">
        <v>2518</v>
      </c>
      <c r="H35" s="309">
        <v>3369</v>
      </c>
      <c r="I35" s="309">
        <v>6766</v>
      </c>
      <c r="J35" s="309">
        <v>6787</v>
      </c>
      <c r="K35" s="309">
        <v>5175</v>
      </c>
      <c r="L35" s="309">
        <v>4328</v>
      </c>
      <c r="M35" s="309">
        <v>5756</v>
      </c>
      <c r="N35" s="309">
        <v>23470</v>
      </c>
      <c r="O35" s="309">
        <v>918</v>
      </c>
      <c r="P35" s="309">
        <v>8108</v>
      </c>
      <c r="Q35" s="309">
        <v>21021</v>
      </c>
      <c r="R35" s="309">
        <v>27317</v>
      </c>
      <c r="S35" s="309">
        <v>12967</v>
      </c>
      <c r="T35" s="309">
        <v>5183</v>
      </c>
      <c r="U35" s="309">
        <v>4673</v>
      </c>
      <c r="V35" s="309">
        <v>4485</v>
      </c>
      <c r="W35" s="309">
        <v>7379</v>
      </c>
      <c r="X35" s="309">
        <v>18013</v>
      </c>
      <c r="Y35" s="309">
        <v>1281</v>
      </c>
      <c r="Z35" s="309">
        <v>6169</v>
      </c>
      <c r="AA35" s="309">
        <v>8358</v>
      </c>
      <c r="AB35" s="309">
        <v>6987</v>
      </c>
      <c r="AC35" s="309">
        <v>381</v>
      </c>
      <c r="AD35" s="309">
        <v>6356</v>
      </c>
      <c r="AE35" s="309">
        <v>15274</v>
      </c>
      <c r="AF35" s="309">
        <v>4273</v>
      </c>
      <c r="AG35" s="309">
        <v>4625</v>
      </c>
      <c r="AH35" s="309">
        <v>9823</v>
      </c>
      <c r="AI35" s="405">
        <v>263045</v>
      </c>
      <c r="AJ35" s="44"/>
      <c r="AK35" s="44"/>
      <c r="AL35" s="44"/>
      <c r="AM35" s="44"/>
      <c r="AN35" s="44"/>
    </row>
    <row r="36" spans="1:40" x14ac:dyDescent="0.2">
      <c r="A36" s="44"/>
      <c r="B36" s="44" t="s">
        <v>659</v>
      </c>
      <c r="C36" s="309">
        <v>7887</v>
      </c>
      <c r="D36" s="309">
        <v>12166</v>
      </c>
      <c r="E36" s="309">
        <v>4892</v>
      </c>
      <c r="F36" s="309">
        <v>3867</v>
      </c>
      <c r="G36" s="309">
        <v>2377</v>
      </c>
      <c r="H36" s="309">
        <v>3212</v>
      </c>
      <c r="I36" s="309">
        <v>5776</v>
      </c>
      <c r="J36" s="309">
        <v>6098</v>
      </c>
      <c r="K36" s="309">
        <v>2905</v>
      </c>
      <c r="L36" s="309">
        <v>5131</v>
      </c>
      <c r="M36" s="309">
        <v>4375</v>
      </c>
      <c r="N36" s="309">
        <v>17502</v>
      </c>
      <c r="O36" s="309">
        <v>961</v>
      </c>
      <c r="P36" s="309">
        <v>8256</v>
      </c>
      <c r="Q36" s="309">
        <v>19750</v>
      </c>
      <c r="R36" s="309">
        <v>23692</v>
      </c>
      <c r="S36" s="309">
        <v>9938</v>
      </c>
      <c r="T36" s="309">
        <v>5099</v>
      </c>
      <c r="U36" s="309">
        <v>3164</v>
      </c>
      <c r="V36" s="309">
        <v>4033</v>
      </c>
      <c r="W36" s="309">
        <v>6040</v>
      </c>
      <c r="X36" s="309">
        <v>16957</v>
      </c>
      <c r="Y36" s="309">
        <v>1108</v>
      </c>
      <c r="Z36" s="309">
        <v>5975</v>
      </c>
      <c r="AA36" s="309">
        <v>7873</v>
      </c>
      <c r="AB36" s="309">
        <v>6456</v>
      </c>
      <c r="AC36" s="309">
        <v>800</v>
      </c>
      <c r="AD36" s="309">
        <v>5212</v>
      </c>
      <c r="AE36" s="309">
        <v>15602</v>
      </c>
      <c r="AF36" s="309">
        <v>4374</v>
      </c>
      <c r="AG36" s="309">
        <v>4221</v>
      </c>
      <c r="AH36" s="309">
        <v>9529</v>
      </c>
      <c r="AI36" s="405">
        <v>245035</v>
      </c>
      <c r="AJ36" s="44"/>
      <c r="AK36" s="44"/>
      <c r="AL36" s="44"/>
      <c r="AM36" s="44"/>
      <c r="AN36" s="44"/>
    </row>
    <row r="37" spans="1:40" x14ac:dyDescent="0.2">
      <c r="A37" s="44"/>
      <c r="B37" s="44" t="s">
        <v>660</v>
      </c>
      <c r="C37" s="309">
        <v>5183</v>
      </c>
      <c r="D37" s="309">
        <v>8155</v>
      </c>
      <c r="E37" s="309">
        <v>5451</v>
      </c>
      <c r="F37" s="309">
        <v>3433</v>
      </c>
      <c r="G37" s="309">
        <v>2572</v>
      </c>
      <c r="H37" s="309">
        <v>3096</v>
      </c>
      <c r="I37" s="309">
        <v>5252</v>
      </c>
      <c r="J37" s="309">
        <v>5735</v>
      </c>
      <c r="K37" s="309">
        <v>4847</v>
      </c>
      <c r="L37" s="309">
        <v>5293</v>
      </c>
      <c r="M37" s="309">
        <v>4020</v>
      </c>
      <c r="N37" s="309">
        <v>16922</v>
      </c>
      <c r="O37" s="309">
        <v>922</v>
      </c>
      <c r="P37" s="309">
        <v>7332</v>
      </c>
      <c r="Q37" s="309">
        <v>18877</v>
      </c>
      <c r="R37" s="309">
        <v>19350</v>
      </c>
      <c r="S37" s="309">
        <v>10855</v>
      </c>
      <c r="T37" s="309">
        <v>4955</v>
      </c>
      <c r="U37" s="309">
        <v>4716</v>
      </c>
      <c r="V37" s="309">
        <v>3687</v>
      </c>
      <c r="W37" s="309">
        <v>6157</v>
      </c>
      <c r="X37" s="309">
        <v>18352</v>
      </c>
      <c r="Y37" s="309">
        <v>1050</v>
      </c>
      <c r="Z37" s="309">
        <v>6814</v>
      </c>
      <c r="AA37" s="309">
        <v>8326</v>
      </c>
      <c r="AB37" s="309">
        <v>5980</v>
      </c>
      <c r="AC37" s="309">
        <v>953</v>
      </c>
      <c r="AD37" s="309">
        <v>5475</v>
      </c>
      <c r="AE37" s="309">
        <v>15826</v>
      </c>
      <c r="AF37" s="309">
        <v>4082</v>
      </c>
      <c r="AG37" s="309">
        <v>4936</v>
      </c>
      <c r="AH37" s="309">
        <v>9615</v>
      </c>
      <c r="AI37" s="405">
        <v>228219</v>
      </c>
      <c r="AJ37" s="44"/>
      <c r="AK37" s="44"/>
      <c r="AL37" s="44"/>
      <c r="AM37" s="44"/>
      <c r="AN37" s="44"/>
    </row>
    <row r="38" spans="1:40" x14ac:dyDescent="0.2">
      <c r="A38" s="44"/>
      <c r="B38" s="44" t="s">
        <v>661</v>
      </c>
      <c r="C38" s="309">
        <v>69</v>
      </c>
      <c r="D38" s="309">
        <v>83</v>
      </c>
      <c r="E38" s="309">
        <v>111</v>
      </c>
      <c r="F38" s="309">
        <v>18</v>
      </c>
      <c r="G38" s="309">
        <v>23</v>
      </c>
      <c r="H38" s="309">
        <v>41</v>
      </c>
      <c r="I38" s="309">
        <v>79</v>
      </c>
      <c r="J38" s="309">
        <v>46</v>
      </c>
      <c r="K38" s="309">
        <v>55</v>
      </c>
      <c r="L38" s="309">
        <v>10</v>
      </c>
      <c r="M38" s="309">
        <v>38</v>
      </c>
      <c r="N38" s="309">
        <v>290</v>
      </c>
      <c r="O38" s="309">
        <v>6</v>
      </c>
      <c r="P38" s="309">
        <v>45</v>
      </c>
      <c r="Q38" s="309">
        <v>105</v>
      </c>
      <c r="R38" s="309">
        <v>246</v>
      </c>
      <c r="S38" s="309">
        <v>122</v>
      </c>
      <c r="T38" s="309">
        <v>106</v>
      </c>
      <c r="U38" s="309">
        <v>61</v>
      </c>
      <c r="V38" s="309">
        <v>6</v>
      </c>
      <c r="W38" s="309">
        <v>15</v>
      </c>
      <c r="X38" s="309">
        <v>95</v>
      </c>
      <c r="Y38" s="309">
        <v>22</v>
      </c>
      <c r="Z38" s="309">
        <v>107</v>
      </c>
      <c r="AA38" s="309">
        <v>90</v>
      </c>
      <c r="AB38" s="309">
        <v>71</v>
      </c>
      <c r="AC38" s="309">
        <v>13</v>
      </c>
      <c r="AD38" s="309">
        <v>60</v>
      </c>
      <c r="AE38" s="309">
        <v>86</v>
      </c>
      <c r="AF38" s="309">
        <v>42</v>
      </c>
      <c r="AG38" s="309">
        <v>66</v>
      </c>
      <c r="AH38" s="309">
        <v>153</v>
      </c>
      <c r="AI38" s="405">
        <v>2380</v>
      </c>
      <c r="AJ38" s="44"/>
      <c r="AK38" s="44"/>
      <c r="AL38" s="44"/>
      <c r="AM38" s="44"/>
      <c r="AN38" s="44"/>
    </row>
    <row r="39" spans="1:40" x14ac:dyDescent="0.2">
      <c r="A39" s="44"/>
      <c r="B39" s="44" t="s">
        <v>662</v>
      </c>
      <c r="C39" s="309">
        <v>2627</v>
      </c>
      <c r="D39" s="309">
        <v>3263</v>
      </c>
      <c r="E39" s="309">
        <v>2498</v>
      </c>
      <c r="F39" s="309">
        <v>1481</v>
      </c>
      <c r="G39" s="309">
        <v>1344</v>
      </c>
      <c r="H39" s="309">
        <v>1401</v>
      </c>
      <c r="I39" s="309">
        <v>2847</v>
      </c>
      <c r="J39" s="309">
        <v>2776</v>
      </c>
      <c r="K39" s="309">
        <v>2028</v>
      </c>
      <c r="L39" s="309">
        <v>2665</v>
      </c>
      <c r="M39" s="309">
        <v>1484</v>
      </c>
      <c r="N39" s="309">
        <v>7036</v>
      </c>
      <c r="O39" s="309">
        <v>454</v>
      </c>
      <c r="P39" s="309">
        <v>3781</v>
      </c>
      <c r="Q39" s="309">
        <v>9865</v>
      </c>
      <c r="R39" s="309">
        <v>11186</v>
      </c>
      <c r="S39" s="309">
        <v>4301</v>
      </c>
      <c r="T39" s="309">
        <v>2155</v>
      </c>
      <c r="U39" s="309">
        <v>2151</v>
      </c>
      <c r="V39" s="309">
        <v>1736</v>
      </c>
      <c r="W39" s="309">
        <v>3183</v>
      </c>
      <c r="X39" s="309">
        <v>10289</v>
      </c>
      <c r="Y39" s="309">
        <v>399</v>
      </c>
      <c r="Z39" s="309">
        <v>2662</v>
      </c>
      <c r="AA39" s="309">
        <v>5521</v>
      </c>
      <c r="AB39" s="309">
        <v>2572</v>
      </c>
      <c r="AC39" s="309">
        <v>380</v>
      </c>
      <c r="AD39" s="309">
        <v>2497</v>
      </c>
      <c r="AE39" s="309">
        <v>11295</v>
      </c>
      <c r="AF39" s="309">
        <v>1768</v>
      </c>
      <c r="AG39" s="309">
        <v>3007</v>
      </c>
      <c r="AH39" s="309">
        <v>5760</v>
      </c>
      <c r="AI39" s="405">
        <v>116412</v>
      </c>
      <c r="AJ39" s="44"/>
      <c r="AK39" s="44"/>
      <c r="AL39" s="44"/>
      <c r="AM39" s="44"/>
      <c r="AN39" s="44"/>
    </row>
    <row r="40" spans="1:40" x14ac:dyDescent="0.2">
      <c r="A40" s="44"/>
      <c r="B40" s="44" t="s">
        <v>663</v>
      </c>
      <c r="C40" s="309">
        <v>2487</v>
      </c>
      <c r="D40" s="309">
        <v>4809</v>
      </c>
      <c r="E40" s="309">
        <v>2842</v>
      </c>
      <c r="F40" s="309">
        <v>1934</v>
      </c>
      <c r="G40" s="309">
        <v>1205</v>
      </c>
      <c r="H40" s="309">
        <v>1654</v>
      </c>
      <c r="I40" s="309">
        <v>2326</v>
      </c>
      <c r="J40" s="309">
        <v>2913</v>
      </c>
      <c r="K40" s="309">
        <v>2764</v>
      </c>
      <c r="L40" s="309">
        <v>2618</v>
      </c>
      <c r="M40" s="309">
        <v>2498</v>
      </c>
      <c r="N40" s="309">
        <v>9596</v>
      </c>
      <c r="O40" s="309">
        <v>462</v>
      </c>
      <c r="P40" s="309">
        <v>3506</v>
      </c>
      <c r="Q40" s="309">
        <v>8907</v>
      </c>
      <c r="R40" s="309">
        <v>7918</v>
      </c>
      <c r="S40" s="309">
        <v>6432</v>
      </c>
      <c r="T40" s="309">
        <v>2694</v>
      </c>
      <c r="U40" s="309">
        <v>2504</v>
      </c>
      <c r="V40" s="309">
        <v>1945</v>
      </c>
      <c r="W40" s="309">
        <v>2959</v>
      </c>
      <c r="X40" s="309">
        <v>7968</v>
      </c>
      <c r="Y40" s="309">
        <v>629</v>
      </c>
      <c r="Z40" s="309">
        <v>4045</v>
      </c>
      <c r="AA40" s="309">
        <v>2715</v>
      </c>
      <c r="AB40" s="309">
        <v>3337</v>
      </c>
      <c r="AC40" s="309">
        <v>560</v>
      </c>
      <c r="AD40" s="309">
        <v>2918</v>
      </c>
      <c r="AE40" s="309">
        <v>4445</v>
      </c>
      <c r="AF40" s="309">
        <v>2272</v>
      </c>
      <c r="AG40" s="309">
        <v>1863</v>
      </c>
      <c r="AH40" s="309">
        <v>3702</v>
      </c>
      <c r="AI40" s="405">
        <v>109427</v>
      </c>
      <c r="AJ40" s="44"/>
      <c r="AK40" s="44"/>
      <c r="AL40" s="44"/>
      <c r="AM40" s="44"/>
      <c r="AN40" s="44"/>
    </row>
    <row r="41" spans="1:4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sheetData>
  <mergeCells count="4">
    <mergeCell ref="J2:L2"/>
    <mergeCell ref="M2:M3"/>
    <mergeCell ref="N2:N3"/>
    <mergeCell ref="O2: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83"/>
  <sheetViews>
    <sheetView zoomScale="75" zoomScaleNormal="75" workbookViewId="0"/>
  </sheetViews>
  <sheetFormatPr defaultRowHeight="12.75" x14ac:dyDescent="0.2"/>
  <cols>
    <col min="1" max="1" width="24.28515625" style="11" customWidth="1"/>
    <col min="2" max="8" width="10.28515625" style="11" hidden="1" customWidth="1"/>
    <col min="9" max="11" width="9.7109375" style="11" hidden="1" customWidth="1"/>
    <col min="12" max="12" width="11.42578125" style="11" hidden="1" customWidth="1"/>
    <col min="13" max="13" width="10.85546875" style="11" hidden="1" customWidth="1"/>
    <col min="14" max="16" width="9.7109375" style="11" hidden="1" customWidth="1"/>
    <col min="17" max="17" width="9.7109375" style="240" hidden="1" customWidth="1"/>
    <col min="18" max="18" width="12" style="240" customWidth="1"/>
    <col min="19" max="19" width="9.7109375" style="240" customWidth="1"/>
    <col min="20" max="20" width="9.42578125" style="11" customWidth="1"/>
    <col min="21" max="21" width="11.42578125" style="11" customWidth="1"/>
    <col min="22" max="16384" width="9.140625" style="11"/>
  </cols>
  <sheetData>
    <row r="1" spans="1:28" s="43" customFormat="1" ht="15.75" x14ac:dyDescent="0.25">
      <c r="A1" s="90" t="s">
        <v>316</v>
      </c>
      <c r="B1" s="90"/>
      <c r="C1" s="90"/>
      <c r="D1" s="90"/>
      <c r="E1" s="90"/>
      <c r="F1" s="90"/>
      <c r="G1" s="90"/>
      <c r="H1" s="90"/>
      <c r="N1" s="44"/>
      <c r="Q1" s="148"/>
      <c r="R1" s="148"/>
      <c r="S1" s="148"/>
    </row>
    <row r="2" spans="1:28" ht="15.75" x14ac:dyDescent="0.25">
      <c r="A2" s="207"/>
      <c r="B2" s="207">
        <v>1993</v>
      </c>
      <c r="C2" s="207">
        <v>1994</v>
      </c>
      <c r="D2" s="207">
        <v>1995</v>
      </c>
      <c r="E2" s="207">
        <v>1996</v>
      </c>
      <c r="F2" s="207">
        <v>1997</v>
      </c>
      <c r="G2" s="207">
        <v>1998</v>
      </c>
      <c r="H2" s="207">
        <v>1999</v>
      </c>
      <c r="I2" s="207">
        <v>2000</v>
      </c>
      <c r="J2" s="207">
        <v>2001</v>
      </c>
      <c r="K2" s="208">
        <v>2002</v>
      </c>
      <c r="L2" s="208">
        <v>2003</v>
      </c>
      <c r="M2" s="208">
        <v>2004</v>
      </c>
      <c r="N2" s="208">
        <v>2005</v>
      </c>
      <c r="O2" s="208">
        <v>2006</v>
      </c>
      <c r="P2" s="208">
        <v>2007</v>
      </c>
      <c r="Q2" s="208">
        <v>2008</v>
      </c>
      <c r="R2" s="208">
        <v>2009</v>
      </c>
      <c r="S2" s="208">
        <v>2010</v>
      </c>
      <c r="T2" s="208">
        <v>2011</v>
      </c>
      <c r="U2" s="208">
        <v>2012</v>
      </c>
      <c r="V2" s="208">
        <v>2013</v>
      </c>
      <c r="W2" s="208">
        <v>2014</v>
      </c>
      <c r="X2" s="208">
        <v>2015</v>
      </c>
      <c r="Y2" s="208">
        <v>2016</v>
      </c>
      <c r="Z2" s="208">
        <v>2017</v>
      </c>
      <c r="AA2" s="208">
        <v>2018</v>
      </c>
      <c r="AB2" s="208">
        <v>2019</v>
      </c>
    </row>
    <row r="3" spans="1:28" x14ac:dyDescent="0.2">
      <c r="A3" s="380"/>
      <c r="B3" s="380"/>
      <c r="C3" s="380"/>
      <c r="D3" s="380"/>
      <c r="E3" s="380"/>
      <c r="F3" s="380"/>
      <c r="G3" s="380"/>
      <c r="H3" s="380"/>
      <c r="K3" s="35"/>
      <c r="L3" s="152"/>
      <c r="M3" s="152"/>
      <c r="N3" s="240"/>
      <c r="O3" s="152" t="s">
        <v>206</v>
      </c>
      <c r="P3" s="152"/>
      <c r="Q3" s="152"/>
      <c r="R3" s="152"/>
      <c r="S3" s="152"/>
      <c r="T3" s="152"/>
      <c r="U3" s="152"/>
      <c r="V3" s="152"/>
      <c r="AB3" s="152" t="s">
        <v>0</v>
      </c>
    </row>
    <row r="4" spans="1:28" ht="15" x14ac:dyDescent="0.25">
      <c r="A4" s="168" t="s">
        <v>289</v>
      </c>
      <c r="B4" s="168"/>
      <c r="C4" s="168"/>
      <c r="D4" s="168"/>
      <c r="E4" s="168"/>
      <c r="F4" s="168"/>
      <c r="G4" s="168"/>
      <c r="H4" s="168"/>
      <c r="J4" s="35"/>
      <c r="L4" s="240"/>
      <c r="M4" s="240"/>
      <c r="N4" s="240"/>
      <c r="Q4" s="11"/>
      <c r="R4" s="11"/>
      <c r="S4" s="11"/>
    </row>
    <row r="5" spans="1:28" ht="15" x14ac:dyDescent="0.2">
      <c r="A5" s="375" t="s">
        <v>7</v>
      </c>
      <c r="B5" s="263">
        <v>147.87299999999999</v>
      </c>
      <c r="C5" s="263">
        <v>145.53100000000001</v>
      </c>
      <c r="D5" s="264">
        <v>145.6</v>
      </c>
      <c r="E5" s="263">
        <v>153.4</v>
      </c>
      <c r="F5" s="263">
        <v>173.1</v>
      </c>
      <c r="G5" s="265">
        <v>177.79599999999999</v>
      </c>
      <c r="H5" s="265">
        <v>179.048</v>
      </c>
      <c r="I5" s="70">
        <v>183.33500000000001</v>
      </c>
      <c r="J5" s="43">
        <v>206.6</v>
      </c>
      <c r="K5" s="70">
        <v>224.09700000000001</v>
      </c>
      <c r="L5" s="70">
        <v>228.38399999999999</v>
      </c>
      <c r="M5" s="70">
        <v>228.06299999999999</v>
      </c>
      <c r="N5" s="70">
        <v>212.529</v>
      </c>
      <c r="O5" s="70">
        <v>204.90299999999999</v>
      </c>
      <c r="P5" s="434">
        <v>209.279</v>
      </c>
      <c r="Q5" s="434">
        <v>170.048</v>
      </c>
      <c r="R5" s="434">
        <v>176.77099999999999</v>
      </c>
      <c r="S5" s="434">
        <v>168.251</v>
      </c>
      <c r="T5" s="434">
        <v>159.178</v>
      </c>
      <c r="U5" s="434">
        <v>174.85900000000001</v>
      </c>
      <c r="V5" s="434">
        <v>199.34299999999999</v>
      </c>
      <c r="W5" s="434">
        <v>217.4</v>
      </c>
      <c r="X5" s="434">
        <v>223.45</v>
      </c>
      <c r="Y5" s="434">
        <v>225.244</v>
      </c>
      <c r="Z5" s="434">
        <v>206.61799999999999</v>
      </c>
      <c r="AA5" s="434">
        <v>190.035</v>
      </c>
      <c r="AB5" s="434">
        <v>175.465</v>
      </c>
    </row>
    <row r="6" spans="1:28" ht="15" x14ac:dyDescent="0.2">
      <c r="A6" s="375" t="s">
        <v>1</v>
      </c>
      <c r="B6" s="263">
        <v>3.073</v>
      </c>
      <c r="C6" s="263">
        <v>2.948</v>
      </c>
      <c r="D6" s="264">
        <v>2.9</v>
      </c>
      <c r="E6" s="263">
        <v>3.8</v>
      </c>
      <c r="F6" s="263">
        <v>5.6</v>
      </c>
      <c r="G6" s="265">
        <v>7.2409999999999997</v>
      </c>
      <c r="H6" s="265">
        <v>8.6790000000000003</v>
      </c>
      <c r="I6" s="70">
        <v>8.58</v>
      </c>
      <c r="J6" s="71">
        <v>8</v>
      </c>
      <c r="K6" s="70">
        <v>7.6539999999999999</v>
      </c>
      <c r="L6" s="70">
        <v>6.9340000000000002</v>
      </c>
      <c r="M6" s="70">
        <v>5.91</v>
      </c>
      <c r="N6" s="70">
        <v>6.5519999999999996</v>
      </c>
      <c r="O6" s="70">
        <v>7.1219999999999999</v>
      </c>
      <c r="P6" s="434">
        <v>7.609</v>
      </c>
      <c r="Q6" s="434">
        <v>7.4909999999999997</v>
      </c>
      <c r="R6" s="434">
        <v>5.976</v>
      </c>
      <c r="S6" s="434">
        <v>4.8860000000000001</v>
      </c>
      <c r="T6" s="434">
        <v>4.758</v>
      </c>
      <c r="U6" s="434">
        <v>5.1390000000000002</v>
      </c>
      <c r="V6" s="434">
        <v>5.2060000000000004</v>
      </c>
      <c r="W6" s="434">
        <v>5.9219999999999997</v>
      </c>
      <c r="X6" s="434">
        <v>6.13</v>
      </c>
      <c r="Y6" s="434">
        <v>6.7210000000000001</v>
      </c>
      <c r="Z6" s="434">
        <v>6.085</v>
      </c>
      <c r="AA6" s="434">
        <v>6.1589999999999998</v>
      </c>
      <c r="AB6" s="434">
        <v>6.2930000000000001</v>
      </c>
    </row>
    <row r="7" spans="1:28" ht="15" x14ac:dyDescent="0.2">
      <c r="A7" s="375" t="s">
        <v>814</v>
      </c>
      <c r="B7" s="263">
        <v>0.76500000000000001</v>
      </c>
      <c r="C7" s="263">
        <v>0.84799999999999998</v>
      </c>
      <c r="D7" s="264">
        <v>0.8</v>
      </c>
      <c r="E7" s="266">
        <v>0.7</v>
      </c>
      <c r="F7" s="263">
        <v>0.9</v>
      </c>
      <c r="G7" s="265">
        <v>0.81100000000000005</v>
      </c>
      <c r="H7" s="265">
        <v>0.84</v>
      </c>
      <c r="I7" s="70">
        <v>0.754</v>
      </c>
      <c r="J7" s="43">
        <v>0.8</v>
      </c>
      <c r="K7" s="70">
        <v>0.67800000000000005</v>
      </c>
      <c r="L7" s="70">
        <v>0.82099999999999995</v>
      </c>
      <c r="M7" s="70">
        <v>0.85899999999999999</v>
      </c>
      <c r="N7" s="70">
        <v>1.2729999999999999</v>
      </c>
      <c r="O7" s="70">
        <v>1.056</v>
      </c>
      <c r="P7" s="434">
        <v>1.0349999999999999</v>
      </c>
      <c r="Q7" s="434">
        <v>0.89700000000000002</v>
      </c>
      <c r="R7" s="434">
        <v>0.69099999999999995</v>
      </c>
      <c r="S7" s="434">
        <v>0.65400000000000003</v>
      </c>
      <c r="T7" s="434">
        <v>0.628</v>
      </c>
      <c r="U7" s="434">
        <v>0.70399999999999996</v>
      </c>
      <c r="V7" s="434">
        <v>0.91600000000000004</v>
      </c>
      <c r="W7" s="434">
        <v>0.82399999999999995</v>
      </c>
      <c r="X7" s="434">
        <v>0.80600000000000005</v>
      </c>
      <c r="Y7" s="434">
        <v>0.83</v>
      </c>
      <c r="Z7" s="434">
        <v>0.63</v>
      </c>
      <c r="AA7" s="434">
        <v>0.66800000000000004</v>
      </c>
      <c r="AB7" s="434">
        <v>0.68600000000000005</v>
      </c>
    </row>
    <row r="8" spans="1:28" ht="15" x14ac:dyDescent="0.2">
      <c r="A8" s="375" t="s">
        <v>2</v>
      </c>
      <c r="B8" s="263">
        <v>2.9990000000000001</v>
      </c>
      <c r="C8" s="263">
        <v>3.16</v>
      </c>
      <c r="D8" s="264">
        <v>3.5</v>
      </c>
      <c r="E8" s="263">
        <v>3.6</v>
      </c>
      <c r="F8" s="263">
        <v>3.1</v>
      </c>
      <c r="G8" s="265">
        <v>3.282</v>
      </c>
      <c r="H8" s="265">
        <v>3.28</v>
      </c>
      <c r="I8" s="70">
        <v>3.4630000000000001</v>
      </c>
      <c r="J8" s="43">
        <v>2.9</v>
      </c>
      <c r="K8" s="70">
        <v>3.0390000000000001</v>
      </c>
      <c r="L8" s="70">
        <v>3.39</v>
      </c>
      <c r="M8" s="70">
        <v>3.3860000000000001</v>
      </c>
      <c r="N8" s="70">
        <v>3.7480000000000002</v>
      </c>
      <c r="O8" s="70">
        <v>3.742</v>
      </c>
      <c r="P8" s="434">
        <v>3.3479999999999999</v>
      </c>
      <c r="Q8" s="434">
        <v>3.7429999999999999</v>
      </c>
      <c r="R8" s="434">
        <v>2.2189999999999999</v>
      </c>
      <c r="S8" s="434">
        <v>1.962</v>
      </c>
      <c r="T8" s="434">
        <v>2.4849999999999999</v>
      </c>
      <c r="U8" s="434">
        <v>2.72</v>
      </c>
      <c r="V8" s="434">
        <v>3.2629999999999999</v>
      </c>
      <c r="W8" s="434">
        <v>2.464</v>
      </c>
      <c r="X8" s="434">
        <v>3</v>
      </c>
      <c r="Y8" s="434">
        <v>4.0250000000000004</v>
      </c>
      <c r="Z8" s="434">
        <v>3.3690000000000002</v>
      </c>
      <c r="AA8" s="434">
        <v>3.0209999999999999</v>
      </c>
      <c r="AB8" s="434">
        <v>3.0569999999999999</v>
      </c>
    </row>
    <row r="9" spans="1:28" ht="15" x14ac:dyDescent="0.2">
      <c r="A9" s="375" t="s">
        <v>824</v>
      </c>
      <c r="B9" s="263">
        <v>11.278</v>
      </c>
      <c r="C9" s="263">
        <v>12.73</v>
      </c>
      <c r="D9" s="264">
        <v>15.2</v>
      </c>
      <c r="E9" s="263">
        <v>16.8</v>
      </c>
      <c r="F9" s="263">
        <v>18.399999999999999</v>
      </c>
      <c r="G9" s="265">
        <v>17.792999999999999</v>
      </c>
      <c r="H9" s="265">
        <v>20.945</v>
      </c>
      <c r="I9" s="70">
        <v>20.759</v>
      </c>
      <c r="J9" s="71">
        <v>19</v>
      </c>
      <c r="K9" s="169">
        <v>19.896999999999998</v>
      </c>
      <c r="L9" s="70">
        <v>21.966000000000001</v>
      </c>
      <c r="M9" s="70">
        <v>23.789000000000001</v>
      </c>
      <c r="N9" s="70">
        <v>25.988</v>
      </c>
      <c r="O9" s="70">
        <v>25.257000000000001</v>
      </c>
      <c r="P9" s="434">
        <v>28.414000000000001</v>
      </c>
      <c r="Q9" s="434">
        <v>31.585000000000001</v>
      </c>
      <c r="R9" s="434">
        <v>30.001999999999999</v>
      </c>
      <c r="S9" s="434">
        <v>32.356999999999999</v>
      </c>
      <c r="T9" s="434">
        <v>34.4</v>
      </c>
      <c r="U9" s="434">
        <v>31.861000000000001</v>
      </c>
      <c r="V9" s="434">
        <v>31.64</v>
      </c>
      <c r="W9" s="434">
        <v>34.078000000000003</v>
      </c>
      <c r="X9" s="434">
        <v>32.258000000000003</v>
      </c>
      <c r="Y9" s="434">
        <v>31.509</v>
      </c>
      <c r="Z9" s="434">
        <v>31.053999999999998</v>
      </c>
      <c r="AA9" s="434">
        <v>30.963000000000001</v>
      </c>
      <c r="AB9" s="434">
        <v>33.005000000000003</v>
      </c>
    </row>
    <row r="10" spans="1:28" ht="15" x14ac:dyDescent="0.2">
      <c r="A10" s="375" t="s">
        <v>825</v>
      </c>
      <c r="B10" s="263">
        <v>4.32</v>
      </c>
      <c r="C10" s="263">
        <v>4.42</v>
      </c>
      <c r="D10" s="264">
        <v>4.8</v>
      </c>
      <c r="E10" s="266">
        <v>4.7</v>
      </c>
      <c r="F10" s="263">
        <v>4.4000000000000004</v>
      </c>
      <c r="G10" s="265">
        <v>2.9780000000000002</v>
      </c>
      <c r="H10" s="265">
        <v>3.335000000000008</v>
      </c>
      <c r="I10" s="70">
        <v>3.4499999999999886</v>
      </c>
      <c r="J10" s="43">
        <v>3.9</v>
      </c>
      <c r="K10" s="169">
        <v>4.3600000000000003</v>
      </c>
      <c r="L10" s="70">
        <v>1.22</v>
      </c>
      <c r="M10" s="70">
        <v>1.139</v>
      </c>
      <c r="N10" s="70">
        <v>1.2310000000000001</v>
      </c>
      <c r="O10" s="70">
        <v>1.1599999999999999</v>
      </c>
      <c r="P10" s="434">
        <v>1.554</v>
      </c>
      <c r="Q10" s="434">
        <v>1.5209999999999999</v>
      </c>
      <c r="R10" s="434">
        <v>0.77800000000000002</v>
      </c>
      <c r="S10" s="434">
        <v>0.72</v>
      </c>
      <c r="T10" s="434">
        <v>0.85599999999999998</v>
      </c>
      <c r="U10" s="434">
        <v>1.1599999999999999</v>
      </c>
      <c r="V10" s="434">
        <v>1.0269999999999999</v>
      </c>
      <c r="W10" s="434">
        <v>1.476</v>
      </c>
      <c r="X10" s="434">
        <v>1.9339999999999999</v>
      </c>
      <c r="Y10" s="434">
        <v>1.8360000000000001</v>
      </c>
      <c r="Z10" s="434">
        <v>1.9570000000000001</v>
      </c>
      <c r="AA10" s="434">
        <v>2.2120000000000002</v>
      </c>
      <c r="AB10" s="434">
        <v>2.2400000000000002</v>
      </c>
    </row>
    <row r="11" spans="1:28" ht="15.75" x14ac:dyDescent="0.25">
      <c r="A11" s="687" t="s">
        <v>5</v>
      </c>
      <c r="B11" s="267">
        <v>170.30799999999999</v>
      </c>
      <c r="C11" s="267">
        <v>169.637</v>
      </c>
      <c r="D11" s="268">
        <v>172.7</v>
      </c>
      <c r="E11" s="267">
        <v>183</v>
      </c>
      <c r="F11" s="267">
        <v>205.6</v>
      </c>
      <c r="G11" s="269">
        <v>209.90100000000001</v>
      </c>
      <c r="H11" s="270">
        <v>216.12700000000001</v>
      </c>
      <c r="I11" s="143">
        <v>220.34100000000001</v>
      </c>
      <c r="J11" s="92">
        <v>241.2</v>
      </c>
      <c r="K11" s="143">
        <f>SUM(K5:K10)</f>
        <v>259.72499999999997</v>
      </c>
      <c r="L11" s="143">
        <f>SUM(L5:L10)</f>
        <v>262.71499999999997</v>
      </c>
      <c r="M11" s="143">
        <f>SUM(M5:M10)</f>
        <v>263.14600000000002</v>
      </c>
      <c r="N11" s="143">
        <f>SUM(N5:N10)</f>
        <v>251.32099999999997</v>
      </c>
      <c r="O11" s="143">
        <f>SUM(O5:O10)</f>
        <v>243.23999999999998</v>
      </c>
      <c r="P11" s="435">
        <f t="shared" ref="P11:U11" si="0">SUM(P5:P10)</f>
        <v>251.239</v>
      </c>
      <c r="Q11" s="435">
        <f t="shared" si="0"/>
        <v>215.28499999999997</v>
      </c>
      <c r="R11" s="435">
        <f t="shared" si="0"/>
        <v>216.43699999999998</v>
      </c>
      <c r="S11" s="435">
        <f t="shared" si="0"/>
        <v>208.82999999999998</v>
      </c>
      <c r="T11" s="435">
        <f t="shared" si="0"/>
        <v>202.30500000000001</v>
      </c>
      <c r="U11" s="435">
        <f t="shared" si="0"/>
        <v>216.44300000000001</v>
      </c>
      <c r="V11" s="435">
        <f t="shared" ref="V11:Z11" si="1">SUM(V5:V10)</f>
        <v>241.39499999999998</v>
      </c>
      <c r="W11" s="435">
        <f t="shared" si="1"/>
        <v>262.16399999999999</v>
      </c>
      <c r="X11" s="435">
        <f t="shared" si="1"/>
        <v>267.57800000000003</v>
      </c>
      <c r="Y11" s="435">
        <f t="shared" si="1"/>
        <v>270.16500000000002</v>
      </c>
      <c r="Z11" s="435">
        <f t="shared" si="1"/>
        <v>249.71299999999999</v>
      </c>
      <c r="AA11" s="435">
        <f t="shared" ref="AA11:AB11" si="2">SUM(AA5:AA10)</f>
        <v>233.05799999999996</v>
      </c>
      <c r="AB11" s="435">
        <f t="shared" si="2"/>
        <v>220.74600000000001</v>
      </c>
    </row>
    <row r="12" spans="1:28" ht="15.75" x14ac:dyDescent="0.25">
      <c r="A12" s="126" t="s">
        <v>245</v>
      </c>
      <c r="B12" s="263"/>
      <c r="C12" s="263"/>
      <c r="D12" s="264"/>
      <c r="E12" s="263"/>
      <c r="F12" s="263"/>
      <c r="G12" s="271"/>
      <c r="H12" s="265"/>
      <c r="I12" s="70"/>
      <c r="J12" s="70"/>
      <c r="K12" s="624"/>
      <c r="L12" s="591"/>
      <c r="M12" s="591"/>
      <c r="N12" s="240"/>
      <c r="O12" s="240"/>
      <c r="P12" s="436"/>
      <c r="Q12" s="436"/>
      <c r="R12" s="436"/>
      <c r="S12" s="436"/>
      <c r="T12" s="436"/>
      <c r="U12" s="436"/>
      <c r="V12" s="436"/>
      <c r="W12" s="436"/>
      <c r="X12" s="436"/>
      <c r="Y12" s="436"/>
      <c r="Z12" s="436"/>
      <c r="AA12" s="436"/>
      <c r="AB12" s="436"/>
    </row>
    <row r="13" spans="1:28" ht="15" x14ac:dyDescent="0.2">
      <c r="A13" s="388" t="s">
        <v>254</v>
      </c>
      <c r="B13" s="271">
        <v>146</v>
      </c>
      <c r="C13" s="271">
        <v>144.4</v>
      </c>
      <c r="D13" s="271">
        <v>146.9</v>
      </c>
      <c r="E13" s="271">
        <v>155.19999999999999</v>
      </c>
      <c r="F13" s="271">
        <v>173.9</v>
      </c>
      <c r="G13" s="271">
        <v>177.6</v>
      </c>
      <c r="H13" s="271">
        <v>181.9</v>
      </c>
      <c r="I13" s="70">
        <v>187.2</v>
      </c>
      <c r="J13" s="148">
        <v>205.5</v>
      </c>
      <c r="K13" s="70">
        <v>220.506</v>
      </c>
      <c r="L13" s="76">
        <v>219.33199999999999</v>
      </c>
      <c r="M13" s="76">
        <v>217.86099999999999</v>
      </c>
      <c r="N13" s="76">
        <v>203.167</v>
      </c>
      <c r="O13" s="76">
        <v>196.518</v>
      </c>
      <c r="P13" s="434">
        <v>202.54400000000001</v>
      </c>
      <c r="Q13" s="434">
        <v>172.66800000000001</v>
      </c>
      <c r="R13" s="434">
        <v>186.21199999999999</v>
      </c>
      <c r="S13" s="434">
        <v>177.24700000000001</v>
      </c>
      <c r="T13" s="434">
        <v>167.76400000000001</v>
      </c>
      <c r="U13" s="434">
        <v>182.52500000000001</v>
      </c>
      <c r="V13" s="434">
        <v>205.21600000000001</v>
      </c>
      <c r="W13" s="434">
        <v>222.41399999999999</v>
      </c>
      <c r="X13" s="434">
        <v>221.80699999999999</v>
      </c>
      <c r="Y13" s="434">
        <v>222.10900000000001</v>
      </c>
      <c r="Z13" s="434">
        <v>204.024</v>
      </c>
      <c r="AA13" s="434">
        <v>187.51</v>
      </c>
      <c r="AB13" s="434">
        <v>177.74600000000001</v>
      </c>
    </row>
    <row r="14" spans="1:28" ht="15" x14ac:dyDescent="0.2">
      <c r="A14" s="388" t="s">
        <v>246</v>
      </c>
      <c r="B14" s="271">
        <v>0.2</v>
      </c>
      <c r="C14" s="271">
        <v>0.3</v>
      </c>
      <c r="D14" s="271">
        <v>0.2</v>
      </c>
      <c r="E14" s="271">
        <v>0.3</v>
      </c>
      <c r="F14" s="271">
        <v>0.2</v>
      </c>
      <c r="G14" s="271">
        <v>0.4</v>
      </c>
      <c r="H14" s="271">
        <v>0.4</v>
      </c>
      <c r="I14" s="70">
        <v>0.5</v>
      </c>
      <c r="J14" s="148">
        <v>0.5</v>
      </c>
      <c r="K14" s="70">
        <v>0.41299999999999998</v>
      </c>
      <c r="L14" s="70">
        <v>0.46500000000000002</v>
      </c>
      <c r="M14" s="70">
        <v>0.51800000000000002</v>
      </c>
      <c r="N14" s="70">
        <v>0.49</v>
      </c>
      <c r="O14" s="70">
        <v>0.60399999999999998</v>
      </c>
      <c r="P14" s="434">
        <v>0.63800000000000001</v>
      </c>
      <c r="Q14" s="434">
        <v>0.30099999999999999</v>
      </c>
      <c r="R14" s="434">
        <v>0.215</v>
      </c>
      <c r="S14" s="434">
        <v>0.35399999999999998</v>
      </c>
      <c r="T14" s="434">
        <v>0.42899999999999999</v>
      </c>
      <c r="U14" s="434">
        <v>0.40500000000000003</v>
      </c>
      <c r="V14" s="434">
        <v>0.34499999999999997</v>
      </c>
      <c r="W14" s="434">
        <v>0.54300000000000004</v>
      </c>
      <c r="X14" s="434">
        <v>0.47899999999999998</v>
      </c>
      <c r="Y14" s="434">
        <v>0.44400000000000001</v>
      </c>
      <c r="Z14" s="434">
        <v>0.20699999999999999</v>
      </c>
      <c r="AA14" s="434">
        <v>0.27200000000000002</v>
      </c>
      <c r="AB14" s="434">
        <v>0.47499999999999998</v>
      </c>
    </row>
    <row r="15" spans="1:28" ht="15" x14ac:dyDescent="0.2">
      <c r="A15" s="388" t="s">
        <v>1</v>
      </c>
      <c r="B15" s="271">
        <v>3.5</v>
      </c>
      <c r="C15" s="271">
        <v>3.2</v>
      </c>
      <c r="D15" s="271">
        <v>3.2</v>
      </c>
      <c r="E15" s="271">
        <v>4.4000000000000004</v>
      </c>
      <c r="F15" s="271">
        <v>6.4</v>
      </c>
      <c r="G15" s="271">
        <v>7.4</v>
      </c>
      <c r="H15" s="271">
        <v>8.9</v>
      </c>
      <c r="I15" s="70">
        <v>8.1999999999999993</v>
      </c>
      <c r="J15" s="148">
        <v>8.1</v>
      </c>
      <c r="K15" s="70">
        <v>7.766</v>
      </c>
      <c r="L15" s="76">
        <v>7.0750000000000002</v>
      </c>
      <c r="M15" s="76">
        <v>6.01</v>
      </c>
      <c r="N15" s="76">
        <v>6.6429999999999998</v>
      </c>
      <c r="O15" s="76">
        <v>7.2210000000000001</v>
      </c>
      <c r="P15" s="434">
        <v>7.7629999999999999</v>
      </c>
      <c r="Q15" s="434">
        <v>7.67</v>
      </c>
      <c r="R15" s="434">
        <v>6.1319999999999997</v>
      </c>
      <c r="S15" s="434">
        <v>5.008</v>
      </c>
      <c r="T15" s="434">
        <v>4.8449999999999998</v>
      </c>
      <c r="U15" s="434">
        <v>5.2460000000000004</v>
      </c>
      <c r="V15" s="434">
        <v>5.3490000000000002</v>
      </c>
      <c r="W15" s="434">
        <v>6.11</v>
      </c>
      <c r="X15" s="434">
        <v>6.3550000000000004</v>
      </c>
      <c r="Y15" s="434">
        <v>6.9459999999999997</v>
      </c>
      <c r="Z15" s="434">
        <v>6.2770000000000001</v>
      </c>
      <c r="AA15" s="434">
        <v>6.3860000000000001</v>
      </c>
      <c r="AB15" s="434">
        <v>6.5460000000000003</v>
      </c>
    </row>
    <row r="16" spans="1:28" ht="15" x14ac:dyDescent="0.2">
      <c r="A16" s="388" t="s">
        <v>247</v>
      </c>
      <c r="B16" s="76">
        <v>0</v>
      </c>
      <c r="C16" s="271">
        <v>0.1</v>
      </c>
      <c r="D16" s="76">
        <v>0</v>
      </c>
      <c r="E16" s="76">
        <v>0</v>
      </c>
      <c r="F16" s="271">
        <v>0.1</v>
      </c>
      <c r="G16" s="271">
        <v>0.1</v>
      </c>
      <c r="H16" s="271">
        <v>0.1</v>
      </c>
      <c r="I16" s="76">
        <v>0</v>
      </c>
      <c r="J16" s="76">
        <v>0</v>
      </c>
      <c r="K16" s="76">
        <v>1.7000000000000001E-2</v>
      </c>
      <c r="L16" s="76">
        <v>3.3000000000000002E-2</v>
      </c>
      <c r="M16" s="76">
        <v>1.6E-2</v>
      </c>
      <c r="N16" s="76">
        <v>0.02</v>
      </c>
      <c r="O16" s="76">
        <v>2.8000000000000001E-2</v>
      </c>
      <c r="P16" s="434">
        <v>2.3E-2</v>
      </c>
      <c r="Q16" s="434">
        <v>1.7000000000000001E-2</v>
      </c>
      <c r="R16" s="434">
        <v>3.9E-2</v>
      </c>
      <c r="S16" s="434">
        <v>3.6999999999999998E-2</v>
      </c>
      <c r="T16" s="434">
        <v>3.5999999999999997E-2</v>
      </c>
      <c r="U16" s="434">
        <v>4.9000000000000002E-2</v>
      </c>
      <c r="V16" s="434">
        <v>3.3000000000000002E-2</v>
      </c>
      <c r="W16" s="434">
        <v>0.03</v>
      </c>
      <c r="X16" s="434">
        <v>3.7999999999999999E-2</v>
      </c>
      <c r="Y16" s="434">
        <v>4.9000000000000002E-2</v>
      </c>
      <c r="Z16" s="434">
        <v>5.2999999999999999E-2</v>
      </c>
      <c r="AA16" s="434">
        <v>4.2999999999999997E-2</v>
      </c>
      <c r="AB16" s="434">
        <v>3.9E-2</v>
      </c>
    </row>
    <row r="17" spans="1:36" ht="15" x14ac:dyDescent="0.2">
      <c r="A17" s="388" t="s">
        <v>349</v>
      </c>
      <c r="B17" s="271">
        <v>11.1</v>
      </c>
      <c r="C17" s="271">
        <v>11.4</v>
      </c>
      <c r="D17" s="271">
        <v>11.6</v>
      </c>
      <c r="E17" s="271">
        <v>12.5</v>
      </c>
      <c r="F17" s="271">
        <v>13.9</v>
      </c>
      <c r="G17" s="271">
        <v>15.2</v>
      </c>
      <c r="H17" s="271">
        <v>14.6</v>
      </c>
      <c r="I17" s="169">
        <v>14.5</v>
      </c>
      <c r="J17" s="70">
        <v>18.288</v>
      </c>
      <c r="K17" s="70">
        <v>21.448</v>
      </c>
      <c r="L17" s="70">
        <v>25.231999999999999</v>
      </c>
      <c r="M17" s="70">
        <v>28.202000000000002</v>
      </c>
      <c r="N17" s="70">
        <v>29.648</v>
      </c>
      <c r="O17" s="70">
        <v>28.218</v>
      </c>
      <c r="P17" s="434">
        <v>28.846</v>
      </c>
      <c r="Q17" s="434">
        <v>22.841000000000001</v>
      </c>
      <c r="R17" s="434">
        <v>14.446</v>
      </c>
      <c r="S17" s="434">
        <v>17.831</v>
      </c>
      <c r="T17" s="434">
        <v>19.577000000000002</v>
      </c>
      <c r="U17" s="434">
        <v>17.707000000000001</v>
      </c>
      <c r="V17" s="434">
        <v>20.151</v>
      </c>
      <c r="W17" s="434">
        <v>23.363</v>
      </c>
      <c r="X17" s="434">
        <v>28.306999999999999</v>
      </c>
      <c r="Y17" s="434">
        <v>29.382000000000001</v>
      </c>
      <c r="Z17" s="434">
        <v>28.385000000000002</v>
      </c>
      <c r="AA17" s="434">
        <v>28.126000000000001</v>
      </c>
      <c r="AB17" s="434">
        <v>25.225000000000001</v>
      </c>
    </row>
    <row r="18" spans="1:36" ht="15" x14ac:dyDescent="0.2">
      <c r="A18" s="388" t="s">
        <v>348</v>
      </c>
      <c r="B18" s="271">
        <v>3</v>
      </c>
      <c r="C18" s="271">
        <v>3.4</v>
      </c>
      <c r="D18" s="271">
        <v>3.5</v>
      </c>
      <c r="E18" s="271">
        <v>3.6</v>
      </c>
      <c r="F18" s="271">
        <v>4</v>
      </c>
      <c r="G18" s="271">
        <v>3.8</v>
      </c>
      <c r="H18" s="271">
        <v>4</v>
      </c>
      <c r="I18" s="169">
        <v>4.5999999999999996</v>
      </c>
      <c r="J18" s="70">
        <v>3.11</v>
      </c>
      <c r="K18" s="70">
        <v>3.4329999999999998</v>
      </c>
      <c r="L18" s="70">
        <v>3.7919999999999998</v>
      </c>
      <c r="M18" s="70">
        <v>3.8260000000000001</v>
      </c>
      <c r="N18" s="70">
        <v>4.399</v>
      </c>
      <c r="O18" s="70">
        <v>4.1820000000000004</v>
      </c>
      <c r="P18" s="434">
        <v>3.84</v>
      </c>
      <c r="Q18" s="434">
        <v>4.2300000000000004</v>
      </c>
      <c r="R18" s="434">
        <v>2.976</v>
      </c>
      <c r="S18" s="434">
        <v>2.2669999999999999</v>
      </c>
      <c r="T18" s="434">
        <v>2.774</v>
      </c>
      <c r="U18" s="434">
        <v>3.1680000000000001</v>
      </c>
      <c r="V18" s="434">
        <v>3.8210000000000002</v>
      </c>
      <c r="W18" s="434">
        <v>3.2090000000000001</v>
      </c>
      <c r="X18" s="434">
        <v>3.7669999999999999</v>
      </c>
      <c r="Y18" s="434">
        <v>4.8940000000000001</v>
      </c>
      <c r="Z18" s="434">
        <v>4.24</v>
      </c>
      <c r="AA18" s="434">
        <v>4.0979999999999999</v>
      </c>
      <c r="AB18" s="434">
        <v>3.94</v>
      </c>
    </row>
    <row r="19" spans="1:36" ht="17.25" customHeight="1" x14ac:dyDescent="0.2">
      <c r="A19" s="388" t="s">
        <v>248</v>
      </c>
      <c r="B19" s="271">
        <v>1.1000000000000001</v>
      </c>
      <c r="C19" s="271">
        <v>1.2</v>
      </c>
      <c r="D19" s="271">
        <v>1.4</v>
      </c>
      <c r="E19" s="271">
        <v>1.3</v>
      </c>
      <c r="F19" s="271">
        <v>1.5</v>
      </c>
      <c r="G19" s="271">
        <v>1.3</v>
      </c>
      <c r="H19" s="271">
        <v>1.3</v>
      </c>
      <c r="I19" s="70">
        <v>1.2</v>
      </c>
      <c r="J19" s="148">
        <v>1.2</v>
      </c>
      <c r="K19" s="70">
        <v>1.27</v>
      </c>
      <c r="L19" s="70">
        <v>1.4550000000000001</v>
      </c>
      <c r="M19" s="70">
        <v>1.244</v>
      </c>
      <c r="N19" s="70">
        <v>1.647</v>
      </c>
      <c r="O19" s="70">
        <v>1.452</v>
      </c>
      <c r="P19" s="434">
        <v>1.3260000000000001</v>
      </c>
      <c r="Q19" s="434">
        <v>1.1479999999999999</v>
      </c>
      <c r="R19" s="434">
        <v>0.82299999999999995</v>
      </c>
      <c r="S19" s="434">
        <v>0.81399999999999995</v>
      </c>
      <c r="T19" s="434">
        <v>0.79600000000000004</v>
      </c>
      <c r="U19" s="434">
        <v>0.82199999999999995</v>
      </c>
      <c r="V19" s="434">
        <v>0.999</v>
      </c>
      <c r="W19" s="434">
        <v>0.872</v>
      </c>
      <c r="X19" s="434">
        <v>0.89800000000000002</v>
      </c>
      <c r="Y19" s="434">
        <v>0.877</v>
      </c>
      <c r="Z19" s="434">
        <v>0.70299999999999996</v>
      </c>
      <c r="AA19" s="434">
        <v>0.70199999999999996</v>
      </c>
      <c r="AB19" s="434">
        <v>0.71099999999999997</v>
      </c>
    </row>
    <row r="20" spans="1:36" ht="17.25" customHeight="1" x14ac:dyDescent="0.2">
      <c r="A20" s="388" t="s">
        <v>255</v>
      </c>
      <c r="B20" s="271">
        <v>3.1</v>
      </c>
      <c r="C20" s="271">
        <v>2.8</v>
      </c>
      <c r="D20" s="271">
        <v>2.9</v>
      </c>
      <c r="E20" s="271">
        <v>3.2</v>
      </c>
      <c r="F20" s="271">
        <v>3.2</v>
      </c>
      <c r="G20" s="271">
        <v>2</v>
      </c>
      <c r="H20" s="271">
        <v>2.6</v>
      </c>
      <c r="I20" s="70">
        <v>2.4</v>
      </c>
      <c r="J20" s="148">
        <v>2.8</v>
      </c>
      <c r="K20" s="70">
        <v>3.2530000000000001</v>
      </c>
      <c r="L20" s="70">
        <v>3.2959999999999998</v>
      </c>
      <c r="M20" s="70">
        <v>3.3639999999999999</v>
      </c>
      <c r="N20" s="70">
        <v>2.8879999999999999</v>
      </c>
      <c r="O20" s="70">
        <v>2.94</v>
      </c>
      <c r="P20" s="434">
        <v>3.298</v>
      </c>
      <c r="Q20" s="434">
        <v>3.5</v>
      </c>
      <c r="R20" s="434">
        <v>3.109</v>
      </c>
      <c r="S20" s="434">
        <v>2.95</v>
      </c>
      <c r="T20" s="434">
        <v>3.18</v>
      </c>
      <c r="U20" s="434">
        <v>2.95</v>
      </c>
      <c r="V20" s="434">
        <v>2.609</v>
      </c>
      <c r="W20" s="434">
        <v>2.7690000000000001</v>
      </c>
      <c r="X20" s="434">
        <v>2.8420000000000001</v>
      </c>
      <c r="Y20" s="434">
        <v>2.774</v>
      </c>
      <c r="Z20" s="434">
        <v>2.8820000000000001</v>
      </c>
      <c r="AA20" s="434">
        <v>2.9649999999999999</v>
      </c>
      <c r="AB20" s="434">
        <v>3.1579999999999999</v>
      </c>
    </row>
    <row r="21" spans="1:36" ht="15" x14ac:dyDescent="0.2">
      <c r="A21" s="388" t="s">
        <v>4</v>
      </c>
      <c r="B21" s="271">
        <v>2.2000000000000002</v>
      </c>
      <c r="C21" s="271">
        <v>2.8</v>
      </c>
      <c r="D21" s="271">
        <v>3</v>
      </c>
      <c r="E21" s="271">
        <v>2.5</v>
      </c>
      <c r="F21" s="271">
        <v>2.5</v>
      </c>
      <c r="G21" s="271">
        <v>2.1</v>
      </c>
      <c r="H21" s="271">
        <v>2.4</v>
      </c>
      <c r="I21" s="70">
        <v>1.8</v>
      </c>
      <c r="J21" s="148">
        <v>2.2999999999999998</v>
      </c>
      <c r="K21" s="70">
        <v>1.619</v>
      </c>
      <c r="L21" s="70">
        <v>2.0350000000000001</v>
      </c>
      <c r="M21" s="70">
        <v>2.105</v>
      </c>
      <c r="N21" s="70">
        <v>2.419</v>
      </c>
      <c r="O21" s="70">
        <v>2.077</v>
      </c>
      <c r="P21" s="434">
        <v>2.9609999999999999</v>
      </c>
      <c r="Q21" s="434">
        <v>2.91</v>
      </c>
      <c r="R21" s="434">
        <v>2.4849999999999999</v>
      </c>
      <c r="S21" s="434">
        <v>2.3220000000000001</v>
      </c>
      <c r="T21" s="434">
        <v>2.9039999999999999</v>
      </c>
      <c r="U21" s="434">
        <v>3.5710000000000002</v>
      </c>
      <c r="V21" s="434">
        <v>2.8719999999999999</v>
      </c>
      <c r="W21" s="434">
        <v>2.8540000000000001</v>
      </c>
      <c r="X21" s="434">
        <v>3.085</v>
      </c>
      <c r="Y21" s="434">
        <v>2.69</v>
      </c>
      <c r="Z21" s="434">
        <v>2.9420000000000002</v>
      </c>
      <c r="AA21" s="434">
        <v>2.956</v>
      </c>
      <c r="AB21" s="434">
        <v>2.9060000000000001</v>
      </c>
    </row>
    <row r="22" spans="1:36" s="625" customFormat="1" ht="15.75" x14ac:dyDescent="0.25">
      <c r="A22" s="688" t="s">
        <v>6</v>
      </c>
      <c r="B22" s="269">
        <v>170.3</v>
      </c>
      <c r="C22" s="269">
        <v>169.6</v>
      </c>
      <c r="D22" s="269">
        <v>172.7</v>
      </c>
      <c r="E22" s="269">
        <v>183</v>
      </c>
      <c r="F22" s="269">
        <v>205.6</v>
      </c>
      <c r="G22" s="269">
        <v>209.9</v>
      </c>
      <c r="H22" s="269">
        <v>216.1</v>
      </c>
      <c r="I22" s="143">
        <v>220.3</v>
      </c>
      <c r="J22" s="153">
        <v>241.2</v>
      </c>
      <c r="K22" s="143">
        <f>SUM(K13:K21)</f>
        <v>259.72500000000002</v>
      </c>
      <c r="L22" s="143">
        <f>SUM(L13:L21)</f>
        <v>262.71499999999997</v>
      </c>
      <c r="M22" s="143">
        <f>SUM(M13:M21)</f>
        <v>263.14600000000002</v>
      </c>
      <c r="N22" s="143">
        <f>SUM(N13:N21)</f>
        <v>251.32100000000003</v>
      </c>
      <c r="O22" s="143">
        <f>SUM(O13:O21)</f>
        <v>243.23999999999998</v>
      </c>
      <c r="P22" s="435">
        <f t="shared" ref="P22:U22" si="3">SUM(P13:P21)</f>
        <v>251.23900000000003</v>
      </c>
      <c r="Q22" s="435">
        <f t="shared" si="3"/>
        <v>215.28499999999997</v>
      </c>
      <c r="R22" s="435">
        <f t="shared" si="3"/>
        <v>216.43700000000001</v>
      </c>
      <c r="S22" s="435">
        <f t="shared" si="3"/>
        <v>208.83</v>
      </c>
      <c r="T22" s="435">
        <f t="shared" si="3"/>
        <v>202.30500000000001</v>
      </c>
      <c r="U22" s="435">
        <f t="shared" si="3"/>
        <v>216.44300000000001</v>
      </c>
      <c r="V22" s="435">
        <f t="shared" ref="V22:AB22" si="4">SUM(V13:V21)</f>
        <v>241.39499999999998</v>
      </c>
      <c r="W22" s="435">
        <f t="shared" si="4"/>
        <v>262.16399999999999</v>
      </c>
      <c r="X22" s="435">
        <f t="shared" si="4"/>
        <v>267.57799999999997</v>
      </c>
      <c r="Y22" s="435">
        <f t="shared" si="4"/>
        <v>270.16500000000002</v>
      </c>
      <c r="Z22" s="435">
        <f t="shared" si="4"/>
        <v>249.71299999999999</v>
      </c>
      <c r="AA22" s="435">
        <f t="shared" si="4"/>
        <v>233.05799999999999</v>
      </c>
      <c r="AB22" s="435">
        <f t="shared" si="4"/>
        <v>220.74599999999998</v>
      </c>
      <c r="AC22" s="11"/>
      <c r="AD22" s="11"/>
      <c r="AE22" s="11"/>
      <c r="AF22" s="11"/>
      <c r="AG22" s="11"/>
      <c r="AH22" s="11"/>
      <c r="AI22" s="11"/>
      <c r="AJ22" s="11"/>
    </row>
    <row r="23" spans="1:36" ht="15" customHeight="1" x14ac:dyDescent="0.25">
      <c r="A23" s="127" t="s">
        <v>324</v>
      </c>
      <c r="B23" s="127"/>
      <c r="C23" s="127"/>
      <c r="D23" s="127"/>
      <c r="E23" s="127"/>
      <c r="F23" s="127"/>
      <c r="G23" s="127"/>
      <c r="H23" s="127"/>
      <c r="K23" s="71"/>
      <c r="L23" s="70"/>
      <c r="M23" s="70"/>
      <c r="N23" s="148"/>
      <c r="O23" s="148"/>
      <c r="P23" s="434"/>
      <c r="Q23" s="434"/>
      <c r="R23" s="434"/>
      <c r="S23" s="434"/>
      <c r="T23" s="434"/>
      <c r="U23" s="434"/>
      <c r="V23" s="434"/>
      <c r="W23" s="434"/>
      <c r="X23" s="434"/>
      <c r="Y23" s="434"/>
      <c r="Z23" s="434"/>
      <c r="AA23" s="434"/>
      <c r="AB23" s="434"/>
    </row>
    <row r="24" spans="1:36" ht="15" customHeight="1" x14ac:dyDescent="0.2">
      <c r="A24" s="406" t="s">
        <v>189</v>
      </c>
      <c r="B24" s="77" t="s">
        <v>53</v>
      </c>
      <c r="C24" s="77" t="s">
        <v>53</v>
      </c>
      <c r="D24" s="77" t="s">
        <v>53</v>
      </c>
      <c r="E24" s="77" t="s">
        <v>53</v>
      </c>
      <c r="F24" s="77" t="s">
        <v>53</v>
      </c>
      <c r="G24" s="77" t="s">
        <v>53</v>
      </c>
      <c r="H24" s="265">
        <v>166.27099999999999</v>
      </c>
      <c r="I24" s="70">
        <v>168.68600000000001</v>
      </c>
      <c r="J24" s="43">
        <v>176.6</v>
      </c>
      <c r="K24" s="70">
        <v>177.95099999999999</v>
      </c>
      <c r="L24" s="70">
        <v>167.76499999999999</v>
      </c>
      <c r="M24" s="70">
        <v>157.71799999999999</v>
      </c>
      <c r="N24" s="70">
        <v>142.17099999999999</v>
      </c>
      <c r="O24" s="70">
        <v>137.42699999999999</v>
      </c>
      <c r="P24" s="434">
        <v>143.316</v>
      </c>
      <c r="Q24" s="434">
        <v>117.31100000000001</v>
      </c>
      <c r="R24" s="434">
        <v>123.892</v>
      </c>
      <c r="S24" s="434">
        <v>107.84</v>
      </c>
      <c r="T24" s="434">
        <v>98.441000000000003</v>
      </c>
      <c r="U24" s="434">
        <v>109.99</v>
      </c>
      <c r="V24" s="434">
        <v>118.76</v>
      </c>
      <c r="W24" s="434">
        <v>125.321</v>
      </c>
      <c r="X24" s="434">
        <v>125.328</v>
      </c>
      <c r="Y24" s="434">
        <v>128.33000000000001</v>
      </c>
      <c r="Z24" s="434">
        <v>123.91</v>
      </c>
      <c r="AA24" s="434">
        <v>130.66399999999999</v>
      </c>
      <c r="AB24" s="434">
        <v>127.726</v>
      </c>
    </row>
    <row r="25" spans="1:36" ht="15" customHeight="1" x14ac:dyDescent="0.2">
      <c r="A25" s="406" t="s">
        <v>190</v>
      </c>
      <c r="B25" s="77" t="s">
        <v>53</v>
      </c>
      <c r="C25" s="77" t="s">
        <v>53</v>
      </c>
      <c r="D25" s="77" t="s">
        <v>53</v>
      </c>
      <c r="E25" s="77" t="s">
        <v>53</v>
      </c>
      <c r="F25" s="77" t="s">
        <v>53</v>
      </c>
      <c r="G25" s="77" t="s">
        <v>53</v>
      </c>
      <c r="H25" s="265">
        <v>49.521999999999998</v>
      </c>
      <c r="I25" s="70">
        <v>51.341999999999999</v>
      </c>
      <c r="J25" s="43">
        <v>64.400000000000006</v>
      </c>
      <c r="K25" s="70">
        <v>81.484999999999999</v>
      </c>
      <c r="L25" s="70">
        <v>94.652000000000001</v>
      </c>
      <c r="M25" s="70">
        <v>105.09</v>
      </c>
      <c r="N25" s="70">
        <v>108.773</v>
      </c>
      <c r="O25" s="70">
        <v>105.33</v>
      </c>
      <c r="P25" s="434">
        <v>106.864</v>
      </c>
      <c r="Q25" s="434">
        <v>96.716999999999999</v>
      </c>
      <c r="R25" s="434">
        <v>91.165000000000006</v>
      </c>
      <c r="S25" s="434">
        <v>99.012</v>
      </c>
      <c r="T25" s="434">
        <v>101.886</v>
      </c>
      <c r="U25" s="434">
        <v>104.389</v>
      </c>
      <c r="V25" s="434">
        <v>120.209</v>
      </c>
      <c r="W25" s="434">
        <v>133.262</v>
      </c>
      <c r="X25" s="434">
        <v>137.70599999999999</v>
      </c>
      <c r="Y25" s="434">
        <v>137.023</v>
      </c>
      <c r="Z25" s="434">
        <v>118.277</v>
      </c>
      <c r="AA25" s="434">
        <v>92.078999999999994</v>
      </c>
      <c r="AB25" s="434">
        <v>80.103999999999999</v>
      </c>
    </row>
    <row r="26" spans="1:36" ht="15" customHeight="1" x14ac:dyDescent="0.2">
      <c r="A26" s="406" t="s">
        <v>461</v>
      </c>
      <c r="B26" s="77" t="s">
        <v>53</v>
      </c>
      <c r="C26" s="77" t="s">
        <v>53</v>
      </c>
      <c r="D26" s="77" t="s">
        <v>53</v>
      </c>
      <c r="E26" s="77" t="s">
        <v>53</v>
      </c>
      <c r="F26" s="77" t="s">
        <v>53</v>
      </c>
      <c r="G26" s="77" t="s">
        <v>53</v>
      </c>
      <c r="H26" s="265">
        <v>3.1E-2</v>
      </c>
      <c r="I26" s="70">
        <v>1.9E-2</v>
      </c>
      <c r="J26" s="71">
        <v>0</v>
      </c>
      <c r="K26" s="77">
        <v>8.9999999999999993E-3</v>
      </c>
      <c r="L26" s="77">
        <v>1.7999999999999999E-2</v>
      </c>
      <c r="M26" s="77">
        <v>7.1999999999999995E-2</v>
      </c>
      <c r="N26" s="77">
        <v>0.245</v>
      </c>
      <c r="O26" s="77">
        <v>0.42899999999999999</v>
      </c>
      <c r="P26" s="434">
        <v>0.64200000000000002</v>
      </c>
      <c r="Q26" s="434">
        <v>0.71899999999999997</v>
      </c>
      <c r="R26" s="434">
        <v>0.77800000000000002</v>
      </c>
      <c r="S26" s="434">
        <v>1.337</v>
      </c>
      <c r="T26" s="434">
        <v>1.135</v>
      </c>
      <c r="U26" s="434">
        <v>1.1459999999999999</v>
      </c>
      <c r="V26" s="434">
        <v>1.409</v>
      </c>
      <c r="W26" s="434">
        <v>1.96</v>
      </c>
      <c r="X26" s="434">
        <v>3.09</v>
      </c>
      <c r="Y26" s="434">
        <v>3.29</v>
      </c>
      <c r="Z26" s="434">
        <v>5.6840000000000002</v>
      </c>
      <c r="AA26" s="434">
        <v>8.298</v>
      </c>
      <c r="AB26" s="434">
        <v>9.4340000000000011</v>
      </c>
    </row>
    <row r="27" spans="1:36" ht="15" customHeight="1" x14ac:dyDescent="0.2">
      <c r="A27" s="406" t="s">
        <v>462</v>
      </c>
      <c r="B27" s="77" t="s">
        <v>53</v>
      </c>
      <c r="C27" s="77" t="s">
        <v>53</v>
      </c>
      <c r="D27" s="77" t="s">
        <v>53</v>
      </c>
      <c r="E27" s="77" t="s">
        <v>53</v>
      </c>
      <c r="F27" s="77" t="s">
        <v>53</v>
      </c>
      <c r="G27" s="77" t="s">
        <v>53</v>
      </c>
      <c r="H27" s="265">
        <v>0.26300000000000001</v>
      </c>
      <c r="I27" s="70">
        <v>0.29399999999999998</v>
      </c>
      <c r="J27" s="43">
        <v>0.1</v>
      </c>
      <c r="K27" s="77">
        <v>2.1000000000000001E-2</v>
      </c>
      <c r="L27" s="77">
        <v>0.02</v>
      </c>
      <c r="M27" s="77">
        <v>8.9999999999999993E-3</v>
      </c>
      <c r="N27" s="77">
        <v>2.1000000000000001E-2</v>
      </c>
      <c r="O27" s="77">
        <v>1.0999999999999999E-2</v>
      </c>
      <c r="P27" s="434">
        <v>0.36299999999999999</v>
      </c>
      <c r="Q27" s="434">
        <v>0.495</v>
      </c>
      <c r="R27" s="434">
        <v>0.56399999999999995</v>
      </c>
      <c r="S27" s="434">
        <v>0.59299999999999997</v>
      </c>
      <c r="T27" s="434">
        <v>0.81799999999999995</v>
      </c>
      <c r="U27" s="434">
        <v>0.89700000000000002</v>
      </c>
      <c r="V27" s="434">
        <v>0.98</v>
      </c>
      <c r="W27" s="434">
        <v>1.577</v>
      </c>
      <c r="X27" s="434">
        <v>1.4279999999999999</v>
      </c>
      <c r="Y27" s="434">
        <v>1.4890000000000001</v>
      </c>
      <c r="Z27" s="434">
        <v>1.825</v>
      </c>
      <c r="AA27" s="434">
        <v>1.996</v>
      </c>
      <c r="AB27" s="434">
        <v>3.4159999999999999</v>
      </c>
    </row>
    <row r="28" spans="1:36" ht="15" customHeight="1" x14ac:dyDescent="0.2">
      <c r="A28" s="406" t="s">
        <v>241</v>
      </c>
      <c r="B28" s="77" t="s">
        <v>53</v>
      </c>
      <c r="C28" s="77" t="s">
        <v>53</v>
      </c>
      <c r="D28" s="77" t="s">
        <v>53</v>
      </c>
      <c r="E28" s="77" t="s">
        <v>53</v>
      </c>
      <c r="F28" s="77" t="s">
        <v>53</v>
      </c>
      <c r="G28" s="77" t="s">
        <v>53</v>
      </c>
      <c r="H28" s="77" t="s">
        <v>53</v>
      </c>
      <c r="I28" s="77" t="s">
        <v>53</v>
      </c>
      <c r="J28" s="43">
        <v>0.1</v>
      </c>
      <c r="K28" s="70">
        <v>0.23100000000000001</v>
      </c>
      <c r="L28" s="70">
        <v>0.221</v>
      </c>
      <c r="M28" s="70">
        <v>0.215</v>
      </c>
      <c r="N28" s="70">
        <v>9.1999999999999998E-2</v>
      </c>
      <c r="O28" s="70">
        <v>3.1E-2</v>
      </c>
      <c r="P28" s="434">
        <v>1.2E-2</v>
      </c>
      <c r="Q28" s="434">
        <v>1.0999999999999999E-2</v>
      </c>
      <c r="R28" s="434">
        <v>2.7E-2</v>
      </c>
      <c r="S28" s="434">
        <v>1.7999999999999999E-2</v>
      </c>
      <c r="T28" s="434">
        <v>1.4999999999999999E-2</v>
      </c>
      <c r="U28" s="434">
        <v>6.0000000000000001E-3</v>
      </c>
      <c r="V28" s="434">
        <v>1.2999999999999999E-2</v>
      </c>
      <c r="W28" s="434" t="s">
        <v>777</v>
      </c>
      <c r="X28" s="434">
        <v>0</v>
      </c>
      <c r="Y28" s="434">
        <v>8.0000000000000002E-3</v>
      </c>
      <c r="Z28" s="434">
        <v>5.0000000000000001E-3</v>
      </c>
      <c r="AA28" s="434">
        <v>4.0000000000000001E-3</v>
      </c>
      <c r="AB28" s="434" t="s">
        <v>777</v>
      </c>
    </row>
    <row r="29" spans="1:36" ht="15" customHeight="1" x14ac:dyDescent="0.2">
      <c r="A29" s="336" t="s">
        <v>463</v>
      </c>
      <c r="B29" s="77" t="s">
        <v>53</v>
      </c>
      <c r="C29" s="77" t="s">
        <v>53</v>
      </c>
      <c r="D29" s="77" t="s">
        <v>53</v>
      </c>
      <c r="E29" s="77" t="s">
        <v>53</v>
      </c>
      <c r="F29" s="77" t="s">
        <v>53</v>
      </c>
      <c r="G29" s="77" t="s">
        <v>53</v>
      </c>
      <c r="H29" s="77" t="s">
        <v>53</v>
      </c>
      <c r="I29" s="72">
        <v>0</v>
      </c>
      <c r="J29" s="69">
        <v>0</v>
      </c>
      <c r="K29" s="76">
        <v>0.02</v>
      </c>
      <c r="L29" s="72">
        <v>3.7999999999999999E-2</v>
      </c>
      <c r="M29" s="72">
        <v>3.7999999999999999E-2</v>
      </c>
      <c r="N29" s="72">
        <v>1.4999999999999999E-2</v>
      </c>
      <c r="O29" s="72">
        <v>7.0000000000000001E-3</v>
      </c>
      <c r="P29" s="434">
        <v>0.03</v>
      </c>
      <c r="Q29" s="434">
        <v>1.9E-2</v>
      </c>
      <c r="R29" s="434">
        <v>5.0000000000000001E-3</v>
      </c>
      <c r="S29" s="434">
        <v>0.02</v>
      </c>
      <c r="T29" s="434">
        <v>7.0000000000000001E-3</v>
      </c>
      <c r="U29" s="434">
        <v>7.0000000000000001E-3</v>
      </c>
      <c r="V29" s="434">
        <v>0.02</v>
      </c>
      <c r="W29" s="434">
        <v>3.4000000000000002E-2</v>
      </c>
      <c r="X29" s="434">
        <v>2.1000000000000001E-2</v>
      </c>
      <c r="Y29" s="434">
        <v>2.1999999999999999E-2</v>
      </c>
      <c r="Z29" s="434">
        <v>8.0000000000000002E-3</v>
      </c>
      <c r="AA29" s="434">
        <v>8.9999999999999993E-3</v>
      </c>
      <c r="AB29" s="434">
        <v>5.8999999999999997E-2</v>
      </c>
    </row>
    <row r="30" spans="1:36" ht="15" customHeight="1" x14ac:dyDescent="0.2">
      <c r="A30" s="336" t="s">
        <v>464</v>
      </c>
      <c r="B30" s="77"/>
      <c r="C30" s="77"/>
      <c r="D30" s="77"/>
      <c r="E30" s="77"/>
      <c r="F30" s="77"/>
      <c r="G30" s="77"/>
      <c r="H30" s="77"/>
      <c r="I30" s="72"/>
      <c r="J30" s="69"/>
      <c r="K30" s="76">
        <v>8.0000000000000002E-3</v>
      </c>
      <c r="L30" s="72">
        <v>1E-3</v>
      </c>
      <c r="M30" s="72">
        <v>4.0000000000000001E-3</v>
      </c>
      <c r="N30" s="72">
        <v>4.0000000000000001E-3</v>
      </c>
      <c r="O30" s="72">
        <v>5.0000000000000001E-3</v>
      </c>
      <c r="P30" s="434">
        <v>1.2E-2</v>
      </c>
      <c r="Q30" s="434">
        <v>1.2999999999999999E-2</v>
      </c>
      <c r="R30" s="434">
        <v>6.0000000000000001E-3</v>
      </c>
      <c r="S30" s="434">
        <v>0.01</v>
      </c>
      <c r="T30" s="434" t="s">
        <v>777</v>
      </c>
      <c r="U30" s="434">
        <v>8.0000000000000002E-3</v>
      </c>
      <c r="V30" s="434" t="s">
        <v>777</v>
      </c>
      <c r="W30" s="434">
        <v>7.0000000000000001E-3</v>
      </c>
      <c r="X30" s="434">
        <v>5.0000000000000001E-3</v>
      </c>
      <c r="Y30" s="434" t="s">
        <v>777</v>
      </c>
      <c r="Z30" s="434" t="s">
        <v>777</v>
      </c>
      <c r="AA30" s="434">
        <v>8.0000000000000002E-3</v>
      </c>
      <c r="AB30" s="434" t="s">
        <v>777</v>
      </c>
    </row>
    <row r="31" spans="1:36" s="625" customFormat="1" ht="18" customHeight="1" x14ac:dyDescent="0.25">
      <c r="A31" s="447" t="s">
        <v>5</v>
      </c>
      <c r="B31" s="253" t="s">
        <v>53</v>
      </c>
      <c r="C31" s="253" t="s">
        <v>53</v>
      </c>
      <c r="D31" s="253" t="s">
        <v>53</v>
      </c>
      <c r="E31" s="253" t="s">
        <v>53</v>
      </c>
      <c r="F31" s="253" t="s">
        <v>53</v>
      </c>
      <c r="G31" s="253" t="s">
        <v>53</v>
      </c>
      <c r="H31" s="272">
        <v>216.08699999999999</v>
      </c>
      <c r="I31" s="210">
        <v>220.34100000000004</v>
      </c>
      <c r="J31" s="116">
        <v>241.2</v>
      </c>
      <c r="K31" s="350">
        <f>SUM(K24:K30)</f>
        <v>259.72499999999997</v>
      </c>
      <c r="L31" s="350">
        <f>SUM(L24:L30)</f>
        <v>262.71499999999992</v>
      </c>
      <c r="M31" s="350">
        <f>SUM(M24:M30)</f>
        <v>263.14600000000002</v>
      </c>
      <c r="N31" s="350">
        <f>SUM(N24:N30)</f>
        <v>251.32099999999997</v>
      </c>
      <c r="O31" s="350">
        <f>SUM(O24:O30)</f>
        <v>243.24</v>
      </c>
      <c r="P31" s="437">
        <f t="shared" ref="P31:U31" si="5">SUM(P24:P30)</f>
        <v>251.239</v>
      </c>
      <c r="Q31" s="437">
        <f t="shared" si="5"/>
        <v>215.28500000000003</v>
      </c>
      <c r="R31" s="437">
        <f t="shared" si="5"/>
        <v>216.43699999999998</v>
      </c>
      <c r="S31" s="437">
        <f t="shared" si="5"/>
        <v>208.82999999999998</v>
      </c>
      <c r="T31" s="437">
        <f t="shared" si="5"/>
        <v>202.30199999999999</v>
      </c>
      <c r="U31" s="437">
        <f t="shared" si="5"/>
        <v>216.44299999999998</v>
      </c>
      <c r="V31" s="437">
        <f t="shared" ref="V31:Z31" si="6">SUM(V24:V30)</f>
        <v>241.39099999999999</v>
      </c>
      <c r="W31" s="437">
        <f t="shared" si="6"/>
        <v>262.16099999999994</v>
      </c>
      <c r="X31" s="437">
        <f t="shared" si="6"/>
        <v>267.57799999999997</v>
      </c>
      <c r="Y31" s="437">
        <f t="shared" si="6"/>
        <v>270.16199999999998</v>
      </c>
      <c r="Z31" s="437">
        <f t="shared" si="6"/>
        <v>249.709</v>
      </c>
      <c r="AA31" s="437">
        <f>SUM(AA24:AA30)</f>
        <v>233.05799999999999</v>
      </c>
      <c r="AB31" s="437">
        <f>SUM(AB24:AB30)</f>
        <v>220.73899999999998</v>
      </c>
    </row>
    <row r="32" spans="1:36" ht="4.5" customHeight="1" x14ac:dyDescent="0.2">
      <c r="M32" s="380"/>
      <c r="O32" s="624"/>
      <c r="T32" s="240"/>
      <c r="W32" s="240"/>
    </row>
    <row r="33" spans="1:28" ht="12.75" customHeight="1" x14ac:dyDescent="0.25">
      <c r="A33" s="448" t="s">
        <v>819</v>
      </c>
      <c r="M33" s="380"/>
      <c r="O33" s="624"/>
      <c r="T33" s="240"/>
      <c r="W33" s="240"/>
    </row>
    <row r="34" spans="1:28" ht="11.25" customHeight="1" x14ac:dyDescent="0.2">
      <c r="A34" s="689" t="s">
        <v>778</v>
      </c>
      <c r="M34" s="380"/>
      <c r="O34" s="624"/>
      <c r="T34" s="240"/>
      <c r="W34" s="240"/>
    </row>
    <row r="35" spans="1:28" ht="13.5" customHeight="1" x14ac:dyDescent="0.2">
      <c r="A35" s="454" t="s">
        <v>820</v>
      </c>
      <c r="M35" s="380"/>
      <c r="T35" s="240"/>
      <c r="W35" s="240"/>
    </row>
    <row r="36" spans="1:28" ht="14.25" x14ac:dyDescent="0.2">
      <c r="A36" s="453" t="s">
        <v>821</v>
      </c>
      <c r="T36" s="240"/>
      <c r="W36" s="240"/>
    </row>
    <row r="37" spans="1:28" ht="14.25" hidden="1" x14ac:dyDescent="0.2">
      <c r="A37" s="455" t="s">
        <v>822</v>
      </c>
      <c r="T37" s="240"/>
      <c r="W37" s="240"/>
    </row>
    <row r="38" spans="1:28" ht="14.25" x14ac:dyDescent="0.2">
      <c r="A38" s="453" t="s">
        <v>823</v>
      </c>
      <c r="T38" s="240"/>
      <c r="W38" s="240"/>
    </row>
    <row r="39" spans="1:28" ht="14.25" x14ac:dyDescent="0.2">
      <c r="A39" s="453" t="s">
        <v>802</v>
      </c>
      <c r="T39" s="240"/>
      <c r="W39" s="240"/>
    </row>
    <row r="40" spans="1:28" x14ac:dyDescent="0.2">
      <c r="T40" s="240"/>
      <c r="W40" s="240"/>
    </row>
    <row r="41" spans="1:28" x14ac:dyDescent="0.2">
      <c r="T41" s="240"/>
      <c r="W41" s="240"/>
    </row>
    <row r="42" spans="1:28" ht="15" x14ac:dyDescent="0.2">
      <c r="A42" s="43" t="s">
        <v>802</v>
      </c>
      <c r="T42" s="240"/>
      <c r="W42" s="240"/>
    </row>
    <row r="43" spans="1:28" x14ac:dyDescent="0.2">
      <c r="T43" s="240"/>
      <c r="W43" s="240"/>
    </row>
    <row r="44" spans="1:28" s="43" customFormat="1" ht="21.75" customHeight="1" x14ac:dyDescent="0.25">
      <c r="A44" s="90" t="s">
        <v>317</v>
      </c>
      <c r="B44" s="90"/>
      <c r="C44" s="90"/>
      <c r="D44" s="90"/>
      <c r="E44" s="90"/>
      <c r="F44" s="90"/>
      <c r="G44" s="90"/>
      <c r="H44" s="90"/>
      <c r="L44" s="44"/>
      <c r="Q44" s="148"/>
      <c r="R44" s="148"/>
      <c r="S44" s="148"/>
      <c r="T44" s="148"/>
      <c r="W44" s="148"/>
    </row>
    <row r="45" spans="1:28" ht="18.75" x14ac:dyDescent="0.25">
      <c r="A45" s="207"/>
      <c r="B45" s="207">
        <v>1993</v>
      </c>
      <c r="C45" s="207">
        <v>1994</v>
      </c>
      <c r="D45" s="207">
        <v>1995</v>
      </c>
      <c r="E45" s="207">
        <v>1996</v>
      </c>
      <c r="F45" s="207">
        <v>1997</v>
      </c>
      <c r="G45" s="207">
        <v>1998</v>
      </c>
      <c r="H45" s="207">
        <v>1999</v>
      </c>
      <c r="I45" s="207">
        <v>2000</v>
      </c>
      <c r="J45" s="207">
        <v>2001</v>
      </c>
      <c r="K45" s="208">
        <v>2002</v>
      </c>
      <c r="L45" s="208">
        <v>2003</v>
      </c>
      <c r="M45" s="208">
        <v>2004</v>
      </c>
      <c r="N45" s="208">
        <v>2005</v>
      </c>
      <c r="O45" s="221" t="s">
        <v>447</v>
      </c>
      <c r="P45" s="221" t="s">
        <v>448</v>
      </c>
      <c r="Q45" s="221" t="s">
        <v>817</v>
      </c>
      <c r="R45" s="221" t="s">
        <v>818</v>
      </c>
      <c r="S45" s="208">
        <v>2010</v>
      </c>
      <c r="T45" s="208">
        <v>2011</v>
      </c>
      <c r="U45" s="208">
        <v>2012</v>
      </c>
      <c r="V45" s="208">
        <v>2013</v>
      </c>
      <c r="W45" s="208">
        <v>2014</v>
      </c>
      <c r="X45" s="208">
        <v>2015</v>
      </c>
      <c r="Y45" s="208">
        <v>2016</v>
      </c>
      <c r="Z45" s="208">
        <v>2017</v>
      </c>
      <c r="AA45" s="208">
        <v>2018</v>
      </c>
      <c r="AB45" s="208">
        <v>2019</v>
      </c>
    </row>
    <row r="46" spans="1:28" ht="14.25" customHeight="1" x14ac:dyDescent="0.25">
      <c r="A46" s="90"/>
      <c r="B46" s="90"/>
      <c r="C46" s="90"/>
      <c r="D46" s="90"/>
      <c r="E46" s="90"/>
      <c r="F46" s="90"/>
      <c r="G46" s="90"/>
      <c r="H46" s="90"/>
      <c r="I46" s="90"/>
      <c r="K46" s="584"/>
      <c r="L46" s="605"/>
      <c r="M46" s="605"/>
      <c r="N46" s="240"/>
      <c r="O46" s="605" t="s">
        <v>206</v>
      </c>
      <c r="P46" s="605"/>
      <c r="Q46" s="605"/>
      <c r="R46" s="605"/>
      <c r="S46" s="605"/>
      <c r="T46" s="605"/>
      <c r="U46" s="605"/>
      <c r="V46" s="605"/>
      <c r="AB46" s="605" t="s">
        <v>0</v>
      </c>
    </row>
    <row r="47" spans="1:28" ht="15.75" customHeight="1" x14ac:dyDescent="0.25">
      <c r="A47" s="126" t="s">
        <v>201</v>
      </c>
      <c r="B47" s="126"/>
      <c r="C47" s="126"/>
      <c r="D47" s="126"/>
      <c r="E47" s="126"/>
      <c r="F47" s="126"/>
      <c r="G47" s="126"/>
      <c r="H47" s="126"/>
      <c r="L47" s="240"/>
      <c r="M47" s="240"/>
      <c r="N47" s="240"/>
      <c r="T47" s="240"/>
      <c r="W47" s="240"/>
    </row>
    <row r="48" spans="1:28" ht="15" x14ac:dyDescent="0.2">
      <c r="A48" s="375" t="s">
        <v>7</v>
      </c>
      <c r="B48" s="81">
        <v>1660.8</v>
      </c>
      <c r="C48" s="274">
        <v>1682.1</v>
      </c>
      <c r="D48" s="274">
        <v>1687.5</v>
      </c>
      <c r="E48" s="274">
        <v>1733.6</v>
      </c>
      <c r="F48" s="274">
        <v>1779.4</v>
      </c>
      <c r="G48" s="274">
        <v>1825.1</v>
      </c>
      <c r="H48" s="274">
        <v>1878.1780000000001</v>
      </c>
      <c r="I48" s="73">
        <v>1926.9570000000001</v>
      </c>
      <c r="J48" s="145">
        <v>1996652</v>
      </c>
      <c r="K48" s="154">
        <v>2058</v>
      </c>
      <c r="L48" s="154">
        <v>2103.89</v>
      </c>
      <c r="M48" s="154">
        <v>2158.3809999999999</v>
      </c>
      <c r="N48" s="154">
        <v>2231.2139999999999</v>
      </c>
      <c r="O48" s="154">
        <v>2258.652</v>
      </c>
      <c r="P48" s="434">
        <v>2313.3850000000002</v>
      </c>
      <c r="Q48" s="434">
        <v>2347.38</v>
      </c>
      <c r="R48" s="434">
        <v>2361.8919999999998</v>
      </c>
      <c r="S48" s="434">
        <v>2364.2649999999999</v>
      </c>
      <c r="T48" s="434">
        <v>2369.1889999999999</v>
      </c>
      <c r="U48" s="434">
        <v>2394.5749999999998</v>
      </c>
      <c r="V48" s="434">
        <v>2436.21</v>
      </c>
      <c r="W48" s="434">
        <v>2495.6329999999998</v>
      </c>
      <c r="X48" s="434">
        <v>2537.35</v>
      </c>
      <c r="Y48" s="434">
        <v>2594.3000000000002</v>
      </c>
      <c r="Z48" s="434">
        <v>2638.0410000000002</v>
      </c>
      <c r="AA48" s="452">
        <v>2664.8739999999998</v>
      </c>
      <c r="AB48" s="452">
        <v>2711.1959999999999</v>
      </c>
    </row>
    <row r="49" spans="1:28" ht="15" x14ac:dyDescent="0.2">
      <c r="A49" s="375" t="s">
        <v>1</v>
      </c>
      <c r="B49" s="274">
        <v>25.9</v>
      </c>
      <c r="C49" s="274">
        <v>24.8</v>
      </c>
      <c r="D49" s="274">
        <v>23.8</v>
      </c>
      <c r="E49" s="274">
        <v>25.2</v>
      </c>
      <c r="F49" s="274">
        <v>27</v>
      </c>
      <c r="G49" s="274">
        <v>30.5</v>
      </c>
      <c r="H49" s="274">
        <v>35.561999999999998</v>
      </c>
      <c r="I49" s="73">
        <v>38.822000000000003</v>
      </c>
      <c r="J49" s="145">
        <v>41647</v>
      </c>
      <c r="K49" s="154">
        <v>46</v>
      </c>
      <c r="L49" s="154">
        <v>50.031999999999996</v>
      </c>
      <c r="M49" s="154">
        <v>53.994999999999997</v>
      </c>
      <c r="N49" s="154">
        <v>56.351999999999997</v>
      </c>
      <c r="O49" s="154">
        <v>58.814999999999998</v>
      </c>
      <c r="P49" s="434">
        <v>63.122999999999998</v>
      </c>
      <c r="Q49" s="434">
        <v>65.56</v>
      </c>
      <c r="R49" s="434">
        <v>66.162999999999997</v>
      </c>
      <c r="S49" s="434">
        <v>62.694000000000003</v>
      </c>
      <c r="T49" s="434">
        <v>60.317</v>
      </c>
      <c r="U49" s="434">
        <v>59.656999999999996</v>
      </c>
      <c r="V49" s="434">
        <v>59.488</v>
      </c>
      <c r="W49" s="434">
        <v>60.637999999999998</v>
      </c>
      <c r="X49" s="434">
        <v>61.604999999999997</v>
      </c>
      <c r="Y49" s="434">
        <v>62.743000000000002</v>
      </c>
      <c r="Z49" s="434">
        <v>62.482999999999997</v>
      </c>
      <c r="AA49" s="452">
        <v>62.210999999999999</v>
      </c>
      <c r="AB49" s="452">
        <v>62.515999999999998</v>
      </c>
    </row>
    <row r="50" spans="1:28" ht="15" x14ac:dyDescent="0.2">
      <c r="A50" s="375" t="s">
        <v>814</v>
      </c>
      <c r="B50" s="274">
        <v>11.9</v>
      </c>
      <c r="C50" s="274">
        <v>12.1</v>
      </c>
      <c r="D50" s="274">
        <v>9.4</v>
      </c>
      <c r="E50" s="274">
        <v>8.6999999999999993</v>
      </c>
      <c r="F50" s="274">
        <v>9.1999999999999993</v>
      </c>
      <c r="G50" s="274">
        <v>9.1</v>
      </c>
      <c r="H50" s="274">
        <v>9.5340000000000007</v>
      </c>
      <c r="I50" s="73">
        <v>9.77</v>
      </c>
      <c r="J50" s="145">
        <v>10065</v>
      </c>
      <c r="K50" s="154">
        <v>10</v>
      </c>
      <c r="L50" s="154">
        <v>10.832000000000001</v>
      </c>
      <c r="M50" s="154">
        <v>11.468999999999999</v>
      </c>
      <c r="N50" s="154">
        <v>12.000999999999999</v>
      </c>
      <c r="O50" s="154">
        <v>12.103999999999999</v>
      </c>
      <c r="P50" s="434">
        <v>12.407</v>
      </c>
      <c r="Q50" s="434">
        <v>12.349</v>
      </c>
      <c r="R50" s="434">
        <v>12.218</v>
      </c>
      <c r="S50" s="434">
        <v>12.111000000000001</v>
      </c>
      <c r="T50" s="434">
        <v>11.929</v>
      </c>
      <c r="U50" s="434">
        <v>11.834</v>
      </c>
      <c r="V50" s="434">
        <v>11.756</v>
      </c>
      <c r="W50" s="434">
        <v>11.913</v>
      </c>
      <c r="X50" s="434">
        <v>11.932</v>
      </c>
      <c r="Y50" s="434">
        <v>11.833</v>
      </c>
      <c r="Z50" s="434">
        <v>11.754</v>
      </c>
      <c r="AA50" s="452">
        <v>11.728</v>
      </c>
      <c r="AB50" s="452">
        <v>11.503</v>
      </c>
    </row>
    <row r="51" spans="1:28" ht="15" x14ac:dyDescent="0.2">
      <c r="A51" s="375" t="s">
        <v>2</v>
      </c>
      <c r="B51" s="274">
        <v>35.299999999999997</v>
      </c>
      <c r="C51" s="274">
        <v>35.4</v>
      </c>
      <c r="D51" s="274">
        <v>34</v>
      </c>
      <c r="E51" s="274">
        <v>32.1</v>
      </c>
      <c r="F51" s="274">
        <v>30.6</v>
      </c>
      <c r="G51" s="274">
        <v>30</v>
      </c>
      <c r="H51" s="274">
        <v>29.32</v>
      </c>
      <c r="I51" s="73">
        <v>30.234000000000002</v>
      </c>
      <c r="J51" s="145">
        <v>29930</v>
      </c>
      <c r="K51" s="154">
        <v>30</v>
      </c>
      <c r="L51" s="154">
        <v>30.495999999999999</v>
      </c>
      <c r="M51" s="154">
        <v>31.367000000000001</v>
      </c>
      <c r="N51" s="154">
        <v>32.190999999999995</v>
      </c>
      <c r="O51" s="154">
        <v>32.965000000000003</v>
      </c>
      <c r="P51" s="434">
        <v>32.682000000000002</v>
      </c>
      <c r="Q51" s="434">
        <v>32.244999999999997</v>
      </c>
      <c r="R51" s="434">
        <v>31.24</v>
      </c>
      <c r="S51" s="434">
        <v>30.359000000000002</v>
      </c>
      <c r="T51" s="434">
        <v>29.408000000000001</v>
      </c>
      <c r="U51" s="434">
        <v>28.861999999999998</v>
      </c>
      <c r="V51" s="434">
        <v>28.861000000000001</v>
      </c>
      <c r="W51" s="434">
        <v>29.353999999999999</v>
      </c>
      <c r="X51" s="434">
        <v>29.733000000000001</v>
      </c>
      <c r="Y51" s="434">
        <v>30.25</v>
      </c>
      <c r="Z51" s="434">
        <v>30.321000000000002</v>
      </c>
      <c r="AA51" s="452">
        <v>28.308</v>
      </c>
      <c r="AB51" s="452">
        <v>28.071000000000002</v>
      </c>
    </row>
    <row r="52" spans="1:28" ht="15" x14ac:dyDescent="0.2">
      <c r="A52" s="375" t="s">
        <v>824</v>
      </c>
      <c r="B52" s="274">
        <v>95.1</v>
      </c>
      <c r="C52" s="274">
        <v>102.1</v>
      </c>
      <c r="D52" s="274">
        <v>110.7</v>
      </c>
      <c r="E52" s="274">
        <v>126.4</v>
      </c>
      <c r="F52" s="274">
        <v>136</v>
      </c>
      <c r="G52" s="274">
        <v>138.4</v>
      </c>
      <c r="H52" s="274">
        <v>138.92400000000001</v>
      </c>
      <c r="I52" s="73">
        <v>142.62200000000001</v>
      </c>
      <c r="J52" s="145">
        <v>143792</v>
      </c>
      <c r="K52" s="170">
        <v>144</v>
      </c>
      <c r="L52" s="154">
        <v>178.15600000000001</v>
      </c>
      <c r="M52" s="154">
        <v>182.684</v>
      </c>
      <c r="N52" s="154">
        <v>188.971</v>
      </c>
      <c r="O52" s="154">
        <v>191.178</v>
      </c>
      <c r="P52" s="434">
        <v>194.58500000000001</v>
      </c>
      <c r="Q52" s="434">
        <v>198.208</v>
      </c>
      <c r="R52" s="434">
        <v>203.04900000000001</v>
      </c>
      <c r="S52" s="434">
        <v>205.99799999999999</v>
      </c>
      <c r="T52" s="434">
        <v>210.71900000000002</v>
      </c>
      <c r="U52" s="434">
        <v>212.44900000000001</v>
      </c>
      <c r="V52" s="434">
        <v>212.75800000000001</v>
      </c>
      <c r="W52" s="434">
        <v>213.52799999999999</v>
      </c>
      <c r="X52" s="434">
        <v>211.40199999999999</v>
      </c>
      <c r="Y52" s="434">
        <v>208.37799999999999</v>
      </c>
      <c r="Z52" s="434">
        <v>207.44200000000001</v>
      </c>
      <c r="AA52" s="452">
        <v>211.41800000000001</v>
      </c>
      <c r="AB52" s="452">
        <v>215.11199999999999</v>
      </c>
    </row>
    <row r="53" spans="1:28" ht="15" x14ac:dyDescent="0.2">
      <c r="A53" s="375" t="s">
        <v>825</v>
      </c>
      <c r="B53" s="274">
        <v>44.9</v>
      </c>
      <c r="C53" s="274">
        <v>43.5</v>
      </c>
      <c r="D53" s="274">
        <v>44.5</v>
      </c>
      <c r="E53" s="274">
        <v>40.4</v>
      </c>
      <c r="F53" s="274">
        <v>40.4</v>
      </c>
      <c r="G53" s="274">
        <v>39.9</v>
      </c>
      <c r="H53" s="274">
        <v>39.675999999999931</v>
      </c>
      <c r="I53" s="73">
        <v>39.951999999999998</v>
      </c>
      <c r="J53" s="145">
        <v>40162</v>
      </c>
      <c r="K53" s="170">
        <v>42</v>
      </c>
      <c r="L53" s="154">
        <f>L54-SUM(L48:L52)</f>
        <v>9.5839999999998327</v>
      </c>
      <c r="M53" s="154">
        <v>10.288000000000011</v>
      </c>
      <c r="N53" s="154">
        <v>10.605</v>
      </c>
      <c r="O53" s="154">
        <v>10.579000000000001</v>
      </c>
      <c r="P53" s="434">
        <v>10.801</v>
      </c>
      <c r="Q53" s="434">
        <v>9.4440000000000008</v>
      </c>
      <c r="R53" s="434">
        <v>9.3350000000000009</v>
      </c>
      <c r="S53" s="434">
        <v>9.2550000000000008</v>
      </c>
      <c r="T53" s="434">
        <v>9.3450000000000006</v>
      </c>
      <c r="U53" s="434">
        <v>9.7360000000000007</v>
      </c>
      <c r="V53" s="434">
        <v>10.169</v>
      </c>
      <c r="W53" s="434">
        <v>10.294</v>
      </c>
      <c r="X53" s="434">
        <v>10.738</v>
      </c>
      <c r="Y53" s="434">
        <v>11.349</v>
      </c>
      <c r="Z53" s="434">
        <v>11.558</v>
      </c>
      <c r="AA53" s="452">
        <v>12.176</v>
      </c>
      <c r="AB53" s="452">
        <v>12.381</v>
      </c>
    </row>
    <row r="54" spans="1:28" ht="15.75" x14ac:dyDescent="0.25">
      <c r="A54" s="458" t="s">
        <v>5</v>
      </c>
      <c r="B54" s="275">
        <v>1873.8</v>
      </c>
      <c r="C54" s="275">
        <v>1900</v>
      </c>
      <c r="D54" s="275">
        <v>1909.9</v>
      </c>
      <c r="E54" s="275">
        <v>1966.4</v>
      </c>
      <c r="F54" s="275">
        <v>2022.6</v>
      </c>
      <c r="G54" s="275">
        <v>2073</v>
      </c>
      <c r="H54" s="275">
        <v>2131.194</v>
      </c>
      <c r="I54" s="144">
        <v>2188.357</v>
      </c>
      <c r="J54" s="146">
        <v>2262248</v>
      </c>
      <c r="K54" s="155">
        <v>2330</v>
      </c>
      <c r="L54" s="155">
        <v>2382.9899999999998</v>
      </c>
      <c r="M54" s="155">
        <v>2448.1840000000002</v>
      </c>
      <c r="N54" s="155">
        <v>2531.3339999999998</v>
      </c>
      <c r="O54" s="155">
        <v>2564.2930000000001</v>
      </c>
      <c r="P54" s="435">
        <f t="shared" ref="P54:V54" si="7">SUM(P48:P53)</f>
        <v>2626.9830000000002</v>
      </c>
      <c r="Q54" s="435">
        <f t="shared" si="7"/>
        <v>2665.1860000000001</v>
      </c>
      <c r="R54" s="435">
        <f t="shared" si="7"/>
        <v>2683.8969999999995</v>
      </c>
      <c r="S54" s="435">
        <f t="shared" si="7"/>
        <v>2684.6819999999998</v>
      </c>
      <c r="T54" s="435">
        <f t="shared" si="7"/>
        <v>2690.9069999999997</v>
      </c>
      <c r="U54" s="435">
        <f t="shared" si="7"/>
        <v>2717.1129999999998</v>
      </c>
      <c r="V54" s="435">
        <f t="shared" si="7"/>
        <v>2759.2419999999993</v>
      </c>
      <c r="W54" s="435">
        <f>SUM(W48:W53)</f>
        <v>2821.3599999999992</v>
      </c>
      <c r="X54" s="435">
        <f>SUM(X48:X53)</f>
        <v>2862.7599999999998</v>
      </c>
      <c r="Y54" s="435">
        <f>SUM(Y48:Y53)</f>
        <v>2918.8530000000005</v>
      </c>
      <c r="Z54" s="435">
        <f>SUM(Z48:Z53)</f>
        <v>2961.5990000000002</v>
      </c>
      <c r="AA54" s="690">
        <f t="shared" ref="AA54:AB54" si="8">SUM(AA48:AA53)</f>
        <v>2990.7149999999997</v>
      </c>
      <c r="AB54" s="690">
        <f t="shared" si="8"/>
        <v>3040.779</v>
      </c>
    </row>
    <row r="55" spans="1:28" ht="15.75" x14ac:dyDescent="0.25">
      <c r="A55" s="126" t="s">
        <v>245</v>
      </c>
      <c r="B55" s="275"/>
      <c r="C55" s="275"/>
      <c r="D55" s="275"/>
      <c r="E55" s="275"/>
      <c r="F55" s="275"/>
      <c r="G55" s="275"/>
      <c r="H55" s="275"/>
      <c r="I55" s="144"/>
      <c r="J55" s="146"/>
      <c r="K55" s="155"/>
      <c r="L55" s="155"/>
      <c r="M55" s="155"/>
      <c r="N55" s="155"/>
      <c r="O55" s="155"/>
      <c r="P55" s="434" t="s">
        <v>206</v>
      </c>
      <c r="Q55" s="434"/>
      <c r="R55" s="434"/>
      <c r="S55" s="434"/>
      <c r="T55" s="434"/>
      <c r="U55" s="434"/>
      <c r="V55" s="434"/>
      <c r="W55" s="434"/>
      <c r="X55" s="434"/>
      <c r="Y55" s="434"/>
      <c r="Z55" s="434"/>
      <c r="AA55" s="453"/>
      <c r="AB55" s="453"/>
    </row>
    <row r="56" spans="1:28" ht="15" x14ac:dyDescent="0.2">
      <c r="A56" s="456" t="s">
        <v>254</v>
      </c>
      <c r="B56" s="154">
        <v>1579.7</v>
      </c>
      <c r="C56" s="154">
        <v>1605.7</v>
      </c>
      <c r="D56" s="154">
        <v>1619.4</v>
      </c>
      <c r="E56" s="154">
        <v>1673.9</v>
      </c>
      <c r="F56" s="154">
        <v>1726.3</v>
      </c>
      <c r="G56" s="154">
        <v>1773</v>
      </c>
      <c r="H56" s="154">
        <v>1824.1</v>
      </c>
      <c r="I56" s="165">
        <v>1875.6</v>
      </c>
      <c r="J56" s="165">
        <v>1938.5</v>
      </c>
      <c r="K56" s="165">
        <v>1993.4</v>
      </c>
      <c r="L56" s="165">
        <v>2030.9549999999999</v>
      </c>
      <c r="M56" s="165">
        <v>2076.489</v>
      </c>
      <c r="N56" s="165">
        <v>2138.8220000000001</v>
      </c>
      <c r="O56" s="165">
        <v>2156.808</v>
      </c>
      <c r="P56" s="434">
        <v>2200.8240000000001</v>
      </c>
      <c r="Q56" s="434">
        <v>2233.1869999999999</v>
      </c>
      <c r="R56" s="434">
        <v>2248.5390000000002</v>
      </c>
      <c r="S56" s="434">
        <v>2254.5169999999998</v>
      </c>
      <c r="T56" s="434">
        <v>2264.384</v>
      </c>
      <c r="U56" s="434">
        <v>2285.13</v>
      </c>
      <c r="V56" s="434">
        <v>2319.17</v>
      </c>
      <c r="W56" s="434">
        <v>2369.34</v>
      </c>
      <c r="X56" s="434">
        <v>2394.1950000000002</v>
      </c>
      <c r="Y56" s="434">
        <v>2433.096</v>
      </c>
      <c r="Z56" s="434">
        <v>2462.3780000000002</v>
      </c>
      <c r="AA56" s="452">
        <v>2485.96</v>
      </c>
      <c r="AB56" s="452">
        <v>2524.4769999999999</v>
      </c>
    </row>
    <row r="57" spans="1:28" ht="15" x14ac:dyDescent="0.2">
      <c r="A57" s="456" t="s">
        <v>246</v>
      </c>
      <c r="B57" s="154">
        <v>3.1</v>
      </c>
      <c r="C57" s="154">
        <v>3.2</v>
      </c>
      <c r="D57" s="154">
        <v>3.3</v>
      </c>
      <c r="E57" s="154">
        <v>3.3</v>
      </c>
      <c r="F57" s="154">
        <v>3.3</v>
      </c>
      <c r="G57" s="154">
        <v>3.3</v>
      </c>
      <c r="H57" s="154">
        <v>3.3</v>
      </c>
      <c r="I57" s="165">
        <v>3.4</v>
      </c>
      <c r="J57" s="165">
        <v>3.5</v>
      </c>
      <c r="K57" s="165">
        <v>3.4</v>
      </c>
      <c r="L57" s="165">
        <v>3.4430000000000001</v>
      </c>
      <c r="M57" s="165">
        <v>3.6459999999999999</v>
      </c>
      <c r="N57" s="165">
        <v>3.7669999999999999</v>
      </c>
      <c r="O57" s="165">
        <v>3.8319999999999999</v>
      </c>
      <c r="P57" s="434">
        <v>3.9159999999999999</v>
      </c>
      <c r="Q57" s="434">
        <v>3.7370000000000001</v>
      </c>
      <c r="R57" s="434">
        <v>3.5840000000000001</v>
      </c>
      <c r="S57" s="434">
        <v>3.49</v>
      </c>
      <c r="T57" s="434">
        <v>3.5230000000000001</v>
      </c>
      <c r="U57" s="434">
        <v>3.5830000000000002</v>
      </c>
      <c r="V57" s="434">
        <v>3.552</v>
      </c>
      <c r="W57" s="434">
        <v>3.7090000000000001</v>
      </c>
      <c r="X57" s="434">
        <v>3.76</v>
      </c>
      <c r="Y57" s="434">
        <v>3.7290000000000001</v>
      </c>
      <c r="Z57" s="434">
        <v>3.6349999999999998</v>
      </c>
      <c r="AA57" s="452">
        <v>3.4580000000000002</v>
      </c>
      <c r="AB57" s="452">
        <v>3.355</v>
      </c>
    </row>
    <row r="58" spans="1:28" ht="15" x14ac:dyDescent="0.2">
      <c r="A58" s="456" t="s">
        <v>1</v>
      </c>
      <c r="B58" s="154">
        <v>29.8</v>
      </c>
      <c r="C58" s="154">
        <v>28.7</v>
      </c>
      <c r="D58" s="154">
        <v>28.6</v>
      </c>
      <c r="E58" s="154">
        <v>31.1</v>
      </c>
      <c r="F58" s="154">
        <v>32.6</v>
      </c>
      <c r="G58" s="154">
        <v>36.200000000000003</v>
      </c>
      <c r="H58" s="154">
        <v>41.4</v>
      </c>
      <c r="I58" s="165">
        <v>44.7</v>
      </c>
      <c r="J58" s="165">
        <v>47.4</v>
      </c>
      <c r="K58" s="165">
        <v>51.9</v>
      </c>
      <c r="L58" s="165">
        <v>55.81</v>
      </c>
      <c r="M58" s="165">
        <v>59.722000000000001</v>
      </c>
      <c r="N58" s="165">
        <v>62.112000000000002</v>
      </c>
      <c r="O58" s="165">
        <v>64.516999999999996</v>
      </c>
      <c r="P58" s="434">
        <v>68.790999999999997</v>
      </c>
      <c r="Q58" s="434">
        <v>71.281999999999996</v>
      </c>
      <c r="R58" s="434">
        <v>71.978999999999999</v>
      </c>
      <c r="S58" s="434">
        <v>68.623999999999995</v>
      </c>
      <c r="T58" s="434">
        <v>66.221999999999994</v>
      </c>
      <c r="U58" s="434">
        <v>65.683999999999997</v>
      </c>
      <c r="V58" s="434">
        <v>65.965999999999994</v>
      </c>
      <c r="W58" s="434">
        <v>67.278000000000006</v>
      </c>
      <c r="X58" s="434">
        <v>68.373999999999995</v>
      </c>
      <c r="Y58" s="434">
        <v>69.75</v>
      </c>
      <c r="Z58" s="434">
        <v>69.759</v>
      </c>
      <c r="AA58" s="452">
        <v>70.542000000000002</v>
      </c>
      <c r="AB58" s="452">
        <v>71.665999999999997</v>
      </c>
    </row>
    <row r="59" spans="1:28" ht="15" x14ac:dyDescent="0.2">
      <c r="A59" s="456" t="s">
        <v>247</v>
      </c>
      <c r="B59" s="154">
        <v>1.2</v>
      </c>
      <c r="C59" s="154">
        <v>1.1000000000000001</v>
      </c>
      <c r="D59" s="154">
        <v>1</v>
      </c>
      <c r="E59" s="154">
        <v>1</v>
      </c>
      <c r="F59" s="154">
        <v>0.9</v>
      </c>
      <c r="G59" s="154">
        <v>0.9</v>
      </c>
      <c r="H59" s="154">
        <v>0.9</v>
      </c>
      <c r="I59" s="165">
        <v>0.8</v>
      </c>
      <c r="J59" s="165">
        <v>0.8</v>
      </c>
      <c r="K59" s="165">
        <v>0.7</v>
      </c>
      <c r="L59" s="165">
        <v>0.65300000000000002</v>
      </c>
      <c r="M59" s="165">
        <v>0.61199999999999999</v>
      </c>
      <c r="N59" s="165">
        <v>0.61899999999999999</v>
      </c>
      <c r="O59" s="165">
        <v>0.622</v>
      </c>
      <c r="P59" s="434">
        <v>0.64</v>
      </c>
      <c r="Q59" s="434">
        <v>0.66600000000000004</v>
      </c>
      <c r="R59" s="434">
        <v>0.73399999999999999</v>
      </c>
      <c r="S59" s="434">
        <v>0.73199999999999998</v>
      </c>
      <c r="T59" s="434">
        <v>0.73</v>
      </c>
      <c r="U59" s="434">
        <v>0.76900000000000002</v>
      </c>
      <c r="V59" s="434">
        <v>0.82899999999999996</v>
      </c>
      <c r="W59" s="434">
        <v>0.85</v>
      </c>
      <c r="X59" s="434">
        <v>0.85699999999999998</v>
      </c>
      <c r="Y59" s="434">
        <v>0.89300000000000002</v>
      </c>
      <c r="Z59" s="434">
        <v>0.89900000000000002</v>
      </c>
      <c r="AA59" s="452">
        <v>0.92400000000000004</v>
      </c>
      <c r="AB59" s="452">
        <v>1.0049999999999999</v>
      </c>
    </row>
    <row r="60" spans="1:28" ht="15" x14ac:dyDescent="0.2">
      <c r="A60" s="456" t="s">
        <v>827</v>
      </c>
      <c r="B60" s="154">
        <v>132.5</v>
      </c>
      <c r="C60" s="154">
        <v>134.1</v>
      </c>
      <c r="D60" s="154">
        <v>132.69999999999999</v>
      </c>
      <c r="E60" s="154">
        <v>136</v>
      </c>
      <c r="F60" s="154">
        <v>137.80000000000001</v>
      </c>
      <c r="G60" s="154">
        <v>137.80000000000001</v>
      </c>
      <c r="H60" s="154">
        <v>142.30000000000001</v>
      </c>
      <c r="I60" s="165">
        <v>162.185</v>
      </c>
      <c r="J60" s="165">
        <v>167.31100000000001</v>
      </c>
      <c r="K60" s="165">
        <v>174.41200000000001</v>
      </c>
      <c r="L60" s="165">
        <v>182.947</v>
      </c>
      <c r="M60" s="165">
        <v>193.83799999999999</v>
      </c>
      <c r="N60" s="165">
        <v>209.14099999999999</v>
      </c>
      <c r="O60" s="165">
        <v>221.21</v>
      </c>
      <c r="P60" s="434">
        <v>234.02199999999999</v>
      </c>
      <c r="Q60" s="434">
        <v>239.715</v>
      </c>
      <c r="R60" s="434">
        <v>241.964</v>
      </c>
      <c r="S60" s="434">
        <v>240.227</v>
      </c>
      <c r="T60" s="434">
        <v>237.57</v>
      </c>
      <c r="U60" s="434">
        <v>241.488</v>
      </c>
      <c r="V60" s="434">
        <v>247.429</v>
      </c>
      <c r="W60" s="434">
        <v>256.01100000000002</v>
      </c>
      <c r="X60" s="434">
        <v>269.185</v>
      </c>
      <c r="Y60" s="434">
        <v>282.589</v>
      </c>
      <c r="Z60" s="434">
        <v>293.59100000000001</v>
      </c>
      <c r="AA60" s="452">
        <v>297.55599999999998</v>
      </c>
      <c r="AB60" s="452">
        <v>307.56700000000001</v>
      </c>
    </row>
    <row r="61" spans="1:28" ht="15" x14ac:dyDescent="0.2">
      <c r="A61" s="456" t="s">
        <v>828</v>
      </c>
      <c r="B61" s="154">
        <v>45.4</v>
      </c>
      <c r="C61" s="154">
        <v>45</v>
      </c>
      <c r="D61" s="154">
        <v>43.9</v>
      </c>
      <c r="E61" s="154">
        <v>47.9</v>
      </c>
      <c r="F61" s="154">
        <v>42.8</v>
      </c>
      <c r="G61" s="154">
        <v>47.4</v>
      </c>
      <c r="H61" s="154">
        <v>43.4</v>
      </c>
      <c r="I61" s="165">
        <v>29.76</v>
      </c>
      <c r="J61" s="165">
        <v>29.963000000000001</v>
      </c>
      <c r="K61" s="165">
        <v>30.443999999999999</v>
      </c>
      <c r="L61" s="165">
        <v>30.696000000000002</v>
      </c>
      <c r="M61" s="165">
        <v>31.434999999999999</v>
      </c>
      <c r="N61" s="165">
        <v>31.923999999999999</v>
      </c>
      <c r="O61" s="165">
        <v>38.496000000000002</v>
      </c>
      <c r="P61" s="434">
        <v>38.381</v>
      </c>
      <c r="Q61" s="434">
        <v>37.590000000000003</v>
      </c>
      <c r="R61" s="434">
        <v>37.209000000000003</v>
      </c>
      <c r="S61" s="434">
        <v>36.371000000000002</v>
      </c>
      <c r="T61" s="434">
        <v>35.624000000000002</v>
      </c>
      <c r="U61" s="434">
        <v>35.441000000000003</v>
      </c>
      <c r="V61" s="434">
        <v>35.713999999999999</v>
      </c>
      <c r="W61" s="434">
        <v>36.439</v>
      </c>
      <c r="X61" s="434">
        <v>36.985999999999997</v>
      </c>
      <c r="Y61" s="434">
        <v>38.049999999999997</v>
      </c>
      <c r="Z61" s="434">
        <v>38.222999999999999</v>
      </c>
      <c r="AA61" s="452">
        <v>36.780999999999999</v>
      </c>
      <c r="AB61" s="452">
        <v>36.837000000000003</v>
      </c>
    </row>
    <row r="62" spans="1:28" ht="17.25" customHeight="1" x14ac:dyDescent="0.2">
      <c r="A62" s="456" t="s">
        <v>248</v>
      </c>
      <c r="B62" s="154">
        <v>15.1</v>
      </c>
      <c r="C62" s="154">
        <v>15.6</v>
      </c>
      <c r="D62" s="154">
        <v>15.2</v>
      </c>
      <c r="E62" s="154">
        <v>11.3</v>
      </c>
      <c r="F62" s="154">
        <v>16.3</v>
      </c>
      <c r="G62" s="154">
        <v>11</v>
      </c>
      <c r="H62" s="154">
        <v>16.5</v>
      </c>
      <c r="I62" s="165">
        <v>16.8</v>
      </c>
      <c r="J62" s="165">
        <v>16.8</v>
      </c>
      <c r="K62" s="165">
        <v>16.899999999999999</v>
      </c>
      <c r="L62" s="165">
        <v>17.13</v>
      </c>
      <c r="M62" s="165">
        <v>17.527999999999999</v>
      </c>
      <c r="N62" s="165">
        <v>17.806999999999999</v>
      </c>
      <c r="O62" s="165">
        <v>17.507000000000001</v>
      </c>
      <c r="P62" s="434">
        <v>17.533999999999999</v>
      </c>
      <c r="Q62" s="434">
        <v>17.193999999999999</v>
      </c>
      <c r="R62" s="434">
        <v>16.716000000000001</v>
      </c>
      <c r="S62" s="434">
        <v>16.286000000000001</v>
      </c>
      <c r="T62" s="434">
        <v>15.9</v>
      </c>
      <c r="U62" s="434">
        <v>15.567</v>
      </c>
      <c r="V62" s="434">
        <v>15.268000000000001</v>
      </c>
      <c r="W62" s="434">
        <v>15.286</v>
      </c>
      <c r="X62" s="434">
        <v>15.177</v>
      </c>
      <c r="Y62" s="434">
        <v>14.917999999999999</v>
      </c>
      <c r="Z62" s="434">
        <v>14.667</v>
      </c>
      <c r="AA62" s="452">
        <v>14.493</v>
      </c>
      <c r="AB62" s="452">
        <v>14.154</v>
      </c>
    </row>
    <row r="63" spans="1:28" ht="16.5" customHeight="1" x14ac:dyDescent="0.2">
      <c r="A63" s="456" t="s">
        <v>255</v>
      </c>
      <c r="B63" s="154">
        <v>34.9</v>
      </c>
      <c r="C63" s="154">
        <v>34.700000000000003</v>
      </c>
      <c r="D63" s="154">
        <v>34.1</v>
      </c>
      <c r="E63" s="154">
        <v>34.4</v>
      </c>
      <c r="F63" s="154">
        <v>35</v>
      </c>
      <c r="G63" s="154">
        <v>35.200000000000003</v>
      </c>
      <c r="H63" s="154">
        <v>35.799999999999997</v>
      </c>
      <c r="I63" s="165">
        <v>36.6</v>
      </c>
      <c r="J63" s="165">
        <v>36.200000000000003</v>
      </c>
      <c r="K63" s="165">
        <v>37.5</v>
      </c>
      <c r="L63" s="165">
        <v>39.098999999999997</v>
      </c>
      <c r="M63" s="165">
        <v>41.03</v>
      </c>
      <c r="N63" s="165">
        <v>41.847999999999999</v>
      </c>
      <c r="O63" s="165">
        <v>42.481000000000002</v>
      </c>
      <c r="P63" s="434">
        <v>43.38</v>
      </c>
      <c r="Q63" s="434">
        <v>44.087000000000003</v>
      </c>
      <c r="R63" s="434">
        <v>44.859000000000002</v>
      </c>
      <c r="S63" s="434">
        <v>45.456000000000003</v>
      </c>
      <c r="T63" s="434">
        <v>46.765999999999998</v>
      </c>
      <c r="U63" s="434">
        <v>47.558999999999997</v>
      </c>
      <c r="V63" s="434">
        <v>48.197000000000003</v>
      </c>
      <c r="W63" s="434">
        <v>48.597000000000001</v>
      </c>
      <c r="X63" s="434">
        <v>49.575000000000003</v>
      </c>
      <c r="Y63" s="434">
        <v>50.39</v>
      </c>
      <c r="Z63" s="434">
        <v>52.192999999999998</v>
      </c>
      <c r="AA63" s="452">
        <v>54.274999999999999</v>
      </c>
      <c r="AB63" s="452">
        <v>55.265000000000001</v>
      </c>
    </row>
    <row r="64" spans="1:28" ht="15" x14ac:dyDescent="0.2">
      <c r="A64" s="456" t="s">
        <v>4</v>
      </c>
      <c r="B64" s="154">
        <v>32.1</v>
      </c>
      <c r="C64" s="154">
        <v>31.9</v>
      </c>
      <c r="D64" s="154">
        <v>31.7</v>
      </c>
      <c r="E64" s="154">
        <v>27.4</v>
      </c>
      <c r="F64" s="154">
        <v>27.1</v>
      </c>
      <c r="G64" s="154">
        <v>28.1</v>
      </c>
      <c r="H64" s="154">
        <v>23.5</v>
      </c>
      <c r="I64" s="165">
        <v>18.5</v>
      </c>
      <c r="J64" s="165">
        <v>21.9</v>
      </c>
      <c r="K64" s="165">
        <v>21.5</v>
      </c>
      <c r="L64" s="154">
        <f>L65-SUM(L56:L63)</f>
        <v>22.256999999999607</v>
      </c>
      <c r="M64" s="154">
        <v>23.885999999999513</v>
      </c>
      <c r="N64" s="154">
        <v>25.293999999999869</v>
      </c>
      <c r="O64" s="154">
        <v>18.82</v>
      </c>
      <c r="P64" s="434">
        <v>19.495000000000001</v>
      </c>
      <c r="Q64" s="434">
        <v>17.728000000000002</v>
      </c>
      <c r="R64" s="434">
        <v>18.312999999999999</v>
      </c>
      <c r="S64" s="434">
        <v>18.978999999999999</v>
      </c>
      <c r="T64" s="434">
        <v>20.188000000000002</v>
      </c>
      <c r="U64" s="434">
        <v>21.891999999999999</v>
      </c>
      <c r="V64" s="434">
        <v>23.113</v>
      </c>
      <c r="W64" s="434">
        <v>23.85</v>
      </c>
      <c r="X64" s="434">
        <v>24.648</v>
      </c>
      <c r="Y64" s="434">
        <v>25.436</v>
      </c>
      <c r="Z64" s="434">
        <v>26.254000000000001</v>
      </c>
      <c r="AA64" s="452">
        <v>26.725999999999999</v>
      </c>
      <c r="AB64" s="452">
        <v>26.452999999999999</v>
      </c>
    </row>
    <row r="65" spans="1:28" s="625" customFormat="1" ht="15.75" x14ac:dyDescent="0.25">
      <c r="A65" s="457" t="s">
        <v>6</v>
      </c>
      <c r="B65" s="155">
        <v>1873.8</v>
      </c>
      <c r="C65" s="155">
        <v>1900</v>
      </c>
      <c r="D65" s="155">
        <v>1909.9</v>
      </c>
      <c r="E65" s="155">
        <v>1966.4</v>
      </c>
      <c r="F65" s="155">
        <v>2022.6</v>
      </c>
      <c r="G65" s="155">
        <v>2073</v>
      </c>
      <c r="H65" s="155">
        <v>2131.1999999999998</v>
      </c>
      <c r="I65" s="166">
        <v>2188.4</v>
      </c>
      <c r="J65" s="166">
        <v>2262.1999999999998</v>
      </c>
      <c r="K65" s="166">
        <v>2330</v>
      </c>
      <c r="L65" s="166">
        <f>L54</f>
        <v>2382.9899999999998</v>
      </c>
      <c r="M65" s="166">
        <v>2448.1840000000002</v>
      </c>
      <c r="N65" s="166">
        <v>2531.3339999999998</v>
      </c>
      <c r="O65" s="166">
        <v>2564.2930000000001</v>
      </c>
      <c r="P65" s="435">
        <f t="shared" ref="P65:V65" si="9">SUM(P56:P64)</f>
        <v>2626.9830000000002</v>
      </c>
      <c r="Q65" s="435">
        <f t="shared" si="9"/>
        <v>2665.1860000000006</v>
      </c>
      <c r="R65" s="435">
        <f t="shared" si="9"/>
        <v>2683.8969999999995</v>
      </c>
      <c r="S65" s="435">
        <f t="shared" si="9"/>
        <v>2684.6819999999993</v>
      </c>
      <c r="T65" s="435">
        <f t="shared" si="9"/>
        <v>2690.9070000000006</v>
      </c>
      <c r="U65" s="435">
        <f t="shared" si="9"/>
        <v>2717.1129999999998</v>
      </c>
      <c r="V65" s="435">
        <f t="shared" si="9"/>
        <v>2759.2380000000003</v>
      </c>
      <c r="W65" s="435">
        <f>SUM(W56:W64)</f>
        <v>2821.3599999999997</v>
      </c>
      <c r="X65" s="435">
        <f>SUM(X56:X64)</f>
        <v>2862.7570000000001</v>
      </c>
      <c r="Y65" s="435">
        <f>SUM(Y56:Y64)</f>
        <v>2918.8510000000001</v>
      </c>
      <c r="Z65" s="435">
        <f>SUM(Z56:Z64)</f>
        <v>2961.5990000000002</v>
      </c>
      <c r="AA65" s="690">
        <f t="shared" ref="AA65:AB65" si="10">SUM(AA56:AA64)</f>
        <v>2990.7150000000001</v>
      </c>
      <c r="AB65" s="690">
        <f t="shared" si="10"/>
        <v>3040.779</v>
      </c>
    </row>
    <row r="66" spans="1:28" ht="17.25" x14ac:dyDescent="0.25">
      <c r="A66" s="130" t="s">
        <v>301</v>
      </c>
      <c r="B66" s="274"/>
      <c r="C66" s="274"/>
      <c r="D66" s="274"/>
      <c r="E66" s="274"/>
      <c r="F66" s="274"/>
      <c r="G66" s="274"/>
      <c r="H66" s="274"/>
      <c r="I66" s="73"/>
      <c r="K66" s="145"/>
      <c r="L66" s="154"/>
      <c r="M66" s="154"/>
      <c r="N66" s="154"/>
      <c r="O66" s="154"/>
      <c r="P66" s="434"/>
      <c r="Q66" s="434"/>
      <c r="R66" s="434"/>
      <c r="S66" s="434"/>
      <c r="T66" s="434"/>
      <c r="U66" s="434"/>
      <c r="V66" s="434"/>
      <c r="W66" s="434"/>
      <c r="X66" s="434"/>
      <c r="Y66" s="434"/>
      <c r="Z66" s="434"/>
      <c r="AA66" s="453"/>
      <c r="AB66" s="453"/>
    </row>
    <row r="67" spans="1:28" ht="15" x14ac:dyDescent="0.2">
      <c r="A67" s="459" t="s">
        <v>189</v>
      </c>
      <c r="B67" s="276" t="s">
        <v>53</v>
      </c>
      <c r="C67" s="276" t="s">
        <v>53</v>
      </c>
      <c r="D67" s="276" t="s">
        <v>53</v>
      </c>
      <c r="E67" s="274">
        <v>1565.7139999999999</v>
      </c>
      <c r="F67" s="274">
        <v>1591.528</v>
      </c>
      <c r="G67" s="274">
        <v>1616.0119999999999</v>
      </c>
      <c r="H67" s="274">
        <v>1647.3520000000001</v>
      </c>
      <c r="I67" s="73">
        <v>1676.9960000000001</v>
      </c>
      <c r="J67" s="145">
        <v>1719288</v>
      </c>
      <c r="K67" s="167">
        <v>1742.4739999999999</v>
      </c>
      <c r="L67" s="167">
        <v>1745.9749999999999</v>
      </c>
      <c r="M67" s="167">
        <v>1756.36</v>
      </c>
      <c r="N67" s="167">
        <v>1771.211</v>
      </c>
      <c r="O67" s="167">
        <v>1747.7149999999999</v>
      </c>
      <c r="P67" s="434">
        <v>1747.201</v>
      </c>
      <c r="Q67" s="434">
        <v>1735.3810000000001</v>
      </c>
      <c r="R67" s="434">
        <v>1701.328</v>
      </c>
      <c r="S67" s="434">
        <v>1656.471</v>
      </c>
      <c r="T67" s="434">
        <v>1619.0150000000001</v>
      </c>
      <c r="U67" s="434">
        <v>1591.63</v>
      </c>
      <c r="V67" s="434">
        <v>1566.9</v>
      </c>
      <c r="W67" s="434">
        <v>1552.182</v>
      </c>
      <c r="X67" s="434">
        <v>1522.36</v>
      </c>
      <c r="Y67" s="434">
        <v>1509.0160000000001</v>
      </c>
      <c r="Z67" s="434">
        <v>1496.903</v>
      </c>
      <c r="AA67" s="452">
        <v>1502.854</v>
      </c>
      <c r="AB67" s="452">
        <v>1532.7159999999999</v>
      </c>
    </row>
    <row r="68" spans="1:28" ht="15" x14ac:dyDescent="0.2">
      <c r="A68" s="459" t="s">
        <v>190</v>
      </c>
      <c r="B68" s="276" t="s">
        <v>53</v>
      </c>
      <c r="C68" s="276" t="s">
        <v>53</v>
      </c>
      <c r="D68" s="276" t="s">
        <v>53</v>
      </c>
      <c r="E68" s="274">
        <v>399.68700000000001</v>
      </c>
      <c r="F68" s="274">
        <v>430.04599999999999</v>
      </c>
      <c r="G68" s="274">
        <v>455.79599999999999</v>
      </c>
      <c r="H68" s="274">
        <v>482.43299999999999</v>
      </c>
      <c r="I68" s="73">
        <v>509.68099999999998</v>
      </c>
      <c r="J68" s="145">
        <v>540907</v>
      </c>
      <c r="K68" s="167">
        <v>585.46400000000006</v>
      </c>
      <c r="L68" s="167">
        <v>634.22500000000002</v>
      </c>
      <c r="M68" s="167">
        <v>688.57</v>
      </c>
      <c r="N68" s="167">
        <v>756.39200000000005</v>
      </c>
      <c r="O68" s="167">
        <v>812.11900000000003</v>
      </c>
      <c r="P68" s="434">
        <v>874.09400000000005</v>
      </c>
      <c r="Q68" s="434">
        <v>922.721</v>
      </c>
      <c r="R68" s="434">
        <v>974.29499999999996</v>
      </c>
      <c r="S68" s="434">
        <v>1018.301</v>
      </c>
      <c r="T68" s="434">
        <v>1060.7929999999999</v>
      </c>
      <c r="U68" s="434">
        <v>1112.96</v>
      </c>
      <c r="V68" s="434">
        <v>1177.82</v>
      </c>
      <c r="W68" s="434">
        <v>1252.2529999999999</v>
      </c>
      <c r="X68" s="434">
        <v>1320.5229999999999</v>
      </c>
      <c r="Y68" s="434">
        <v>1386.1859999999999</v>
      </c>
      <c r="Z68" s="434">
        <v>1435.0519999999999</v>
      </c>
      <c r="AA68" s="452">
        <v>1449.6010000000001</v>
      </c>
      <c r="AB68" s="452">
        <v>1459.297</v>
      </c>
    </row>
    <row r="69" spans="1:28" ht="15" x14ac:dyDescent="0.2">
      <c r="A69" s="459" t="s">
        <v>461</v>
      </c>
      <c r="B69" s="276" t="s">
        <v>53</v>
      </c>
      <c r="C69" s="276" t="s">
        <v>53</v>
      </c>
      <c r="D69" s="276" t="s">
        <v>53</v>
      </c>
      <c r="E69" s="274">
        <v>0.40400000000000003</v>
      </c>
      <c r="F69" s="274">
        <v>0.39800000000000002</v>
      </c>
      <c r="G69" s="274">
        <v>0.37</v>
      </c>
      <c r="H69" s="274">
        <v>0.371</v>
      </c>
      <c r="I69" s="73">
        <v>0.33600000000000002</v>
      </c>
      <c r="J69" s="145">
        <v>333</v>
      </c>
      <c r="K69" s="248">
        <v>2.5000000000000001E-2</v>
      </c>
      <c r="L69" s="167">
        <v>4.2999999999999997E-2</v>
      </c>
      <c r="M69" s="167">
        <v>0.108</v>
      </c>
      <c r="N69" s="167">
        <v>0.34699999999999998</v>
      </c>
      <c r="O69" s="167">
        <v>0.76600000000000001</v>
      </c>
      <c r="P69" s="434">
        <v>1.423</v>
      </c>
      <c r="Q69" s="434">
        <v>2.1819999999999999</v>
      </c>
      <c r="R69" s="434">
        <v>2.9540000000000002</v>
      </c>
      <c r="S69" s="434">
        <v>4.28</v>
      </c>
      <c r="T69" s="434">
        <v>5.1680000000000001</v>
      </c>
      <c r="U69" s="434">
        <v>6.1970000000000001</v>
      </c>
      <c r="V69" s="434">
        <v>7.6449999999999996</v>
      </c>
      <c r="W69" s="434">
        <v>9.0299999999999994</v>
      </c>
      <c r="X69" s="434">
        <v>11.331</v>
      </c>
      <c r="Y69" s="434">
        <v>14.17</v>
      </c>
      <c r="Z69" s="434">
        <v>19.123000000000001</v>
      </c>
      <c r="AA69" s="452">
        <v>26.591000000000001</v>
      </c>
      <c r="AB69" s="452">
        <v>34.972999999999999</v>
      </c>
    </row>
    <row r="70" spans="1:28" ht="15" x14ac:dyDescent="0.2">
      <c r="A70" s="459" t="s">
        <v>462</v>
      </c>
      <c r="B70" s="276"/>
      <c r="C70" s="276"/>
      <c r="D70" s="276"/>
      <c r="E70" s="274"/>
      <c r="F70" s="274"/>
      <c r="G70" s="274"/>
      <c r="H70" s="274"/>
      <c r="I70" s="73"/>
      <c r="J70" s="145"/>
      <c r="K70" s="248">
        <v>0.34200000000000003</v>
      </c>
      <c r="L70" s="167">
        <v>0.31900000000000001</v>
      </c>
      <c r="M70" s="167">
        <v>0.32</v>
      </c>
      <c r="N70" s="167">
        <v>0.315</v>
      </c>
      <c r="O70" s="167">
        <v>0.34100000000000003</v>
      </c>
      <c r="P70" s="434">
        <v>0.70399999999999996</v>
      </c>
      <c r="Q70" s="434">
        <v>1.123</v>
      </c>
      <c r="R70" s="434">
        <v>1.5549999999999999</v>
      </c>
      <c r="S70" s="434">
        <v>1.9970000000000001</v>
      </c>
      <c r="T70" s="434">
        <v>2.4609999999999999</v>
      </c>
      <c r="U70" s="434">
        <v>3.0609999999999999</v>
      </c>
      <c r="V70" s="434">
        <v>3.8260000000000001</v>
      </c>
      <c r="W70" s="434">
        <v>5.0819999999999999</v>
      </c>
      <c r="X70" s="434">
        <v>6.0019999999999998</v>
      </c>
      <c r="Y70" s="434">
        <v>7.2249999999999996</v>
      </c>
      <c r="Z70" s="434">
        <v>8.5220000000000002</v>
      </c>
      <c r="AA70" s="452">
        <v>9.8819999999999997</v>
      </c>
      <c r="AB70" s="452">
        <v>12.063000000000001</v>
      </c>
    </row>
    <row r="71" spans="1:28" ht="15" x14ac:dyDescent="0.2">
      <c r="A71" s="459" t="s">
        <v>241</v>
      </c>
      <c r="B71" s="81" t="s">
        <v>53</v>
      </c>
      <c r="C71" s="81" t="s">
        <v>53</v>
      </c>
      <c r="D71" s="81" t="s">
        <v>53</v>
      </c>
      <c r="E71" s="81" t="s">
        <v>53</v>
      </c>
      <c r="F71" s="81" t="s">
        <v>53</v>
      </c>
      <c r="G71" s="81" t="s">
        <v>53</v>
      </c>
      <c r="H71" s="81" t="s">
        <v>53</v>
      </c>
      <c r="I71" s="81" t="s">
        <v>53</v>
      </c>
      <c r="J71" s="73">
        <v>0.1</v>
      </c>
      <c r="K71" s="248">
        <v>0.45100000000000001</v>
      </c>
      <c r="L71" s="167">
        <v>0.75600000000000001</v>
      </c>
      <c r="M71" s="167">
        <v>1.0860000000000001</v>
      </c>
      <c r="N71" s="167">
        <v>1.292</v>
      </c>
      <c r="O71" s="167">
        <v>1.506</v>
      </c>
      <c r="P71" s="434">
        <v>1.629</v>
      </c>
      <c r="Q71" s="434">
        <v>1.881</v>
      </c>
      <c r="R71" s="434">
        <v>1.95</v>
      </c>
      <c r="S71" s="434">
        <v>1.9690000000000001</v>
      </c>
      <c r="T71" s="434">
        <v>1.9410000000000001</v>
      </c>
      <c r="U71" s="434">
        <v>1.861</v>
      </c>
      <c r="V71" s="434">
        <v>1.75</v>
      </c>
      <c r="W71" s="434">
        <v>1.603</v>
      </c>
      <c r="X71" s="434">
        <v>1.397</v>
      </c>
      <c r="Y71" s="434">
        <v>1.2030000000000001</v>
      </c>
      <c r="Z71" s="434">
        <v>1.042</v>
      </c>
      <c r="AA71" s="452">
        <v>0.88100000000000001</v>
      </c>
      <c r="AB71" s="452">
        <v>0.79200000000000004</v>
      </c>
    </row>
    <row r="72" spans="1:28" ht="15" x14ac:dyDescent="0.2">
      <c r="A72" s="459" t="s">
        <v>191</v>
      </c>
      <c r="B72" s="276" t="s">
        <v>53</v>
      </c>
      <c r="C72" s="276" t="s">
        <v>53</v>
      </c>
      <c r="D72" s="276" t="s">
        <v>53</v>
      </c>
      <c r="E72" s="274">
        <v>0.53</v>
      </c>
      <c r="F72" s="274">
        <v>0.56799999999999995</v>
      </c>
      <c r="G72" s="274">
        <v>0.76300000000000001</v>
      </c>
      <c r="H72" s="274">
        <v>0.98099999999999998</v>
      </c>
      <c r="I72" s="73">
        <v>1.298</v>
      </c>
      <c r="J72" s="145">
        <v>1503</v>
      </c>
      <c r="K72" s="167">
        <v>1.5489999999999999</v>
      </c>
      <c r="L72" s="167">
        <v>1.6080000000000001</v>
      </c>
      <c r="M72" s="167">
        <v>1.665</v>
      </c>
      <c r="N72" s="167">
        <v>1.7</v>
      </c>
      <c r="O72" s="167">
        <v>1.7629999999999999</v>
      </c>
      <c r="P72" s="434">
        <v>1.8320000000000001</v>
      </c>
      <c r="Q72" s="434">
        <v>1.7669999999999999</v>
      </c>
      <c r="R72" s="434">
        <v>1.6719999999999999</v>
      </c>
      <c r="S72" s="434">
        <v>1.54</v>
      </c>
      <c r="T72" s="434">
        <v>1.383</v>
      </c>
      <c r="U72" s="434">
        <v>1.2549999999999999</v>
      </c>
      <c r="V72" s="434">
        <v>1.147</v>
      </c>
      <c r="W72" s="434">
        <v>1.0580000000000001</v>
      </c>
      <c r="X72" s="434">
        <v>0.98599999999999999</v>
      </c>
      <c r="Y72" s="434">
        <v>0.89600000000000002</v>
      </c>
      <c r="Z72" s="434">
        <v>0.80700000000000005</v>
      </c>
      <c r="AA72" s="452">
        <v>0.75</v>
      </c>
      <c r="AB72" s="452">
        <v>0.78400000000000003</v>
      </c>
    </row>
    <row r="73" spans="1:28" ht="15" x14ac:dyDescent="0.2">
      <c r="A73" s="459" t="s">
        <v>192</v>
      </c>
      <c r="B73" s="276" t="s">
        <v>53</v>
      </c>
      <c r="C73" s="276" t="s">
        <v>53</v>
      </c>
      <c r="D73" s="276" t="s">
        <v>53</v>
      </c>
      <c r="E73" s="274">
        <v>6.5000000000000002E-2</v>
      </c>
      <c r="F73" s="274">
        <v>0.06</v>
      </c>
      <c r="G73" s="274">
        <v>5.8999999999999997E-2</v>
      </c>
      <c r="H73" s="274">
        <v>5.7000000000000002E-2</v>
      </c>
      <c r="I73" s="73">
        <v>4.5999999999999999E-2</v>
      </c>
      <c r="J73" s="81" t="s">
        <v>53</v>
      </c>
      <c r="K73" s="248">
        <v>5.3999999999999999E-2</v>
      </c>
      <c r="L73" s="167">
        <v>5.5E-2</v>
      </c>
      <c r="M73" s="167">
        <v>5.7000000000000002E-3</v>
      </c>
      <c r="N73" s="167">
        <v>5.8999999999999997E-2</v>
      </c>
      <c r="O73" s="167">
        <v>6.4000000000000001E-2</v>
      </c>
      <c r="P73" s="434">
        <v>6.9000000000000006E-2</v>
      </c>
      <c r="Q73" s="434">
        <v>7.0000000000000007E-2</v>
      </c>
      <c r="R73" s="434">
        <v>8.2000000000000003E-2</v>
      </c>
      <c r="S73" s="434">
        <v>8.5000000000000006E-2</v>
      </c>
      <c r="T73" s="434">
        <v>8.6999999999999994E-2</v>
      </c>
      <c r="U73" s="434">
        <v>9.0999999999999998E-2</v>
      </c>
      <c r="V73" s="434">
        <v>9.0999999999999998E-2</v>
      </c>
      <c r="W73" s="434">
        <v>0.10100000000000001</v>
      </c>
      <c r="X73" s="434">
        <v>0.10100000000000001</v>
      </c>
      <c r="Y73" s="434">
        <v>0.10299999999999999</v>
      </c>
      <c r="Z73" s="434">
        <v>0.10100000000000001</v>
      </c>
      <c r="AA73" s="452">
        <v>0.106</v>
      </c>
      <c r="AB73" s="452">
        <v>0.106</v>
      </c>
    </row>
    <row r="74" spans="1:28" ht="15" x14ac:dyDescent="0.2">
      <c r="A74" s="459" t="s">
        <v>243</v>
      </c>
      <c r="B74" s="81" t="s">
        <v>53</v>
      </c>
      <c r="C74" s="81" t="s">
        <v>53</v>
      </c>
      <c r="D74" s="81" t="s">
        <v>53</v>
      </c>
      <c r="E74" s="81" t="s">
        <v>53</v>
      </c>
      <c r="F74" s="81" t="s">
        <v>53</v>
      </c>
      <c r="G74" s="81" t="s">
        <v>53</v>
      </c>
      <c r="H74" s="81" t="s">
        <v>53</v>
      </c>
      <c r="I74" s="81" t="s">
        <v>53</v>
      </c>
      <c r="J74" s="73">
        <v>0.1</v>
      </c>
      <c r="K74" s="248">
        <v>0.01</v>
      </c>
      <c r="L74" s="167">
        <v>8.9999999999999993E-3</v>
      </c>
      <c r="M74" s="167">
        <v>1.7000000000000001E-2</v>
      </c>
      <c r="N74" s="167">
        <v>1.7999999999999999E-2</v>
      </c>
      <c r="O74" s="167">
        <v>0.02</v>
      </c>
      <c r="P74" s="434">
        <v>3.1E-2</v>
      </c>
      <c r="Q74" s="434">
        <v>0.06</v>
      </c>
      <c r="R74" s="434">
        <v>6.0999999999999999E-2</v>
      </c>
      <c r="S74" s="434">
        <v>7.0000000000000007E-2</v>
      </c>
      <c r="T74" s="434">
        <v>5.8999999999999997E-2</v>
      </c>
      <c r="U74" s="434">
        <v>0.06</v>
      </c>
      <c r="V74" s="434">
        <v>5.7000000000000002E-2</v>
      </c>
      <c r="W74" s="434">
        <v>5.0999999999999997E-2</v>
      </c>
      <c r="X74" s="434">
        <v>5.7000000000000002E-2</v>
      </c>
      <c r="Y74" s="434">
        <v>5.1999999999999998E-2</v>
      </c>
      <c r="Z74" s="434">
        <v>4.9000000000000002E-2</v>
      </c>
      <c r="AA74" s="452">
        <v>0.05</v>
      </c>
      <c r="AB74" s="452">
        <v>4.8000000000000001E-2</v>
      </c>
    </row>
    <row r="75" spans="1:28" s="625" customFormat="1" ht="15.75" x14ac:dyDescent="0.25">
      <c r="A75" s="460" t="s">
        <v>5</v>
      </c>
      <c r="B75" s="277" t="s">
        <v>53</v>
      </c>
      <c r="C75" s="277" t="s">
        <v>53</v>
      </c>
      <c r="D75" s="277" t="s">
        <v>53</v>
      </c>
      <c r="E75" s="278">
        <v>1966.4</v>
      </c>
      <c r="F75" s="278">
        <v>2022.6</v>
      </c>
      <c r="G75" s="278">
        <v>2073</v>
      </c>
      <c r="H75" s="278">
        <v>2131.194</v>
      </c>
      <c r="I75" s="212">
        <v>2188.3569999999995</v>
      </c>
      <c r="J75" s="213">
        <v>2262198</v>
      </c>
      <c r="K75" s="214">
        <v>2330.3690000000006</v>
      </c>
      <c r="L75" s="214">
        <v>2382.9899999999998</v>
      </c>
      <c r="M75" s="214">
        <v>2448.1316999999999</v>
      </c>
      <c r="N75" s="214">
        <v>2531.3340000000003</v>
      </c>
      <c r="O75" s="214">
        <v>2564.2939999999994</v>
      </c>
      <c r="P75" s="437">
        <f t="shared" ref="P75:Y75" si="11">SUM(P67:P74)</f>
        <v>2626.9829999999997</v>
      </c>
      <c r="Q75" s="437">
        <f t="shared" si="11"/>
        <v>2665.1849999999995</v>
      </c>
      <c r="R75" s="437">
        <f t="shared" si="11"/>
        <v>2683.8969999999999</v>
      </c>
      <c r="S75" s="437">
        <f t="shared" si="11"/>
        <v>2684.7130000000002</v>
      </c>
      <c r="T75" s="437">
        <f t="shared" si="11"/>
        <v>2690.9069999999997</v>
      </c>
      <c r="U75" s="437">
        <f t="shared" si="11"/>
        <v>2717.1150000000002</v>
      </c>
      <c r="V75" s="437">
        <f t="shared" si="11"/>
        <v>2759.2359999999999</v>
      </c>
      <c r="W75" s="437">
        <f t="shared" si="11"/>
        <v>2821.36</v>
      </c>
      <c r="X75" s="437">
        <f t="shared" si="11"/>
        <v>2862.7569999999996</v>
      </c>
      <c r="Y75" s="437">
        <f t="shared" si="11"/>
        <v>2918.8510000000006</v>
      </c>
      <c r="Z75" s="437">
        <f>SUM(Z67:Z74)</f>
        <v>2961.5989999999997</v>
      </c>
      <c r="AA75" s="691">
        <f>SUM(AA67:AA74)</f>
        <v>2990.7150000000001</v>
      </c>
      <c r="AB75" s="691">
        <f>SUM(AB67:AB74)</f>
        <v>3040.779</v>
      </c>
    </row>
    <row r="76" spans="1:28" ht="4.5" customHeight="1" x14ac:dyDescent="0.2">
      <c r="A76" s="67"/>
      <c r="I76" s="73"/>
      <c r="J76" s="73"/>
      <c r="K76" s="73"/>
      <c r="L76" s="73"/>
      <c r="M76" s="73"/>
      <c r="N76" s="73"/>
    </row>
    <row r="77" spans="1:28" ht="14.25" customHeight="1" x14ac:dyDescent="0.25">
      <c r="A77" s="448" t="s">
        <v>819</v>
      </c>
      <c r="I77" s="73"/>
      <c r="J77" s="73"/>
      <c r="K77" s="73"/>
      <c r="L77" s="73"/>
      <c r="M77" s="73"/>
      <c r="N77" s="73"/>
    </row>
    <row r="78" spans="1:28" ht="15" x14ac:dyDescent="0.2">
      <c r="A78" s="454" t="s">
        <v>820</v>
      </c>
      <c r="I78" s="73"/>
      <c r="J78" s="73"/>
      <c r="K78" s="73"/>
      <c r="L78" s="73"/>
      <c r="M78" s="73"/>
      <c r="N78" s="73"/>
    </row>
    <row r="79" spans="1:28" ht="15" x14ac:dyDescent="0.2">
      <c r="A79" s="453" t="s">
        <v>821</v>
      </c>
      <c r="I79" s="73"/>
      <c r="J79" s="73"/>
      <c r="K79" s="73"/>
      <c r="L79" s="73"/>
      <c r="M79" s="73"/>
      <c r="N79" s="73"/>
    </row>
    <row r="80" spans="1:28" ht="12" customHeight="1" x14ac:dyDescent="0.2">
      <c r="A80" s="453" t="s">
        <v>826</v>
      </c>
      <c r="I80" s="73"/>
      <c r="J80" s="73"/>
      <c r="K80" s="73"/>
      <c r="L80" s="73"/>
      <c r="M80" s="73"/>
      <c r="N80" s="73"/>
    </row>
    <row r="81" spans="1:14" ht="14.25" customHeight="1" x14ac:dyDescent="0.2">
      <c r="A81" s="692" t="s">
        <v>793</v>
      </c>
      <c r="I81" s="73"/>
      <c r="J81" s="73"/>
      <c r="K81" s="73"/>
      <c r="L81" s="73"/>
      <c r="M81" s="73"/>
      <c r="N81" s="73"/>
    </row>
    <row r="82" spans="1:14" ht="16.5" customHeight="1" x14ac:dyDescent="0.2">
      <c r="A82" s="453" t="s">
        <v>801</v>
      </c>
    </row>
    <row r="83" spans="1:14" ht="52.5" customHeight="1" x14ac:dyDescent="0.2"/>
  </sheetData>
  <phoneticPr fontId="31" type="noConversion"/>
  <hyperlinks>
    <hyperlink ref="A81" r:id="rId1"/>
  </hyperlinks>
  <pageMargins left="0.75" right="0.75" top="0.82" bottom="0.6" header="0.5" footer="0.5"/>
  <pageSetup paperSize="9" scale="63" orientation="portrait" r:id="rId2"/>
  <headerFooter alignWithMargins="0">
    <oddHeader>&amp;R&amp;"Arial,Bold"&amp;14ROAD TRANSPORT VEHICLES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A30692143</value>
    </field>
    <field name="Objective-Title">
      <value order="0">chapter01 - road transport vehicles</value>
    </field>
    <field name="Objective-Description">
      <value order="0"/>
    </field>
    <field name="Objective-CreationStamp">
      <value order="0">2020-11-04T14:45:24Z</value>
    </field>
    <field name="Objective-IsApproved">
      <value order="0">false</value>
    </field>
    <field name="Objective-IsPublished">
      <value order="0">true</value>
    </field>
    <field name="Objective-DatePublished">
      <value order="0">2021-02-24T15:13:11Z</value>
    </field>
    <field name="Objective-ModificationStamp">
      <value order="0">2021-02-24T15:13:11Z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2020: Research and analysis: Transport: 2019-2024</value>
    </field>
    <field name="Objective-Parent">
      <value order="0">Transport Scotland: Scottish Transport Statistics: 2020: Research and analysis: Transport: 2019-2024</value>
    </field>
    <field name="Objective-State">
      <value order="0">Published</value>
    </field>
    <field name="Objective-VersionId">
      <value order="0">vA46955572</value>
    </field>
    <field name="Objective-Version">
      <value order="0">11.0</value>
    </field>
    <field name="Objective-VersionNumber">
      <value order="0">12</value>
    </field>
    <field name="Objective-VersionComment">
      <value order="0"/>
    </field>
    <field name="Objective-FileNumber">
      <value order="0">PUBRES/4190</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comments</vt:lpstr>
      <vt:lpstr>Contents</vt:lpstr>
      <vt:lpstr>Fig1.1</vt:lpstr>
      <vt:lpstr>fig 1.2- 1.3</vt:lpstr>
      <vt:lpstr>L</vt:lpstr>
      <vt:lpstr>DB</vt:lpstr>
      <vt:lpstr>L_G</vt:lpstr>
      <vt:lpstr>DB_G</vt:lpstr>
      <vt:lpstr>T1.1-T1.2</vt:lpstr>
      <vt:lpstr>T1.3</vt:lpstr>
      <vt:lpstr>T1.4</vt:lpstr>
      <vt:lpstr>T1.5-T1.6</vt:lpstr>
      <vt:lpstr>T1.7-T1.9</vt:lpstr>
      <vt:lpstr>T1.10-T1.11</vt:lpstr>
      <vt:lpstr>T1.12-1.13</vt:lpstr>
      <vt:lpstr>T1.14</vt:lpstr>
      <vt:lpstr>T1.15-1.16</vt:lpstr>
      <vt:lpstr>T1.17-T1.18</vt:lpstr>
      <vt:lpstr>T1.19-T1.20</vt:lpstr>
      <vt:lpstr>T1.21</vt:lpstr>
      <vt:lpstr>sheet3</vt:lpstr>
      <vt:lpstr>T1.22</vt:lpstr>
      <vt:lpstr>Sheet2</vt:lpstr>
      <vt:lpstr>deleted tables</vt:lpstr>
      <vt:lpstr>T1.23-T1.25</vt:lpstr>
      <vt:lpstr>Contents!Print_Area</vt:lpstr>
      <vt:lpstr>'fig 1.2- 1.3'!Print_Area</vt:lpstr>
      <vt:lpstr>Fig1.1!Print_Area</vt:lpstr>
      <vt:lpstr>sheet3!Print_Area</vt:lpstr>
      <vt:lpstr>'T1.10-T1.11'!Print_Area</vt:lpstr>
      <vt:lpstr>'T1.12-1.13'!Print_Area</vt:lpstr>
      <vt:lpstr>T1.14!Print_Area</vt:lpstr>
      <vt:lpstr>'T1.15-1.16'!Print_Area</vt:lpstr>
      <vt:lpstr>'T1.17-T1.18'!Print_Area</vt:lpstr>
      <vt:lpstr>'T1.19-T1.20'!Print_Area</vt:lpstr>
      <vt:lpstr>'T1.1-T1.2'!Print_Area</vt:lpstr>
      <vt:lpstr>T1.21!Print_Area</vt:lpstr>
      <vt:lpstr>T1.22!Print_Area</vt:lpstr>
      <vt:lpstr>T1.3!Print_Area</vt:lpstr>
      <vt:lpstr>T1.4!Print_Area</vt:lpstr>
      <vt:lpstr>'T1.5-T1.6'!Print_Area</vt:lpstr>
      <vt:lpstr>'T1.7-T1.9'!Print_Area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2021-01-14T10:39:07Z</cp:lastPrinted>
  <dcterms:created xsi:type="dcterms:W3CDTF">1999-02-19T10:58:18Z</dcterms:created>
  <dcterms:modified xsi:type="dcterms:W3CDTF">2021-02-24T15:42:46Z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A30692143</vt:lpwstr>
  </property>
  <property fmtid="{D5CDD505-2E9C-101B-9397-08002B2CF9AE}" pid="3" name="Objective-Comment">
    <vt:lpwstr/>
  </property>
  <property fmtid="{D5CDD505-2E9C-101B-9397-08002B2CF9AE}" pid="4" name="Objective-CreationStamp">
    <vt:filetime>2020-11-04T14:46:01Z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2021-02-24T15:13:11Z</vt:filetime>
  </property>
  <property fmtid="{D5CDD505-2E9C-101B-9397-08002B2CF9AE}" pid="8" name="Objective-ModificationStamp">
    <vt:filetime>2021-02-24T15:13:11Z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2020: Research and analysis: Transport: 2019-2024:</vt:lpwstr>
  </property>
  <property fmtid="{D5CDD505-2E9C-101B-9397-08002B2CF9AE}" pid="11" name="Objective-Parent">
    <vt:lpwstr>Transport Scotland: Scottish Transport Statistics: 2020: Research and analysis: Transport: 2019-2024</vt:lpwstr>
  </property>
  <property fmtid="{D5CDD505-2E9C-101B-9397-08002B2CF9AE}" pid="12" name="Objective-State">
    <vt:lpwstr>Published</vt:lpwstr>
  </property>
  <property fmtid="{D5CDD505-2E9C-101B-9397-08002B2CF9AE}" pid="13" name="Objective-Title">
    <vt:lpwstr>chapter01 - road transport vehicles</vt:lpwstr>
  </property>
  <property fmtid="{D5CDD505-2E9C-101B-9397-08002B2CF9AE}" pid="14" name="Objective-Version">
    <vt:lpwstr>11.0</vt:lpwstr>
  </property>
  <property fmtid="{D5CDD505-2E9C-101B-9397-08002B2CF9AE}" pid="15" name="Objective-VersionComment">
    <vt:lpwstr/>
  </property>
  <property fmtid="{D5CDD505-2E9C-101B-9397-08002B2CF9AE}" pid="16" name="Objective-VersionNumber">
    <vt:r8>12</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vA46955572</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